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BOLETINE\Aprobados, Aplazados y Reprobados\2018\"/>
    </mc:Choice>
  </mc:AlternateContent>
  <bookViews>
    <workbookView xWindow="0" yWindow="0" windowWidth="24000" windowHeight="8835" tabRatio="901"/>
  </bookViews>
  <sheets>
    <sheet name="INDICE" sheetId="1" r:id="rId1"/>
    <sheet name="PORTADA" sheetId="42" r:id="rId2"/>
    <sheet name="FUNCIONARIOS" sheetId="41" r:id="rId3"/>
    <sheet name="C1" sheetId="2" r:id="rId4"/>
    <sheet name="C2" sheetId="3" r:id="rId5"/>
    <sheet name="C3-C4" sheetId="4" r:id="rId6"/>
    <sheet name="C5-C6" sheetId="5" r:id="rId7"/>
    <sheet name="C7" sheetId="6" r:id="rId8"/>
    <sheet name="C8,C10,C12" sheetId="7" r:id="rId9"/>
    <sheet name="C9,C11,C13" sheetId="8" r:id="rId10"/>
    <sheet name="C14-C17" sheetId="9" r:id="rId11"/>
    <sheet name="C18" sheetId="10" r:id="rId12"/>
    <sheet name="C19-24" sheetId="11" r:id="rId13"/>
    <sheet name="C25" sheetId="12" r:id="rId14"/>
    <sheet name="C26-C28" sheetId="13" r:id="rId15"/>
    <sheet name="C29" sheetId="14" r:id="rId16"/>
    <sheet name="C30-C32" sheetId="15" r:id="rId17"/>
    <sheet name="C33" sheetId="16" r:id="rId18"/>
    <sheet name="C34-C39" sheetId="17" r:id="rId19"/>
    <sheet name="C40" sheetId="18" r:id="rId20"/>
    <sheet name="C41-C43" sheetId="19" r:id="rId21"/>
    <sheet name="C44" sheetId="20" r:id="rId22"/>
    <sheet name="C45-C50" sheetId="21" r:id="rId23"/>
    <sheet name="C51" sheetId="22" r:id="rId24"/>
    <sheet name="C52-C54" sheetId="23" r:id="rId25"/>
    <sheet name="C55" sheetId="24" r:id="rId26"/>
    <sheet name="C56-C61" sheetId="25" r:id="rId27"/>
    <sheet name="C62" sheetId="26" r:id="rId28"/>
    <sheet name="C63-C65" sheetId="27" r:id="rId29"/>
    <sheet name="C66" sheetId="28" r:id="rId30"/>
    <sheet name="C67-C72" sheetId="29" r:id="rId31"/>
    <sheet name="C73" sheetId="30" r:id="rId32"/>
    <sheet name="C74-C75" sheetId="31" r:id="rId33"/>
    <sheet name="C76" sheetId="32" r:id="rId34"/>
    <sheet name="C77-C80" sheetId="33" r:id="rId35"/>
    <sheet name="C81" sheetId="34" r:id="rId36"/>
    <sheet name="C82-C83" sheetId="35" r:id="rId37"/>
    <sheet name="C84" sheetId="36" r:id="rId38"/>
    <sheet name="C85-C88" sheetId="37" r:id="rId39"/>
    <sheet name="C89" sheetId="38" r:id="rId40"/>
    <sheet name="C90" sheetId="39" r:id="rId41"/>
    <sheet name="C91" sheetId="40" r:id="rId42"/>
  </sheets>
  <externalReferences>
    <externalReference r:id="rId43"/>
    <externalReference r:id="rId44"/>
  </externalReferences>
  <definedNames>
    <definedName name="\c" localSheetId="7">'C7'!$FR$7654</definedName>
    <definedName name="\c">'C2'!$FC$7895</definedName>
    <definedName name="\d" localSheetId="7">'C7'!$FR$7654</definedName>
    <definedName name="\d">'C2'!$FC$7895</definedName>
    <definedName name="\e" localSheetId="7">'C7'!#REF!</definedName>
    <definedName name="\e">'C2'!#REF!</definedName>
    <definedName name="\i" localSheetId="7">'C7'!$FR$7654</definedName>
    <definedName name="\i">'C2'!$FC$7895</definedName>
    <definedName name="\m" localSheetId="7">'C7'!$FR$7654</definedName>
    <definedName name="\m">'C2'!$FC$7895</definedName>
    <definedName name="\n" localSheetId="7">'C7'!$FR$7654</definedName>
    <definedName name="\n">'C2'!$FC$7895</definedName>
    <definedName name="\s" localSheetId="7">'C7'!$FR$7654</definedName>
    <definedName name="\s">'C2'!$FC$7895</definedName>
    <definedName name="\t" localSheetId="7">'C7'!$FR$7654</definedName>
    <definedName name="\t">'C2'!$FC$7895</definedName>
    <definedName name="__123Graph_A" localSheetId="9" hidden="1">[1]ABSOL!#REF!</definedName>
    <definedName name="__123Graph_A" hidden="1">'C8,C10,C12'!#REF!</definedName>
    <definedName name="__123Graph_X" hidden="1">'C8,C10,C12'!#REF!</definedName>
    <definedName name="_Fill" localSheetId="6" hidden="1">'C5-C6'!#REF!</definedName>
    <definedName name="_Fill" localSheetId="8" hidden="1">'C8,C10,C12'!#REF!</definedName>
    <definedName name="_Fill" hidden="1">'C1'!#REF!</definedName>
    <definedName name="_Key1" hidden="1">'C90'!$A$17:$A$73</definedName>
    <definedName name="_Order1" hidden="1">255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_Regression_Int" localSheetId="6" hidden="1">1</definedName>
    <definedName name="_Regression_Int" localSheetId="7" hidden="1">1</definedName>
    <definedName name="_Regression_Int" localSheetId="8" hidden="1">1</definedName>
    <definedName name="_Regression_Int" localSheetId="40" hidden="1">1</definedName>
    <definedName name="_Sort" hidden="1">'C90'!$A$17:$A$73</definedName>
    <definedName name="A_impresión_IM" localSheetId="3">'C1'!$A$1:$A$54</definedName>
    <definedName name="A_impresión_IM" localSheetId="4">'C2'!$A$1:$A$48</definedName>
    <definedName name="A_impresión_IM" localSheetId="5">'C3-C4'!$A$47:$A$88</definedName>
    <definedName name="A_impresión_IM" localSheetId="7">'C7'!$A$1:$A$50</definedName>
    <definedName name="A_impresión_IM" localSheetId="8">[1]RELAT!$A$106:$I$153</definedName>
    <definedName name="_xlnm.Print_Area" localSheetId="3">'C1'!$A$1:$T$54</definedName>
    <definedName name="_xlnm.Print_Area" localSheetId="10">'C14-C17'!$A$1:$AB$178</definedName>
    <definedName name="_xlnm.Print_Area" localSheetId="11">'C18'!$A$1:$AB$41</definedName>
    <definedName name="_xlnm.Print_Area" localSheetId="12">'C19-24'!$A$3:$BE$137</definedName>
    <definedName name="_xlnm.Print_Area" localSheetId="4">'C2'!$A$1:$T$48</definedName>
    <definedName name="_xlnm.Print_Area" localSheetId="13">'C25'!$A$1:$T$17</definedName>
    <definedName name="_xlnm.Print_Area" localSheetId="14">'C26-C28'!$A$1:$T$92</definedName>
    <definedName name="_xlnm.Print_Area" localSheetId="15">'C29'!$A$1:$AB$27</definedName>
    <definedName name="_xlnm.Print_Area" localSheetId="16">'C30-C32'!$A$1:$AB$149</definedName>
    <definedName name="_xlnm.Print_Area" localSheetId="17">'C33'!$A$1:$AB$41</definedName>
    <definedName name="_xlnm.Print_Area" localSheetId="18">'C34-C39'!$A$5:$BE$135</definedName>
    <definedName name="_xlnm.Print_Area" localSheetId="5">'C3-C4'!$A$1:$T$89</definedName>
    <definedName name="_xlnm.Print_Area" localSheetId="19">'C40'!$A$1:$AB$26</definedName>
    <definedName name="_xlnm.Print_Area" localSheetId="20">'C41-C43'!$A$1:$AB$149</definedName>
    <definedName name="_xlnm.Print_Area" localSheetId="21">'C44'!$A$1:$AB$41</definedName>
    <definedName name="_xlnm.Print_Area" localSheetId="22">'C45-C50'!$A$3:$BE$136</definedName>
    <definedName name="_xlnm.Print_Area" localSheetId="23">'C51'!$A$1:$AB$27</definedName>
    <definedName name="_xlnm.Print_Area" localSheetId="24">'C52-C54'!$A$1:$AB$149</definedName>
    <definedName name="_xlnm.Print_Area" localSheetId="25">'C55'!$A$1:$AB$41</definedName>
    <definedName name="_xlnm.Print_Area" localSheetId="26">'C56-C61'!$A$3:$BE$137</definedName>
    <definedName name="_xlnm.Print_Area" localSheetId="6">'C5-C6'!$A$1:$T$57</definedName>
    <definedName name="_xlnm.Print_Area" localSheetId="27">'C62'!$A$1:$AB$27</definedName>
    <definedName name="_xlnm.Print_Area" localSheetId="28">'C63-C65'!$A$1:$AB$149</definedName>
    <definedName name="_xlnm.Print_Area" localSheetId="29">'C66'!$A$1:$AB$41</definedName>
    <definedName name="_xlnm.Print_Area" localSheetId="30">'C67-C72'!$A$3:$BE$136</definedName>
    <definedName name="_xlnm.Print_Area" localSheetId="7">'C7'!$A$1:$T$50</definedName>
    <definedName name="_xlnm.Print_Area" localSheetId="31">'C73'!$A$1:$AB$27</definedName>
    <definedName name="_xlnm.Print_Area" localSheetId="32">'C74-C75'!$A$1:$AB$101</definedName>
    <definedName name="_xlnm.Print_Area" localSheetId="33">'C76'!$A$1:$AB$36</definedName>
    <definedName name="_xlnm.Print_Area" localSheetId="34">'C77-C80'!$A$3:$BE$80</definedName>
    <definedName name="_xlnm.Print_Area" localSheetId="8">'C8,C10,C12'!$A$1:$T$131</definedName>
    <definedName name="_xlnm.Print_Area" localSheetId="35">'C81'!$A$1:$AB$27</definedName>
    <definedName name="_xlnm.Print_Area" localSheetId="36">'C82-C83'!$A$1:$AB$101</definedName>
    <definedName name="_xlnm.Print_Area" localSheetId="37">'C84'!$A$1:$AB$40</definedName>
    <definedName name="_xlnm.Print_Area" localSheetId="38">'C85-C88'!$A$3:$BE$89</definedName>
    <definedName name="_xlnm.Print_Area" localSheetId="39">'C89'!$A$1:$T$23</definedName>
    <definedName name="_xlnm.Print_Area" localSheetId="9">'C9,C11,C13'!$A$1:$T$132</definedName>
    <definedName name="_xlnm.Print_Area" localSheetId="40">'C90'!$A$1:$M$74</definedName>
    <definedName name="_xlnm.Print_Area" localSheetId="41">'C91'!$A$1:$D$62</definedName>
    <definedName name="_xlnm.Print_Area" localSheetId="0">INDICE!$A$1:$B$17</definedName>
    <definedName name="OLE_LINK1" localSheetId="2">FUNCIONARIOS!$A$2</definedName>
    <definedName name="PRIMAOFI" localSheetId="7">'C7'!$FR$7654:$GP$7737</definedName>
    <definedName name="PRIMAOFI">'C2'!$FC$7895:$GA$7978</definedName>
    <definedName name="PRIMAPRI" localSheetId="7">'C7'!$FR$7654:$GP$7737</definedName>
    <definedName name="PRIMAPRI">'C2'!$FC$7895:$GA$7978</definedName>
    <definedName name="PRIMATOT" localSheetId="7">'C7'!$FR$7654:$GP$7737</definedName>
    <definedName name="PRIMATOT">'C2'!$FC$7895:$GA$7978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7" i="39" l="1"/>
  <c r="T10" i="38" l="1"/>
  <c r="M23" i="39"/>
  <c r="M22" i="39"/>
  <c r="M21" i="39"/>
  <c r="M20" i="39"/>
  <c r="M19" i="39"/>
  <c r="M11" i="39"/>
  <c r="M10" i="39"/>
  <c r="M9" i="39"/>
  <c r="T22" i="38" l="1"/>
  <c r="T20" i="38"/>
  <c r="T116" i="7"/>
  <c r="T21" i="38" l="1"/>
  <c r="T18" i="38" s="1"/>
  <c r="T131" i="8"/>
  <c r="T130" i="8"/>
  <c r="T129" i="8"/>
  <c r="T126" i="8"/>
  <c r="T125" i="8"/>
  <c r="T124" i="8"/>
  <c r="T119" i="8"/>
  <c r="T118" i="8"/>
  <c r="T115" i="8"/>
  <c r="T114" i="8"/>
  <c r="T113" i="8"/>
  <c r="T87" i="8"/>
  <c r="T86" i="8"/>
  <c r="T85" i="8"/>
  <c r="T82" i="8"/>
  <c r="T81" i="8"/>
  <c r="T80" i="8"/>
  <c r="T76" i="8"/>
  <c r="T75" i="8"/>
  <c r="T74" i="8"/>
  <c r="T71" i="8"/>
  <c r="T70" i="8"/>
  <c r="T69" i="8"/>
  <c r="T41" i="8"/>
  <c r="T40" i="8"/>
  <c r="T39" i="8"/>
  <c r="T36" i="8"/>
  <c r="T35" i="8"/>
  <c r="T34" i="8"/>
  <c r="T30" i="8"/>
  <c r="T29" i="8"/>
  <c r="T28" i="8"/>
  <c r="T25" i="8"/>
  <c r="T24" i="8"/>
  <c r="T23" i="8"/>
  <c r="T127" i="7"/>
  <c r="T121" i="7" s="1"/>
  <c r="T122" i="7"/>
  <c r="T111" i="7"/>
  <c r="T108" i="7"/>
  <c r="T107" i="7"/>
  <c r="T106" i="7"/>
  <c r="T103" i="7"/>
  <c r="T102" i="7"/>
  <c r="T101" i="7"/>
  <c r="T83" i="7"/>
  <c r="T78" i="7"/>
  <c r="T72" i="7"/>
  <c r="T67" i="7"/>
  <c r="T64" i="7"/>
  <c r="T63" i="7"/>
  <c r="T62" i="7"/>
  <c r="T59" i="7"/>
  <c r="T58" i="7"/>
  <c r="T57" i="7"/>
  <c r="T38" i="7"/>
  <c r="T33" i="7"/>
  <c r="T27" i="7"/>
  <c r="T22" i="7"/>
  <c r="T19" i="7"/>
  <c r="T18" i="7"/>
  <c r="T17" i="7"/>
  <c r="T14" i="7"/>
  <c r="T13" i="7"/>
  <c r="T12" i="7"/>
  <c r="T24" i="6"/>
  <c r="T48" i="6" s="1"/>
  <c r="T19" i="6"/>
  <c r="T42" i="6" s="1"/>
  <c r="T14" i="6"/>
  <c r="T36" i="6" s="1"/>
  <c r="T12" i="6"/>
  <c r="T11" i="6"/>
  <c r="T10" i="6"/>
  <c r="T87" i="4"/>
  <c r="T86" i="4"/>
  <c r="T85" i="4"/>
  <c r="T82" i="4"/>
  <c r="T81" i="4"/>
  <c r="T80" i="4"/>
  <c r="T76" i="4"/>
  <c r="T75" i="4"/>
  <c r="T74" i="4"/>
  <c r="T71" i="4"/>
  <c r="T70" i="4"/>
  <c r="T69" i="4"/>
  <c r="T65" i="4"/>
  <c r="T64" i="4"/>
  <c r="T63" i="4"/>
  <c r="T60" i="4"/>
  <c r="T59" i="4"/>
  <c r="T58" i="4"/>
  <c r="T38" i="4"/>
  <c r="T33" i="4"/>
  <c r="T27" i="4"/>
  <c r="T22" i="4"/>
  <c r="T16" i="4"/>
  <c r="T11" i="4"/>
  <c r="T23" i="3"/>
  <c r="T45" i="3" s="1"/>
  <c r="T18" i="3"/>
  <c r="T39" i="3" s="1"/>
  <c r="T13" i="3"/>
  <c r="T36" i="3" s="1"/>
  <c r="T11" i="3"/>
  <c r="T10" i="3"/>
  <c r="T9" i="3"/>
  <c r="T110" i="7" l="1"/>
  <c r="T99" i="7" s="1"/>
  <c r="T100" i="7"/>
  <c r="T16" i="7"/>
  <c r="T21" i="7"/>
  <c r="T32" i="4"/>
  <c r="T11" i="7"/>
  <c r="T63" i="8"/>
  <c r="T117" i="8"/>
  <c r="T17" i="8"/>
  <c r="T123" i="8"/>
  <c r="T12" i="8"/>
  <c r="T84" i="8"/>
  <c r="T32" i="7"/>
  <c r="T66" i="7"/>
  <c r="T13" i="8"/>
  <c r="T22" i="8"/>
  <c r="T112" i="8"/>
  <c r="T60" i="8"/>
  <c r="T108" i="8"/>
  <c r="T107" i="8"/>
  <c r="T61" i="7"/>
  <c r="T109" i="8"/>
  <c r="T77" i="7"/>
  <c r="T64" i="8"/>
  <c r="T128" i="8"/>
  <c r="T38" i="8"/>
  <c r="T18" i="8"/>
  <c r="T33" i="8"/>
  <c r="T79" i="8"/>
  <c r="T102" i="8"/>
  <c r="T14" i="8"/>
  <c r="T19" i="8"/>
  <c r="T27" i="8"/>
  <c r="T65" i="8"/>
  <c r="T73" i="8"/>
  <c r="T58" i="8"/>
  <c r="T68" i="8"/>
  <c r="T103" i="8"/>
  <c r="T59" i="8"/>
  <c r="T104" i="8"/>
  <c r="T105" i="7"/>
  <c r="T56" i="7"/>
  <c r="T101" i="8" s="1"/>
  <c r="T43" i="6"/>
  <c r="T9" i="6"/>
  <c r="T31" i="6" s="1"/>
  <c r="T37" i="6"/>
  <c r="T38" i="6"/>
  <c r="T46" i="6"/>
  <c r="T41" i="6"/>
  <c r="T47" i="6"/>
  <c r="T62" i="4"/>
  <c r="T57" i="4"/>
  <c r="T84" i="4"/>
  <c r="T73" i="4"/>
  <c r="T68" i="4"/>
  <c r="T10" i="4"/>
  <c r="T79" i="4"/>
  <c r="T21" i="4"/>
  <c r="T8" i="3"/>
  <c r="T31" i="3" s="1"/>
  <c r="T34" i="3"/>
  <c r="T40" i="3"/>
  <c r="T46" i="3"/>
  <c r="T35" i="3"/>
  <c r="T41" i="3"/>
  <c r="T44" i="3"/>
  <c r="T30" i="25"/>
  <c r="L30" i="25"/>
  <c r="T19" i="23"/>
  <c r="T18" i="23" s="1"/>
  <c r="S18" i="23"/>
  <c r="R18" i="23"/>
  <c r="L19" i="23"/>
  <c r="L18" i="23" s="1"/>
  <c r="K18" i="23"/>
  <c r="J18" i="23"/>
  <c r="T30" i="21"/>
  <c r="L30" i="21"/>
  <c r="T19" i="19"/>
  <c r="T18" i="19" s="1"/>
  <c r="S18" i="19"/>
  <c r="R18" i="19"/>
  <c r="K18" i="19"/>
  <c r="J18" i="19"/>
  <c r="L19" i="19"/>
  <c r="L18" i="19" s="1"/>
  <c r="L18" i="15"/>
  <c r="J18" i="15"/>
  <c r="Z15" i="17"/>
  <c r="F12" i="15"/>
  <c r="V15" i="17"/>
  <c r="R15" i="17"/>
  <c r="N15" i="17"/>
  <c r="J15" i="17"/>
  <c r="C15" i="17"/>
  <c r="T30" i="3" l="1"/>
  <c r="T21" i="8"/>
  <c r="T111" i="8"/>
  <c r="T11" i="8"/>
  <c r="T67" i="8"/>
  <c r="T57" i="8"/>
  <c r="T55" i="7"/>
  <c r="T10" i="7"/>
  <c r="T67" i="4"/>
  <c r="T32" i="8"/>
  <c r="T78" i="8"/>
  <c r="T122" i="8"/>
  <c r="T62" i="8"/>
  <c r="T16" i="8"/>
  <c r="T106" i="8"/>
  <c r="T33" i="6"/>
  <c r="T32" i="6"/>
  <c r="T56" i="4"/>
  <c r="T78" i="4"/>
  <c r="T29" i="3"/>
  <c r="B15" i="17"/>
  <c r="AE59" i="11"/>
  <c r="AF59" i="11"/>
  <c r="AG59" i="11"/>
  <c r="AI59" i="11"/>
  <c r="AJ59" i="11"/>
  <c r="AK59" i="11"/>
  <c r="AM59" i="11"/>
  <c r="AN59" i="11"/>
  <c r="AE60" i="11"/>
  <c r="AF60" i="11"/>
  <c r="AG60" i="11"/>
  <c r="AI60" i="11"/>
  <c r="AJ60" i="11"/>
  <c r="AK60" i="11"/>
  <c r="AM60" i="11"/>
  <c r="AN60" i="11"/>
  <c r="AE61" i="11"/>
  <c r="AF61" i="11"/>
  <c r="AG61" i="11"/>
  <c r="AI61" i="11"/>
  <c r="AJ61" i="11"/>
  <c r="AK61" i="11"/>
  <c r="AM61" i="11"/>
  <c r="AN61" i="11"/>
  <c r="AE62" i="11"/>
  <c r="AF62" i="11"/>
  <c r="AG62" i="11"/>
  <c r="AI62" i="11"/>
  <c r="AJ62" i="11"/>
  <c r="AK62" i="11"/>
  <c r="AM62" i="11"/>
  <c r="AN62" i="11"/>
  <c r="AE63" i="11"/>
  <c r="AF63" i="11"/>
  <c r="AG63" i="11"/>
  <c r="AI63" i="11"/>
  <c r="AJ63" i="11"/>
  <c r="AK63" i="11"/>
  <c r="AM63" i="11"/>
  <c r="AN63" i="11"/>
  <c r="AE64" i="11"/>
  <c r="AF64" i="11"/>
  <c r="AG64" i="11"/>
  <c r="AI64" i="11"/>
  <c r="AJ64" i="11"/>
  <c r="AK64" i="11"/>
  <c r="AM64" i="11"/>
  <c r="AN64" i="11"/>
  <c r="AE65" i="11"/>
  <c r="AF65" i="11"/>
  <c r="AG65" i="11"/>
  <c r="AI65" i="11"/>
  <c r="AJ65" i="11"/>
  <c r="AK65" i="11"/>
  <c r="AM65" i="11"/>
  <c r="AN65" i="11"/>
  <c r="AE66" i="11"/>
  <c r="AF66" i="11"/>
  <c r="AG66" i="11"/>
  <c r="AI66" i="11"/>
  <c r="AJ66" i="11"/>
  <c r="AK66" i="11"/>
  <c r="AM66" i="11"/>
  <c r="AN66" i="11"/>
  <c r="AE67" i="11"/>
  <c r="AF67" i="11"/>
  <c r="AG67" i="11"/>
  <c r="AI67" i="11"/>
  <c r="AJ67" i="11"/>
  <c r="AK67" i="11"/>
  <c r="AM67" i="11"/>
  <c r="AN67" i="11"/>
  <c r="AE68" i="11"/>
  <c r="AF68" i="11"/>
  <c r="AG68" i="11"/>
  <c r="AI68" i="11"/>
  <c r="AJ68" i="11"/>
  <c r="AK68" i="11"/>
  <c r="AM68" i="11"/>
  <c r="AN68" i="11"/>
  <c r="AE69" i="11"/>
  <c r="AF69" i="11"/>
  <c r="AG69" i="11"/>
  <c r="AI69" i="11"/>
  <c r="AJ69" i="11"/>
  <c r="AK69" i="11"/>
  <c r="AM69" i="11"/>
  <c r="AN69" i="11"/>
  <c r="AE70" i="11"/>
  <c r="AF70" i="11"/>
  <c r="AG70" i="11"/>
  <c r="AI70" i="11"/>
  <c r="AJ70" i="11"/>
  <c r="AK70" i="11"/>
  <c r="AM70" i="11"/>
  <c r="AN70" i="11"/>
  <c r="AE71" i="11"/>
  <c r="AF71" i="11"/>
  <c r="AG71" i="11"/>
  <c r="AI71" i="11"/>
  <c r="AJ71" i="11"/>
  <c r="AK71" i="11"/>
  <c r="AM71" i="11"/>
  <c r="AN71" i="11"/>
  <c r="AE72" i="11"/>
  <c r="AF72" i="11"/>
  <c r="AG72" i="11"/>
  <c r="AI72" i="11"/>
  <c r="AJ72" i="11"/>
  <c r="AK72" i="11"/>
  <c r="AM72" i="11"/>
  <c r="AN72" i="11"/>
  <c r="AE73" i="11"/>
  <c r="AF73" i="11"/>
  <c r="AG73" i="11"/>
  <c r="AI73" i="11"/>
  <c r="AJ73" i="11"/>
  <c r="AK73" i="11"/>
  <c r="AM73" i="11"/>
  <c r="AN73" i="11"/>
  <c r="AE74" i="11"/>
  <c r="AF74" i="11"/>
  <c r="AG74" i="11"/>
  <c r="AI74" i="11"/>
  <c r="AJ74" i="11"/>
  <c r="AK74" i="11"/>
  <c r="AM74" i="11"/>
  <c r="AN74" i="11"/>
  <c r="AE75" i="11"/>
  <c r="AF75" i="11"/>
  <c r="AG75" i="11"/>
  <c r="AI75" i="11"/>
  <c r="AJ75" i="11"/>
  <c r="AK75" i="11"/>
  <c r="AM75" i="11"/>
  <c r="AN75" i="11"/>
  <c r="AE76" i="11"/>
  <c r="AF76" i="11"/>
  <c r="AG76" i="11"/>
  <c r="AI76" i="11"/>
  <c r="AJ76" i="11"/>
  <c r="AK76" i="11"/>
  <c r="AM76" i="11"/>
  <c r="AN76" i="11"/>
  <c r="AE77" i="11"/>
  <c r="AF77" i="11"/>
  <c r="AG77" i="11"/>
  <c r="AI77" i="11"/>
  <c r="AJ77" i="11"/>
  <c r="AK77" i="11"/>
  <c r="AM77" i="11"/>
  <c r="AN77" i="11"/>
  <c r="AE78" i="11"/>
  <c r="AF78" i="11"/>
  <c r="AG78" i="11"/>
  <c r="AI78" i="11"/>
  <c r="AJ78" i="11"/>
  <c r="AK78" i="11"/>
  <c r="AM78" i="11"/>
  <c r="AN78" i="11"/>
  <c r="AE79" i="11"/>
  <c r="AF79" i="11"/>
  <c r="AG79" i="11"/>
  <c r="AI79" i="11"/>
  <c r="AJ79" i="11"/>
  <c r="AK79" i="11"/>
  <c r="AM79" i="11"/>
  <c r="AN79" i="11"/>
  <c r="AE80" i="11"/>
  <c r="AF80" i="11"/>
  <c r="AG80" i="11"/>
  <c r="AI80" i="11"/>
  <c r="AJ80" i="11"/>
  <c r="AK80" i="11"/>
  <c r="AM80" i="11"/>
  <c r="AN80" i="11"/>
  <c r="AE81" i="11"/>
  <c r="AF81" i="11"/>
  <c r="AG81" i="11"/>
  <c r="AI81" i="11"/>
  <c r="AJ81" i="11"/>
  <c r="AK81" i="11"/>
  <c r="AM81" i="11"/>
  <c r="AN81" i="11"/>
  <c r="AE82" i="11"/>
  <c r="AF82" i="11"/>
  <c r="AG82" i="11"/>
  <c r="AI82" i="11"/>
  <c r="AJ82" i="11"/>
  <c r="AK82" i="11"/>
  <c r="AM82" i="11"/>
  <c r="AN82" i="11"/>
  <c r="AE83" i="11"/>
  <c r="AF83" i="11"/>
  <c r="AG83" i="11"/>
  <c r="AI83" i="11"/>
  <c r="AJ83" i="11"/>
  <c r="AK83" i="11"/>
  <c r="AM83" i="11"/>
  <c r="AN83" i="11"/>
  <c r="AE84" i="11"/>
  <c r="AF84" i="11"/>
  <c r="AG84" i="11"/>
  <c r="AI84" i="11"/>
  <c r="AJ84" i="11"/>
  <c r="AK84" i="11"/>
  <c r="AM84" i="11"/>
  <c r="AN84" i="11"/>
  <c r="AE85" i="11"/>
  <c r="AF85" i="11"/>
  <c r="AG85" i="11"/>
  <c r="AI85" i="11"/>
  <c r="AJ85" i="11"/>
  <c r="AK85" i="11"/>
  <c r="AM85" i="11"/>
  <c r="AN85" i="11"/>
  <c r="T10" i="8" l="1"/>
  <c r="T56" i="8"/>
  <c r="T100" i="8"/>
  <c r="T44" i="2"/>
  <c r="T50" i="2" s="1"/>
  <c r="T32" i="2"/>
  <c r="T38" i="2" s="1"/>
  <c r="T20" i="2"/>
  <c r="T26" i="2" s="1"/>
  <c r="T9" i="2"/>
  <c r="T15" i="2" s="1"/>
  <c r="T55" i="5"/>
  <c r="T54" i="5"/>
  <c r="T53" i="5"/>
  <c r="T52" i="5"/>
  <c r="T49" i="5"/>
  <c r="T48" i="5"/>
  <c r="T47" i="5"/>
  <c r="T46" i="5"/>
  <c r="T43" i="5"/>
  <c r="T42" i="5"/>
  <c r="T41" i="5"/>
  <c r="T40" i="5"/>
  <c r="T21" i="5"/>
  <c r="T15" i="5"/>
  <c r="T9" i="5"/>
  <c r="T27" i="2" l="1"/>
  <c r="T51" i="2"/>
  <c r="T52" i="2"/>
  <c r="T40" i="2"/>
  <c r="T39" i="2"/>
  <c r="T28" i="2"/>
  <c r="T16" i="2"/>
  <c r="T17" i="2"/>
  <c r="T45" i="5"/>
  <c r="T39" i="5"/>
  <c r="T51" i="5"/>
  <c r="S10" i="38"/>
  <c r="S22" i="38" s="1"/>
  <c r="L7" i="39"/>
  <c r="S20" i="38" l="1"/>
  <c r="S21" i="38"/>
  <c r="S131" i="8"/>
  <c r="S130" i="8"/>
  <c r="S129" i="8"/>
  <c r="S128" i="8"/>
  <c r="S126" i="8"/>
  <c r="S125" i="8"/>
  <c r="S124" i="8"/>
  <c r="S123" i="8"/>
  <c r="S122" i="8"/>
  <c r="S119" i="8"/>
  <c r="S118" i="8"/>
  <c r="S117" i="8"/>
  <c r="S115" i="8"/>
  <c r="S114" i="8"/>
  <c r="S113" i="8"/>
  <c r="S112" i="8"/>
  <c r="S111" i="8"/>
  <c r="S109" i="8"/>
  <c r="S108" i="8"/>
  <c r="S107" i="8"/>
  <c r="S106" i="8"/>
  <c r="S104" i="8"/>
  <c r="S103" i="8"/>
  <c r="S102" i="8"/>
  <c r="S101" i="8"/>
  <c r="S100" i="8"/>
  <c r="S87" i="8"/>
  <c r="S86" i="8"/>
  <c r="S85" i="8"/>
  <c r="S84" i="8"/>
  <c r="S82" i="8"/>
  <c r="S81" i="8"/>
  <c r="S80" i="8"/>
  <c r="S79" i="8"/>
  <c r="S78" i="8"/>
  <c r="S76" i="8"/>
  <c r="S75" i="8"/>
  <c r="S74" i="8"/>
  <c r="S73" i="8"/>
  <c r="S71" i="8"/>
  <c r="S70" i="8"/>
  <c r="S69" i="8"/>
  <c r="S68" i="8"/>
  <c r="S67" i="8"/>
  <c r="S65" i="8"/>
  <c r="S64" i="8"/>
  <c r="S63" i="8"/>
  <c r="S62" i="8"/>
  <c r="S60" i="8"/>
  <c r="S59" i="8"/>
  <c r="S58" i="8"/>
  <c r="S57" i="8"/>
  <c r="S56" i="8"/>
  <c r="S41" i="8"/>
  <c r="S40" i="8"/>
  <c r="S39" i="8"/>
  <c r="S38" i="8"/>
  <c r="S36" i="8"/>
  <c r="S35" i="8"/>
  <c r="S34" i="8"/>
  <c r="S33" i="8"/>
  <c r="S32" i="8"/>
  <c r="S30" i="8"/>
  <c r="S29" i="8"/>
  <c r="S28" i="8"/>
  <c r="S27" i="8"/>
  <c r="S25" i="8"/>
  <c r="S24" i="8"/>
  <c r="S23" i="8"/>
  <c r="S22" i="8"/>
  <c r="S21" i="8"/>
  <c r="S19" i="8"/>
  <c r="S18" i="8"/>
  <c r="S17" i="8"/>
  <c r="S16" i="8"/>
  <c r="S14" i="8"/>
  <c r="S13" i="8"/>
  <c r="S12" i="8"/>
  <c r="S11" i="8"/>
  <c r="S10" i="8"/>
  <c r="S127" i="7"/>
  <c r="S122" i="7"/>
  <c r="S116" i="7"/>
  <c r="S111" i="7"/>
  <c r="S108" i="7"/>
  <c r="S107" i="7"/>
  <c r="S103" i="7"/>
  <c r="S102" i="7"/>
  <c r="S64" i="7"/>
  <c r="S83" i="7"/>
  <c r="S59" i="7"/>
  <c r="S72" i="7"/>
  <c r="S67" i="7"/>
  <c r="S63" i="7"/>
  <c r="S62" i="7"/>
  <c r="S58" i="7"/>
  <c r="S57" i="7"/>
  <c r="S38" i="7"/>
  <c r="S33" i="7"/>
  <c r="S19" i="7"/>
  <c r="S27" i="7"/>
  <c r="S14" i="7"/>
  <c r="S22" i="7"/>
  <c r="S24" i="6"/>
  <c r="S48" i="6" s="1"/>
  <c r="S19" i="6"/>
  <c r="S43" i="6" s="1"/>
  <c r="S14" i="6"/>
  <c r="S37" i="6" s="1"/>
  <c r="S12" i="6"/>
  <c r="S11" i="6"/>
  <c r="S10" i="6"/>
  <c r="S64" i="4"/>
  <c r="S59" i="4"/>
  <c r="S87" i="4"/>
  <c r="S86" i="4"/>
  <c r="S85" i="4"/>
  <c r="S82" i="4"/>
  <c r="S81" i="4"/>
  <c r="S80" i="4"/>
  <c r="S76" i="4"/>
  <c r="S75" i="4"/>
  <c r="S27" i="4"/>
  <c r="S71" i="4"/>
  <c r="S70" i="4"/>
  <c r="S22" i="4"/>
  <c r="S65" i="4"/>
  <c r="S63" i="4"/>
  <c r="S60" i="4"/>
  <c r="S58" i="4"/>
  <c r="S23" i="3"/>
  <c r="S46" i="3" s="1"/>
  <c r="S18" i="3"/>
  <c r="S39" i="3" s="1"/>
  <c r="S13" i="3"/>
  <c r="S34" i="3" s="1"/>
  <c r="S11" i="3"/>
  <c r="S10" i="3"/>
  <c r="S9" i="3"/>
  <c r="S40" i="3"/>
  <c r="S41" i="3"/>
  <c r="S36" i="3"/>
  <c r="S18" i="38" l="1"/>
  <c r="S105" i="7"/>
  <c r="S121" i="7"/>
  <c r="S61" i="7"/>
  <c r="S66" i="7"/>
  <c r="S21" i="7"/>
  <c r="S11" i="7"/>
  <c r="S110" i="7"/>
  <c r="S99" i="7" s="1"/>
  <c r="S100" i="7"/>
  <c r="S16" i="7"/>
  <c r="S32" i="7"/>
  <c r="S12" i="7"/>
  <c r="S17" i="7"/>
  <c r="S78" i="7"/>
  <c r="S77" i="7" s="1"/>
  <c r="S13" i="7"/>
  <c r="S18" i="7"/>
  <c r="S101" i="7"/>
  <c r="S106" i="7"/>
  <c r="S46" i="6"/>
  <c r="S47" i="6"/>
  <c r="S41" i="6"/>
  <c r="S42" i="6"/>
  <c r="S36" i="6"/>
  <c r="S38" i="6"/>
  <c r="S9" i="6"/>
  <c r="S31" i="6" s="1"/>
  <c r="S69" i="4"/>
  <c r="S33" i="4"/>
  <c r="S38" i="4"/>
  <c r="S74" i="4"/>
  <c r="S11" i="4"/>
  <c r="S16" i="4"/>
  <c r="S21" i="4"/>
  <c r="S45" i="3"/>
  <c r="S44" i="3"/>
  <c r="S8" i="3"/>
  <c r="S29" i="3" s="1"/>
  <c r="S35" i="3"/>
  <c r="B10" i="9"/>
  <c r="S55" i="7" l="1"/>
  <c r="S56" i="7"/>
  <c r="S10" i="7"/>
  <c r="S33" i="6"/>
  <c r="S32" i="6"/>
  <c r="S62" i="4"/>
  <c r="S79" i="4"/>
  <c r="S32" i="4"/>
  <c r="S57" i="4"/>
  <c r="S10" i="4"/>
  <c r="S73" i="4"/>
  <c r="S84" i="4"/>
  <c r="S68" i="4"/>
  <c r="S31" i="3"/>
  <c r="S30" i="3"/>
  <c r="S56" i="4" l="1"/>
  <c r="S67" i="4"/>
  <c r="S78" i="4"/>
  <c r="S55" i="5" l="1"/>
  <c r="S54" i="5"/>
  <c r="S53" i="5"/>
  <c r="S52" i="5"/>
  <c r="S49" i="5"/>
  <c r="S48" i="5"/>
  <c r="S47" i="5"/>
  <c r="S46" i="5"/>
  <c r="S43" i="5"/>
  <c r="S42" i="5"/>
  <c r="S41" i="5"/>
  <c r="S40" i="5"/>
  <c r="S21" i="5"/>
  <c r="S15" i="5"/>
  <c r="S9" i="5"/>
  <c r="S20" i="2"/>
  <c r="S26" i="2" s="1"/>
  <c r="S45" i="5" l="1"/>
  <c r="S51" i="5"/>
  <c r="S39" i="5"/>
  <c r="S27" i="2"/>
  <c r="S28" i="2"/>
  <c r="S44" i="2"/>
  <c r="S51" i="2" s="1"/>
  <c r="S32" i="2"/>
  <c r="S40" i="2" s="1"/>
  <c r="S9" i="2"/>
  <c r="S16" i="2" s="1"/>
  <c r="S38" i="2" l="1"/>
  <c r="S52" i="2"/>
  <c r="S50" i="2"/>
  <c r="S39" i="2"/>
  <c r="S15" i="2"/>
  <c r="S17" i="2"/>
  <c r="B114" i="15" l="1"/>
  <c r="C114" i="15"/>
  <c r="D114" i="15"/>
  <c r="F114" i="15"/>
  <c r="G114" i="15"/>
  <c r="H114" i="15"/>
  <c r="J114" i="15"/>
  <c r="K114" i="15"/>
  <c r="L114" i="15"/>
  <c r="N114" i="15"/>
  <c r="O114" i="15"/>
  <c r="P114" i="15"/>
  <c r="R114" i="15"/>
  <c r="S114" i="15"/>
  <c r="T114" i="15"/>
  <c r="V114" i="15"/>
  <c r="W114" i="15"/>
  <c r="X114" i="15"/>
  <c r="Z114" i="15"/>
  <c r="AA114" i="15"/>
  <c r="AB114" i="15"/>
  <c r="B115" i="15"/>
  <c r="C115" i="15"/>
  <c r="D115" i="15"/>
  <c r="F115" i="15"/>
  <c r="G115" i="15"/>
  <c r="H115" i="15"/>
  <c r="J115" i="15"/>
  <c r="K115" i="15"/>
  <c r="L115" i="15"/>
  <c r="N115" i="15"/>
  <c r="O115" i="15"/>
  <c r="P115" i="15"/>
  <c r="R115" i="15"/>
  <c r="S115" i="15"/>
  <c r="T115" i="15"/>
  <c r="V115" i="15"/>
  <c r="W115" i="15"/>
  <c r="X115" i="15"/>
  <c r="Z115" i="15"/>
  <c r="AA115" i="15"/>
  <c r="AB115" i="15"/>
  <c r="B116" i="15"/>
  <c r="C116" i="15"/>
  <c r="D116" i="15"/>
  <c r="F116" i="15"/>
  <c r="G116" i="15"/>
  <c r="H116" i="15"/>
  <c r="J116" i="15"/>
  <c r="K116" i="15"/>
  <c r="L116" i="15"/>
  <c r="N116" i="15"/>
  <c r="O116" i="15"/>
  <c r="P116" i="15"/>
  <c r="R116" i="15"/>
  <c r="S116" i="15"/>
  <c r="T116" i="15"/>
  <c r="V116" i="15"/>
  <c r="W116" i="15"/>
  <c r="X116" i="15"/>
  <c r="Z116" i="15"/>
  <c r="AA116" i="15"/>
  <c r="AB116" i="15"/>
  <c r="B41" i="9"/>
  <c r="R9" i="3" s="1"/>
  <c r="C41" i="9"/>
  <c r="D41" i="9"/>
  <c r="F41" i="9"/>
  <c r="G41" i="9"/>
  <c r="H41" i="9"/>
  <c r="J41" i="9"/>
  <c r="K41" i="9"/>
  <c r="L41" i="9"/>
  <c r="N41" i="9"/>
  <c r="O41" i="9"/>
  <c r="P41" i="9"/>
  <c r="R41" i="9"/>
  <c r="S41" i="9"/>
  <c r="T41" i="9"/>
  <c r="V41" i="9"/>
  <c r="W41" i="9"/>
  <c r="X41" i="9"/>
  <c r="Z41" i="9"/>
  <c r="AA41" i="9"/>
  <c r="AB41" i="9"/>
  <c r="B42" i="9"/>
  <c r="C42" i="9"/>
  <c r="D42" i="9"/>
  <c r="F42" i="9"/>
  <c r="G42" i="9"/>
  <c r="H42" i="9"/>
  <c r="J42" i="9"/>
  <c r="K42" i="9"/>
  <c r="L42" i="9"/>
  <c r="N42" i="9"/>
  <c r="O42" i="9"/>
  <c r="P42" i="9"/>
  <c r="R42" i="9"/>
  <c r="S42" i="9"/>
  <c r="T42" i="9"/>
  <c r="V42" i="9"/>
  <c r="W42" i="9"/>
  <c r="X42" i="9"/>
  <c r="Z42" i="9"/>
  <c r="AA42" i="9"/>
  <c r="AB42" i="9"/>
  <c r="B43" i="9"/>
  <c r="C43" i="9"/>
  <c r="D43" i="9"/>
  <c r="F43" i="9"/>
  <c r="G43" i="9"/>
  <c r="H43" i="9"/>
  <c r="J43" i="9"/>
  <c r="K43" i="9"/>
  <c r="L43" i="9"/>
  <c r="N43" i="9"/>
  <c r="O43" i="9"/>
  <c r="P43" i="9"/>
  <c r="R43" i="9"/>
  <c r="S43" i="9"/>
  <c r="T43" i="9"/>
  <c r="V43" i="9"/>
  <c r="W43" i="9"/>
  <c r="X43" i="9"/>
  <c r="Z43" i="9"/>
  <c r="AA43" i="9"/>
  <c r="AB43" i="9"/>
  <c r="D128" i="19"/>
  <c r="C128" i="19"/>
  <c r="B128" i="19"/>
  <c r="H128" i="19"/>
  <c r="G128" i="19"/>
  <c r="F128" i="19"/>
  <c r="L128" i="19"/>
  <c r="K128" i="19"/>
  <c r="J128" i="19"/>
  <c r="P128" i="19"/>
  <c r="O128" i="19"/>
  <c r="N128" i="19"/>
  <c r="T128" i="19"/>
  <c r="S128" i="19"/>
  <c r="R128" i="19"/>
  <c r="X128" i="19"/>
  <c r="W128" i="19"/>
  <c r="V128" i="19"/>
  <c r="AB128" i="19"/>
  <c r="AA128" i="19"/>
  <c r="Z128" i="19"/>
  <c r="D77" i="19"/>
  <c r="C77" i="19"/>
  <c r="B77" i="19"/>
  <c r="H77" i="19"/>
  <c r="G77" i="19"/>
  <c r="F77" i="19"/>
  <c r="L77" i="19"/>
  <c r="K77" i="19"/>
  <c r="J77" i="19"/>
  <c r="P77" i="19"/>
  <c r="O77" i="19"/>
  <c r="N77" i="19"/>
  <c r="T77" i="19"/>
  <c r="S77" i="19"/>
  <c r="R77" i="19"/>
  <c r="X77" i="19"/>
  <c r="W77" i="19"/>
  <c r="V77" i="19"/>
  <c r="AB77" i="19"/>
  <c r="AA77" i="19"/>
  <c r="Z77" i="19"/>
  <c r="D27" i="19"/>
  <c r="C27" i="19"/>
  <c r="B27" i="19"/>
  <c r="H27" i="19"/>
  <c r="G27" i="19"/>
  <c r="F27" i="19"/>
  <c r="L27" i="19"/>
  <c r="K27" i="19"/>
  <c r="J27" i="19"/>
  <c r="P27" i="19"/>
  <c r="O27" i="19"/>
  <c r="N27" i="19"/>
  <c r="T27" i="19"/>
  <c r="S27" i="19"/>
  <c r="R27" i="19"/>
  <c r="X27" i="19"/>
  <c r="W27" i="19"/>
  <c r="V27" i="19"/>
  <c r="AB27" i="19"/>
  <c r="AA27" i="19"/>
  <c r="Z27" i="19"/>
  <c r="AB25" i="18"/>
  <c r="AA25" i="18"/>
  <c r="Z25" i="18"/>
  <c r="X25" i="18"/>
  <c r="W25" i="18"/>
  <c r="V25" i="18"/>
  <c r="T25" i="18"/>
  <c r="S25" i="18"/>
  <c r="R25" i="18"/>
  <c r="P25" i="18"/>
  <c r="O25" i="18"/>
  <c r="N25" i="18"/>
  <c r="L25" i="18"/>
  <c r="K25" i="18"/>
  <c r="J25" i="18"/>
  <c r="H25" i="18"/>
  <c r="G25" i="18"/>
  <c r="F25" i="18"/>
  <c r="D25" i="18"/>
  <c r="C25" i="18"/>
  <c r="B25" i="18"/>
  <c r="B11" i="14" l="1"/>
  <c r="C11" i="14"/>
  <c r="D11" i="14"/>
  <c r="B12" i="14"/>
  <c r="C12" i="14"/>
  <c r="D12" i="14"/>
  <c r="B13" i="14"/>
  <c r="C13" i="14"/>
  <c r="D13" i="14"/>
  <c r="D10" i="14" l="1"/>
  <c r="B10" i="14"/>
  <c r="C10" i="14"/>
  <c r="BE83" i="37"/>
  <c r="BD83" i="37"/>
  <c r="BC83" i="37"/>
  <c r="BE82" i="37"/>
  <c r="BD82" i="37"/>
  <c r="BC82" i="37"/>
  <c r="BE81" i="37"/>
  <c r="BD81" i="37"/>
  <c r="BC81" i="37"/>
  <c r="BE80" i="37"/>
  <c r="BD80" i="37"/>
  <c r="BC80" i="37"/>
  <c r="BE79" i="37"/>
  <c r="BD79" i="37"/>
  <c r="BC79" i="37"/>
  <c r="BE78" i="37"/>
  <c r="BD78" i="37"/>
  <c r="BC78" i="37"/>
  <c r="BE77" i="37"/>
  <c r="BD77" i="37"/>
  <c r="BC77" i="37"/>
  <c r="BE76" i="37"/>
  <c r="BD76" i="37"/>
  <c r="BC76" i="37"/>
  <c r="BE75" i="37"/>
  <c r="BD75" i="37"/>
  <c r="BC75" i="37"/>
  <c r="BE74" i="37"/>
  <c r="BD74" i="37"/>
  <c r="BC74" i="37"/>
  <c r="BE73" i="37"/>
  <c r="BD73" i="37"/>
  <c r="BC73" i="37"/>
  <c r="BE72" i="37"/>
  <c r="BD72" i="37"/>
  <c r="BC72" i="37"/>
  <c r="BE71" i="37"/>
  <c r="BD71" i="37"/>
  <c r="BC71" i="37"/>
  <c r="BE70" i="37"/>
  <c r="BC70" i="37"/>
  <c r="BE69" i="37"/>
  <c r="BD69" i="37"/>
  <c r="BC69" i="37"/>
  <c r="BE68" i="37"/>
  <c r="BD68" i="37"/>
  <c r="BC68" i="37"/>
  <c r="BE67" i="37"/>
  <c r="BD67" i="37"/>
  <c r="BC67" i="37"/>
  <c r="BE66" i="37"/>
  <c r="BD66" i="37"/>
  <c r="BC66" i="37"/>
  <c r="BE65" i="37"/>
  <c r="BD65" i="37"/>
  <c r="BC65" i="37"/>
  <c r="BE64" i="37"/>
  <c r="BD64" i="37"/>
  <c r="BC64" i="37"/>
  <c r="BE63" i="37"/>
  <c r="BD63" i="37"/>
  <c r="BC63" i="37"/>
  <c r="BE62" i="37"/>
  <c r="BD62" i="37"/>
  <c r="BC62" i="37"/>
  <c r="BE61" i="37"/>
  <c r="BD61" i="37"/>
  <c r="BC61" i="37"/>
  <c r="BE60" i="37"/>
  <c r="BD60" i="37"/>
  <c r="BC60" i="37"/>
  <c r="BE59" i="37"/>
  <c r="BD59" i="37"/>
  <c r="BC59" i="37"/>
  <c r="BE58" i="37"/>
  <c r="BD58" i="37"/>
  <c r="BC58" i="37"/>
  <c r="BA83" i="37"/>
  <c r="AZ83" i="37"/>
  <c r="AY83" i="37"/>
  <c r="BA82" i="37"/>
  <c r="AZ82" i="37"/>
  <c r="AY82" i="37"/>
  <c r="BA81" i="37"/>
  <c r="AZ81" i="37"/>
  <c r="AY81" i="37"/>
  <c r="BA80" i="37"/>
  <c r="AZ80" i="37"/>
  <c r="AY80" i="37"/>
  <c r="BA79" i="37"/>
  <c r="AZ79" i="37"/>
  <c r="AY79" i="37"/>
  <c r="BA78" i="37"/>
  <c r="AZ78" i="37"/>
  <c r="AY78" i="37"/>
  <c r="BA77" i="37"/>
  <c r="AZ77" i="37"/>
  <c r="AY77" i="37"/>
  <c r="BA76" i="37"/>
  <c r="AZ76" i="37"/>
  <c r="AY76" i="37"/>
  <c r="BA75" i="37"/>
  <c r="AZ75" i="37"/>
  <c r="AY75" i="37"/>
  <c r="BA74" i="37"/>
  <c r="AZ74" i="37"/>
  <c r="AY74" i="37"/>
  <c r="BA73" i="37"/>
  <c r="AZ73" i="37"/>
  <c r="AY73" i="37"/>
  <c r="BA72" i="37"/>
  <c r="AZ72" i="37"/>
  <c r="AY72" i="37"/>
  <c r="BA71" i="37"/>
  <c r="AZ71" i="37"/>
  <c r="AY71" i="37"/>
  <c r="BA70" i="37"/>
  <c r="AY70" i="37"/>
  <c r="BA69" i="37"/>
  <c r="AZ69" i="37"/>
  <c r="AY69" i="37"/>
  <c r="BA68" i="37"/>
  <c r="AZ68" i="37"/>
  <c r="AY68" i="37"/>
  <c r="BA67" i="37"/>
  <c r="AZ67" i="37"/>
  <c r="AY67" i="37"/>
  <c r="BA66" i="37"/>
  <c r="AZ66" i="37"/>
  <c r="AY66" i="37"/>
  <c r="BA65" i="37"/>
  <c r="AZ65" i="37"/>
  <c r="AY65" i="37"/>
  <c r="BA64" i="37"/>
  <c r="AZ64" i="37"/>
  <c r="AY64" i="37"/>
  <c r="BA63" i="37"/>
  <c r="AZ63" i="37"/>
  <c r="AY63" i="37"/>
  <c r="BA62" i="37"/>
  <c r="AZ62" i="37"/>
  <c r="AY62" i="37"/>
  <c r="BA61" i="37"/>
  <c r="AZ61" i="37"/>
  <c r="AY61" i="37"/>
  <c r="BA60" i="37"/>
  <c r="AZ60" i="37"/>
  <c r="AY60" i="37"/>
  <c r="BA59" i="37"/>
  <c r="AZ59" i="37"/>
  <c r="AY59" i="37"/>
  <c r="BA58" i="37"/>
  <c r="AZ58" i="37"/>
  <c r="AY58" i="37"/>
  <c r="AW83" i="37"/>
  <c r="AV83" i="37"/>
  <c r="AU83" i="37"/>
  <c r="AW82" i="37"/>
  <c r="AV82" i="37"/>
  <c r="AU82" i="37"/>
  <c r="AW81" i="37"/>
  <c r="AV81" i="37"/>
  <c r="AU81" i="37"/>
  <c r="AW80" i="37"/>
  <c r="AV80" i="37"/>
  <c r="AU80" i="37"/>
  <c r="AW79" i="37"/>
  <c r="AV79" i="37"/>
  <c r="AU79" i="37"/>
  <c r="AW78" i="37"/>
  <c r="AV78" i="37"/>
  <c r="AU78" i="37"/>
  <c r="AW77" i="37"/>
  <c r="AV77" i="37"/>
  <c r="AU77" i="37"/>
  <c r="AW76" i="37"/>
  <c r="AV76" i="37"/>
  <c r="AU76" i="37"/>
  <c r="AW75" i="37"/>
  <c r="AV75" i="37"/>
  <c r="AU75" i="37"/>
  <c r="AW74" i="37"/>
  <c r="AV74" i="37"/>
  <c r="AU74" i="37"/>
  <c r="AW73" i="37"/>
  <c r="AV73" i="37"/>
  <c r="AU73" i="37"/>
  <c r="AW72" i="37"/>
  <c r="AV72" i="37"/>
  <c r="AU72" i="37"/>
  <c r="AW71" i="37"/>
  <c r="AV71" i="37"/>
  <c r="AU71" i="37"/>
  <c r="AW70" i="37"/>
  <c r="AV70" i="37"/>
  <c r="AU70" i="37"/>
  <c r="AW69" i="37"/>
  <c r="AV69" i="37"/>
  <c r="AU69" i="37"/>
  <c r="AW68" i="37"/>
  <c r="AV68" i="37"/>
  <c r="AU68" i="37"/>
  <c r="AW67" i="37"/>
  <c r="AV67" i="37"/>
  <c r="AU67" i="37"/>
  <c r="AW66" i="37"/>
  <c r="AV66" i="37"/>
  <c r="AU66" i="37"/>
  <c r="AW65" i="37"/>
  <c r="AV65" i="37"/>
  <c r="AU65" i="37"/>
  <c r="AW64" i="37"/>
  <c r="AV64" i="37"/>
  <c r="AU64" i="37"/>
  <c r="AW63" i="37"/>
  <c r="AV63" i="37"/>
  <c r="AU63" i="37"/>
  <c r="AW62" i="37"/>
  <c r="AV62" i="37"/>
  <c r="AU62" i="37"/>
  <c r="AW61" i="37"/>
  <c r="AV61" i="37"/>
  <c r="AU61" i="37"/>
  <c r="AW60" i="37"/>
  <c r="AV60" i="37"/>
  <c r="AU60" i="37"/>
  <c r="AW59" i="37"/>
  <c r="AV59" i="37"/>
  <c r="AU59" i="37"/>
  <c r="AW58" i="37"/>
  <c r="AV58" i="37"/>
  <c r="AU58" i="37"/>
  <c r="AF58" i="37"/>
  <c r="AG58" i="37"/>
  <c r="AF59" i="37"/>
  <c r="AG59" i="37"/>
  <c r="AF60" i="37"/>
  <c r="AG60" i="37"/>
  <c r="AF61" i="37"/>
  <c r="AG61" i="37"/>
  <c r="AF62" i="37"/>
  <c r="AG62" i="37"/>
  <c r="AF63" i="37"/>
  <c r="AG63" i="37"/>
  <c r="AF64" i="37"/>
  <c r="AG64" i="37"/>
  <c r="AF65" i="37"/>
  <c r="AG65" i="37"/>
  <c r="AF66" i="37"/>
  <c r="AG66" i="37"/>
  <c r="AF67" i="37"/>
  <c r="AG67" i="37"/>
  <c r="AF68" i="37"/>
  <c r="AG68" i="37"/>
  <c r="AF69" i="37"/>
  <c r="AG69" i="37"/>
  <c r="AF70" i="37"/>
  <c r="AG70" i="37"/>
  <c r="AF71" i="37"/>
  <c r="AG71" i="37"/>
  <c r="AF72" i="37"/>
  <c r="AG72" i="37"/>
  <c r="AF73" i="37"/>
  <c r="AG73" i="37"/>
  <c r="AF74" i="37"/>
  <c r="AG74" i="37"/>
  <c r="AF75" i="37"/>
  <c r="AG75" i="37"/>
  <c r="AF76" i="37"/>
  <c r="AG76" i="37"/>
  <c r="AF77" i="37"/>
  <c r="AG77" i="37"/>
  <c r="AF78" i="37"/>
  <c r="AG78" i="37"/>
  <c r="AF79" i="37"/>
  <c r="AG79" i="37"/>
  <c r="AF80" i="37"/>
  <c r="AG80" i="37"/>
  <c r="AF81" i="37"/>
  <c r="AG81" i="37"/>
  <c r="AF82" i="37"/>
  <c r="AG82" i="37"/>
  <c r="AF83" i="37"/>
  <c r="AG83" i="37"/>
  <c r="AE58" i="37"/>
  <c r="AE59" i="37"/>
  <c r="AE60" i="37"/>
  <c r="AE61" i="37"/>
  <c r="AE62" i="37"/>
  <c r="AE63" i="37"/>
  <c r="AE64" i="37"/>
  <c r="AE65" i="37"/>
  <c r="AE66" i="37"/>
  <c r="AE67" i="37"/>
  <c r="AE68" i="37"/>
  <c r="AE69" i="37"/>
  <c r="AE70" i="37"/>
  <c r="AE71" i="37"/>
  <c r="AE72" i="37"/>
  <c r="AE73" i="37"/>
  <c r="AE74" i="37"/>
  <c r="AE75" i="37"/>
  <c r="AE76" i="37"/>
  <c r="AE77" i="37"/>
  <c r="AE78" i="37"/>
  <c r="AE79" i="37"/>
  <c r="AE80" i="37"/>
  <c r="AE81" i="37"/>
  <c r="AE82" i="37"/>
  <c r="AE83" i="37"/>
  <c r="BE40" i="37"/>
  <c r="BD40" i="37"/>
  <c r="BC40" i="37"/>
  <c r="BE39" i="37"/>
  <c r="BD39" i="37"/>
  <c r="BC39" i="37"/>
  <c r="BE38" i="37"/>
  <c r="BD38" i="37"/>
  <c r="BC38" i="37"/>
  <c r="BE37" i="37"/>
  <c r="BD37" i="37"/>
  <c r="BC37" i="37"/>
  <c r="BE36" i="37"/>
  <c r="BD36" i="37"/>
  <c r="BC36" i="37"/>
  <c r="BE35" i="37"/>
  <c r="BD35" i="37"/>
  <c r="BC35" i="37"/>
  <c r="BE34" i="37"/>
  <c r="BD34" i="37"/>
  <c r="BC34" i="37"/>
  <c r="BE33" i="37"/>
  <c r="BD33" i="37"/>
  <c r="BC33" i="37"/>
  <c r="BE32" i="37"/>
  <c r="BD32" i="37"/>
  <c r="BC32" i="37"/>
  <c r="BE31" i="37"/>
  <c r="BD31" i="37"/>
  <c r="BC31" i="37"/>
  <c r="BE30" i="37"/>
  <c r="BD30" i="37"/>
  <c r="BC30" i="37"/>
  <c r="BE29" i="37"/>
  <c r="BD29" i="37"/>
  <c r="BC29" i="37"/>
  <c r="BE28" i="37"/>
  <c r="BD28" i="37"/>
  <c r="BC28" i="37"/>
  <c r="BE27" i="37"/>
  <c r="BC27" i="37"/>
  <c r="BE26" i="37"/>
  <c r="BD26" i="37"/>
  <c r="BC26" i="37"/>
  <c r="BE25" i="37"/>
  <c r="BD25" i="37"/>
  <c r="BC25" i="37"/>
  <c r="BE24" i="37"/>
  <c r="BD24" i="37"/>
  <c r="BC24" i="37"/>
  <c r="BE23" i="37"/>
  <c r="BD23" i="37"/>
  <c r="BC23" i="37"/>
  <c r="BE22" i="37"/>
  <c r="BD22" i="37"/>
  <c r="BC22" i="37"/>
  <c r="BE21" i="37"/>
  <c r="BD21" i="37"/>
  <c r="BC21" i="37"/>
  <c r="BE20" i="37"/>
  <c r="BD20" i="37"/>
  <c r="BC20" i="37"/>
  <c r="BE19" i="37"/>
  <c r="BD19" i="37"/>
  <c r="BC19" i="37"/>
  <c r="BE18" i="37"/>
  <c r="BD18" i="37"/>
  <c r="BC18" i="37"/>
  <c r="BE17" i="37"/>
  <c r="BD17" i="37"/>
  <c r="BC17" i="37"/>
  <c r="BE16" i="37"/>
  <c r="BD16" i="37"/>
  <c r="BC16" i="37"/>
  <c r="BE15" i="37"/>
  <c r="BD15" i="37"/>
  <c r="BC15" i="37"/>
  <c r="BA40" i="37"/>
  <c r="AZ40" i="37"/>
  <c r="AY40" i="37"/>
  <c r="BA39" i="37"/>
  <c r="AZ39" i="37"/>
  <c r="AY39" i="37"/>
  <c r="BA38" i="37"/>
  <c r="AZ38" i="37"/>
  <c r="AY38" i="37"/>
  <c r="BA37" i="37"/>
  <c r="AZ37" i="37"/>
  <c r="AY37" i="37"/>
  <c r="BA36" i="37"/>
  <c r="AZ36" i="37"/>
  <c r="AY36" i="37"/>
  <c r="BA35" i="37"/>
  <c r="AZ35" i="37"/>
  <c r="AY35" i="37"/>
  <c r="BA34" i="37"/>
  <c r="AZ34" i="37"/>
  <c r="AY34" i="37"/>
  <c r="BA33" i="37"/>
  <c r="AZ33" i="37"/>
  <c r="AY33" i="37"/>
  <c r="BA32" i="37"/>
  <c r="AZ32" i="37"/>
  <c r="AY32" i="37"/>
  <c r="BA31" i="37"/>
  <c r="AZ31" i="37"/>
  <c r="AY31" i="37"/>
  <c r="BA30" i="37"/>
  <c r="AZ30" i="37"/>
  <c r="AY30" i="37"/>
  <c r="BA29" i="37"/>
  <c r="AZ29" i="37"/>
  <c r="AY29" i="37"/>
  <c r="BA28" i="37"/>
  <c r="AZ28" i="37"/>
  <c r="AY28" i="37"/>
  <c r="BA27" i="37"/>
  <c r="AZ27" i="37"/>
  <c r="AY27" i="37"/>
  <c r="BA26" i="37"/>
  <c r="AZ26" i="37"/>
  <c r="AY26" i="37"/>
  <c r="BA25" i="37"/>
  <c r="AZ25" i="37"/>
  <c r="AY25" i="37"/>
  <c r="BA24" i="37"/>
  <c r="AZ24" i="37"/>
  <c r="AY24" i="37"/>
  <c r="BA23" i="37"/>
  <c r="AZ23" i="37"/>
  <c r="AY23" i="37"/>
  <c r="BA22" i="37"/>
  <c r="AZ22" i="37"/>
  <c r="AY22" i="37"/>
  <c r="BA21" i="37"/>
  <c r="AZ21" i="37"/>
  <c r="AY21" i="37"/>
  <c r="BA20" i="37"/>
  <c r="AZ20" i="37"/>
  <c r="AY20" i="37"/>
  <c r="BA19" i="37"/>
  <c r="AZ19" i="37"/>
  <c r="AY19" i="37"/>
  <c r="BA18" i="37"/>
  <c r="AZ18" i="37"/>
  <c r="AY18" i="37"/>
  <c r="BA17" i="37"/>
  <c r="AZ17" i="37"/>
  <c r="AY17" i="37"/>
  <c r="BA16" i="37"/>
  <c r="AZ16" i="37"/>
  <c r="AY16" i="37"/>
  <c r="BA15" i="37"/>
  <c r="AZ15" i="37"/>
  <c r="AY15" i="37"/>
  <c r="AW40" i="37"/>
  <c r="AV40" i="37"/>
  <c r="AU40" i="37"/>
  <c r="AW39" i="37"/>
  <c r="AV39" i="37"/>
  <c r="AU39" i="37"/>
  <c r="AW38" i="37"/>
  <c r="AV38" i="37"/>
  <c r="AU38" i="37"/>
  <c r="AW37" i="37"/>
  <c r="AV37" i="37"/>
  <c r="AU37" i="37"/>
  <c r="AW36" i="37"/>
  <c r="AV36" i="37"/>
  <c r="AU36" i="37"/>
  <c r="AW35" i="37"/>
  <c r="AV35" i="37"/>
  <c r="AU35" i="37"/>
  <c r="AW34" i="37"/>
  <c r="AV34" i="37"/>
  <c r="AU34" i="37"/>
  <c r="AW33" i="37"/>
  <c r="AV33" i="37"/>
  <c r="AU33" i="37"/>
  <c r="AW32" i="37"/>
  <c r="AV32" i="37"/>
  <c r="AU32" i="37"/>
  <c r="AW31" i="37"/>
  <c r="AV31" i="37"/>
  <c r="AU31" i="37"/>
  <c r="AW30" i="37"/>
  <c r="AV30" i="37"/>
  <c r="AU30" i="37"/>
  <c r="AW29" i="37"/>
  <c r="AV29" i="37"/>
  <c r="AU29" i="37"/>
  <c r="AW28" i="37"/>
  <c r="AV28" i="37"/>
  <c r="AU28" i="37"/>
  <c r="AW27" i="37"/>
  <c r="AV27" i="37"/>
  <c r="AU27" i="37"/>
  <c r="AW26" i="37"/>
  <c r="AV26" i="37"/>
  <c r="AU26" i="37"/>
  <c r="AW25" i="37"/>
  <c r="AV25" i="37"/>
  <c r="AU25" i="37"/>
  <c r="AW24" i="37"/>
  <c r="AV24" i="37"/>
  <c r="AU24" i="37"/>
  <c r="AW23" i="37"/>
  <c r="AV23" i="37"/>
  <c r="AU23" i="37"/>
  <c r="AW22" i="37"/>
  <c r="AV22" i="37"/>
  <c r="AU22" i="37"/>
  <c r="AW21" i="37"/>
  <c r="AV21" i="37"/>
  <c r="AU21" i="37"/>
  <c r="AW20" i="37"/>
  <c r="AV20" i="37"/>
  <c r="AU20" i="37"/>
  <c r="AW19" i="37"/>
  <c r="AV19" i="37"/>
  <c r="AU19" i="37"/>
  <c r="AW18" i="37"/>
  <c r="AV18" i="37"/>
  <c r="AU18" i="37"/>
  <c r="AW17" i="37"/>
  <c r="AV17" i="37"/>
  <c r="AU17" i="37"/>
  <c r="AW16" i="37"/>
  <c r="AV16" i="37"/>
  <c r="AU16" i="37"/>
  <c r="AW15" i="37"/>
  <c r="AV15" i="37"/>
  <c r="AU15" i="37"/>
  <c r="AF15" i="37"/>
  <c r="AG15" i="37"/>
  <c r="AF16" i="37"/>
  <c r="AG16" i="37"/>
  <c r="AF17" i="37"/>
  <c r="AG17" i="37"/>
  <c r="AF18" i="37"/>
  <c r="AG18" i="37"/>
  <c r="AF19" i="37"/>
  <c r="AG19" i="37"/>
  <c r="AF20" i="37"/>
  <c r="AG20" i="37"/>
  <c r="AF21" i="37"/>
  <c r="AG21" i="37"/>
  <c r="AF22" i="37"/>
  <c r="AG22" i="37"/>
  <c r="AF23" i="37"/>
  <c r="AG23" i="37"/>
  <c r="AF24" i="37"/>
  <c r="AG24" i="37"/>
  <c r="AF25" i="37"/>
  <c r="AG25" i="37"/>
  <c r="AF26" i="37"/>
  <c r="AG26" i="37"/>
  <c r="AF27" i="37"/>
  <c r="AG27" i="37"/>
  <c r="AF28" i="37"/>
  <c r="AG28" i="37"/>
  <c r="AF29" i="37"/>
  <c r="AG29" i="37"/>
  <c r="AF30" i="37"/>
  <c r="AG30" i="37"/>
  <c r="AF31" i="37"/>
  <c r="AG31" i="37"/>
  <c r="AF32" i="37"/>
  <c r="AG32" i="37"/>
  <c r="AF33" i="37"/>
  <c r="AG33" i="37"/>
  <c r="AF34" i="37"/>
  <c r="AG34" i="37"/>
  <c r="AF35" i="37"/>
  <c r="AG35" i="37"/>
  <c r="AF36" i="37"/>
  <c r="AG36" i="37"/>
  <c r="AF37" i="37"/>
  <c r="AG37" i="37"/>
  <c r="AF38" i="37"/>
  <c r="AG38" i="37"/>
  <c r="AF39" i="37"/>
  <c r="AG39" i="37"/>
  <c r="AF40" i="37"/>
  <c r="AG40" i="37"/>
  <c r="AE15" i="37"/>
  <c r="AE16" i="37"/>
  <c r="AE17" i="37"/>
  <c r="AE18" i="37"/>
  <c r="AE19" i="37"/>
  <c r="AE20" i="37"/>
  <c r="AE21" i="37"/>
  <c r="AE22" i="37"/>
  <c r="AE23" i="37"/>
  <c r="AE24" i="37"/>
  <c r="AE25" i="37"/>
  <c r="AE26" i="37"/>
  <c r="AE27" i="37"/>
  <c r="AE28" i="37"/>
  <c r="AE29" i="37"/>
  <c r="AE30" i="37"/>
  <c r="AE31" i="37"/>
  <c r="AE32" i="37"/>
  <c r="AE33" i="37"/>
  <c r="AE34" i="37"/>
  <c r="AE35" i="37"/>
  <c r="AE36" i="37"/>
  <c r="AE37" i="37"/>
  <c r="AE38" i="37"/>
  <c r="AE39" i="37"/>
  <c r="AE40" i="37"/>
  <c r="AB44" i="35"/>
  <c r="AA44" i="35"/>
  <c r="Z44" i="35"/>
  <c r="AB43" i="35"/>
  <c r="AA43" i="35"/>
  <c r="Z43" i="35"/>
  <c r="AB40" i="35"/>
  <c r="AA40" i="35"/>
  <c r="Z40" i="35"/>
  <c r="AB38" i="35"/>
  <c r="AA38" i="35"/>
  <c r="Z38" i="35"/>
  <c r="AB37" i="35"/>
  <c r="AA37" i="35"/>
  <c r="Z37" i="35"/>
  <c r="X44" i="35"/>
  <c r="W44" i="35"/>
  <c r="V44" i="35"/>
  <c r="X43" i="35"/>
  <c r="W43" i="35"/>
  <c r="V43" i="35"/>
  <c r="X40" i="35"/>
  <c r="W40" i="35"/>
  <c r="V40" i="35"/>
  <c r="X38" i="35"/>
  <c r="W38" i="35"/>
  <c r="V38" i="35"/>
  <c r="X37" i="35"/>
  <c r="W37" i="35"/>
  <c r="V37" i="35"/>
  <c r="T44" i="35"/>
  <c r="S44" i="35"/>
  <c r="R44" i="35"/>
  <c r="T43" i="35"/>
  <c r="S43" i="35"/>
  <c r="R43" i="35"/>
  <c r="T40" i="35"/>
  <c r="S40" i="35"/>
  <c r="R40" i="35"/>
  <c r="T38" i="35"/>
  <c r="S38" i="35"/>
  <c r="R38" i="35"/>
  <c r="T37" i="35"/>
  <c r="S37" i="35"/>
  <c r="R37" i="35"/>
  <c r="C37" i="35"/>
  <c r="D37" i="35"/>
  <c r="C38" i="35"/>
  <c r="D38" i="35"/>
  <c r="C40" i="35"/>
  <c r="D40" i="35"/>
  <c r="C43" i="35"/>
  <c r="D43" i="35"/>
  <c r="C44" i="35"/>
  <c r="D44" i="35"/>
  <c r="B37" i="35"/>
  <c r="B38" i="35"/>
  <c r="B40" i="35"/>
  <c r="B43" i="35"/>
  <c r="B44" i="35"/>
  <c r="AB94" i="35"/>
  <c r="AA94" i="35"/>
  <c r="Z94" i="35"/>
  <c r="AB90" i="35"/>
  <c r="AA90" i="35"/>
  <c r="Z90" i="35"/>
  <c r="AB88" i="35"/>
  <c r="AA88" i="35"/>
  <c r="Z88" i="35"/>
  <c r="X94" i="35"/>
  <c r="W94" i="35"/>
  <c r="V94" i="35"/>
  <c r="X90" i="35"/>
  <c r="W90" i="35"/>
  <c r="V90" i="35"/>
  <c r="X88" i="35"/>
  <c r="W88" i="35"/>
  <c r="V88" i="35"/>
  <c r="T94" i="35"/>
  <c r="S94" i="35"/>
  <c r="R94" i="35"/>
  <c r="T90" i="35"/>
  <c r="S90" i="35"/>
  <c r="R90" i="35"/>
  <c r="T88" i="35"/>
  <c r="S88" i="35"/>
  <c r="R88" i="35"/>
  <c r="C88" i="35"/>
  <c r="D88" i="35"/>
  <c r="C90" i="35"/>
  <c r="D90" i="35"/>
  <c r="C94" i="35"/>
  <c r="D94" i="35"/>
  <c r="B88" i="35"/>
  <c r="B90" i="35"/>
  <c r="B94" i="35"/>
  <c r="BA77" i="33"/>
  <c r="AZ77" i="33"/>
  <c r="AY77" i="33"/>
  <c r="BA76" i="33"/>
  <c r="AZ76" i="33"/>
  <c r="AY76" i="33"/>
  <c r="BA75" i="33"/>
  <c r="AZ75" i="33"/>
  <c r="AY75" i="33"/>
  <c r="BA74" i="33"/>
  <c r="AZ74" i="33"/>
  <c r="AY74" i="33"/>
  <c r="BA73" i="33"/>
  <c r="AZ73" i="33"/>
  <c r="AY73" i="33"/>
  <c r="BA72" i="33"/>
  <c r="AZ72" i="33"/>
  <c r="AY72" i="33"/>
  <c r="BA71" i="33"/>
  <c r="AZ71" i="33"/>
  <c r="AY71" i="33"/>
  <c r="BA70" i="33"/>
  <c r="AZ70" i="33"/>
  <c r="AY70" i="33"/>
  <c r="BA69" i="33"/>
  <c r="AZ69" i="33"/>
  <c r="AY69" i="33"/>
  <c r="BA68" i="33"/>
  <c r="AZ68" i="33"/>
  <c r="AY68" i="33"/>
  <c r="BA67" i="33"/>
  <c r="AZ67" i="33"/>
  <c r="AY67" i="33"/>
  <c r="BA66" i="33"/>
  <c r="AZ66" i="33"/>
  <c r="AY66" i="33"/>
  <c r="BA65" i="33"/>
  <c r="AZ65" i="33"/>
  <c r="AY65" i="33"/>
  <c r="BA64" i="33"/>
  <c r="AZ64" i="33"/>
  <c r="AY64" i="33"/>
  <c r="BA63" i="33"/>
  <c r="AZ63" i="33"/>
  <c r="AY63" i="33"/>
  <c r="BA62" i="33"/>
  <c r="AZ62" i="33"/>
  <c r="AY62" i="33"/>
  <c r="BA61" i="33"/>
  <c r="AZ61" i="33"/>
  <c r="AY61" i="33"/>
  <c r="BA60" i="33"/>
  <c r="AZ60" i="33"/>
  <c r="AY60" i="33"/>
  <c r="BA59" i="33"/>
  <c r="AZ59" i="33"/>
  <c r="AY59" i="33"/>
  <c r="BA58" i="33"/>
  <c r="AZ58" i="33"/>
  <c r="AY58" i="33"/>
  <c r="BA57" i="33"/>
  <c r="AZ57" i="33"/>
  <c r="AY57" i="33"/>
  <c r="BA56" i="33"/>
  <c r="AZ56" i="33"/>
  <c r="AY56" i="33"/>
  <c r="AW77" i="33"/>
  <c r="AV77" i="33"/>
  <c r="AU77" i="33"/>
  <c r="AW76" i="33"/>
  <c r="AV76" i="33"/>
  <c r="AU76" i="33"/>
  <c r="AW75" i="33"/>
  <c r="AV75" i="33"/>
  <c r="AU75" i="33"/>
  <c r="AW74" i="33"/>
  <c r="AV74" i="33"/>
  <c r="AU74" i="33"/>
  <c r="AW73" i="33"/>
  <c r="AV73" i="33"/>
  <c r="AU73" i="33"/>
  <c r="AW72" i="33"/>
  <c r="AV72" i="33"/>
  <c r="AU72" i="33"/>
  <c r="AW71" i="33"/>
  <c r="AV71" i="33"/>
  <c r="AU71" i="33"/>
  <c r="AW70" i="33"/>
  <c r="AV70" i="33"/>
  <c r="AU70" i="33"/>
  <c r="AW69" i="33"/>
  <c r="AV69" i="33"/>
  <c r="AU69" i="33"/>
  <c r="AW68" i="33"/>
  <c r="AV68" i="33"/>
  <c r="AU68" i="33"/>
  <c r="AW67" i="33"/>
  <c r="AV67" i="33"/>
  <c r="AU67" i="33"/>
  <c r="AW66" i="33"/>
  <c r="AV66" i="33"/>
  <c r="AU66" i="33"/>
  <c r="AW65" i="33"/>
  <c r="AV65" i="33"/>
  <c r="AU65" i="33"/>
  <c r="AW64" i="33"/>
  <c r="AV64" i="33"/>
  <c r="AU64" i="33"/>
  <c r="AW63" i="33"/>
  <c r="AV63" i="33"/>
  <c r="AU63" i="33"/>
  <c r="AW62" i="33"/>
  <c r="AV62" i="33"/>
  <c r="AU62" i="33"/>
  <c r="AW61" i="33"/>
  <c r="AV61" i="33"/>
  <c r="AU61" i="33"/>
  <c r="AW60" i="33"/>
  <c r="AV60" i="33"/>
  <c r="AU60" i="33"/>
  <c r="AW59" i="33"/>
  <c r="AV59" i="33"/>
  <c r="AU59" i="33"/>
  <c r="AW58" i="33"/>
  <c r="AV58" i="33"/>
  <c r="AU58" i="33"/>
  <c r="AW57" i="33"/>
  <c r="AV57" i="33"/>
  <c r="AU57" i="33"/>
  <c r="AW56" i="33"/>
  <c r="AV56" i="33"/>
  <c r="AU56" i="33"/>
  <c r="AS77" i="33"/>
  <c r="AR77" i="33"/>
  <c r="AQ77" i="33"/>
  <c r="AS76" i="33"/>
  <c r="AR76" i="33"/>
  <c r="AQ76" i="33"/>
  <c r="AS75" i="33"/>
  <c r="AR75" i="33"/>
  <c r="AQ75" i="33"/>
  <c r="AS74" i="33"/>
  <c r="AR74" i="33"/>
  <c r="AQ74" i="33"/>
  <c r="AS73" i="33"/>
  <c r="AR73" i="33"/>
  <c r="AQ73" i="33"/>
  <c r="AS72" i="33"/>
  <c r="AR72" i="33"/>
  <c r="AQ72" i="33"/>
  <c r="AS71" i="33"/>
  <c r="AR71" i="33"/>
  <c r="AQ71" i="33"/>
  <c r="AS70" i="33"/>
  <c r="AR70" i="33"/>
  <c r="AQ70" i="33"/>
  <c r="AS69" i="33"/>
  <c r="AR69" i="33"/>
  <c r="AQ69" i="33"/>
  <c r="AS68" i="33"/>
  <c r="AR68" i="33"/>
  <c r="AQ68" i="33"/>
  <c r="AS67" i="33"/>
  <c r="AR67" i="33"/>
  <c r="AQ67" i="33"/>
  <c r="AS66" i="33"/>
  <c r="AR66" i="33"/>
  <c r="AQ66" i="33"/>
  <c r="AS65" i="33"/>
  <c r="AR65" i="33"/>
  <c r="AQ65" i="33"/>
  <c r="AS64" i="33"/>
  <c r="AR64" i="33"/>
  <c r="AQ64" i="33"/>
  <c r="AS63" i="33"/>
  <c r="AR63" i="33"/>
  <c r="AQ63" i="33"/>
  <c r="AS62" i="33"/>
  <c r="AR62" i="33"/>
  <c r="AQ62" i="33"/>
  <c r="AS61" i="33"/>
  <c r="AR61" i="33"/>
  <c r="AQ61" i="33"/>
  <c r="AS60" i="33"/>
  <c r="AR60" i="33"/>
  <c r="AQ60" i="33"/>
  <c r="AS59" i="33"/>
  <c r="AR59" i="33"/>
  <c r="AQ59" i="33"/>
  <c r="AS58" i="33"/>
  <c r="AR58" i="33"/>
  <c r="AQ58" i="33"/>
  <c r="AS57" i="33"/>
  <c r="AR57" i="33"/>
  <c r="AQ57" i="33"/>
  <c r="AS56" i="33"/>
  <c r="AR56" i="33"/>
  <c r="AQ56" i="33"/>
  <c r="AO77" i="33"/>
  <c r="AN77" i="33"/>
  <c r="AM77" i="33"/>
  <c r="AO76" i="33"/>
  <c r="AN76" i="33"/>
  <c r="AM76" i="33"/>
  <c r="AO75" i="33"/>
  <c r="AN75" i="33"/>
  <c r="AM75" i="33"/>
  <c r="AO74" i="33"/>
  <c r="AN74" i="33"/>
  <c r="AM74" i="33"/>
  <c r="AO73" i="33"/>
  <c r="AN73" i="33"/>
  <c r="AM73" i="33"/>
  <c r="AO72" i="33"/>
  <c r="AN72" i="33"/>
  <c r="AM72" i="33"/>
  <c r="AO71" i="33"/>
  <c r="AN71" i="33"/>
  <c r="AM71" i="33"/>
  <c r="AO70" i="33"/>
  <c r="AN70" i="33"/>
  <c r="AM70" i="33"/>
  <c r="AO69" i="33"/>
  <c r="AN69" i="33"/>
  <c r="AM69" i="33"/>
  <c r="AO68" i="33"/>
  <c r="AN68" i="33"/>
  <c r="AM68" i="33"/>
  <c r="AO67" i="33"/>
  <c r="AN67" i="33"/>
  <c r="AM67" i="33"/>
  <c r="AO66" i="33"/>
  <c r="AN66" i="33"/>
  <c r="AM66" i="33"/>
  <c r="AO65" i="33"/>
  <c r="AN65" i="33"/>
  <c r="AM65" i="33"/>
  <c r="AO64" i="33"/>
  <c r="AN64" i="33"/>
  <c r="AM64" i="33"/>
  <c r="AO63" i="33"/>
  <c r="AN63" i="33"/>
  <c r="AM63" i="33"/>
  <c r="AO62" i="33"/>
  <c r="AN62" i="33"/>
  <c r="AM62" i="33"/>
  <c r="AO61" i="33"/>
  <c r="AN61" i="33"/>
  <c r="AM61" i="33"/>
  <c r="AO60" i="33"/>
  <c r="AN60" i="33"/>
  <c r="AM60" i="33"/>
  <c r="AO59" i="33"/>
  <c r="AN59" i="33"/>
  <c r="AM59" i="33"/>
  <c r="AO58" i="33"/>
  <c r="AN58" i="33"/>
  <c r="AM58" i="33"/>
  <c r="AO57" i="33"/>
  <c r="AN57" i="33"/>
  <c r="AM57" i="33"/>
  <c r="AO56" i="33"/>
  <c r="AN56" i="33"/>
  <c r="AM56" i="33"/>
  <c r="AK77" i="33"/>
  <c r="AJ77" i="33"/>
  <c r="AI77" i="33"/>
  <c r="AK76" i="33"/>
  <c r="AJ76" i="33"/>
  <c r="AI76" i="33"/>
  <c r="AK75" i="33"/>
  <c r="AJ75" i="33"/>
  <c r="AI75" i="33"/>
  <c r="AK74" i="33"/>
  <c r="AJ74" i="33"/>
  <c r="AI74" i="33"/>
  <c r="AK73" i="33"/>
  <c r="AJ73" i="33"/>
  <c r="AI73" i="33"/>
  <c r="AK72" i="33"/>
  <c r="AJ72" i="33"/>
  <c r="AI72" i="33"/>
  <c r="AK71" i="33"/>
  <c r="AJ71" i="33"/>
  <c r="AI71" i="33"/>
  <c r="AK70" i="33"/>
  <c r="AJ70" i="33"/>
  <c r="AI70" i="33"/>
  <c r="AK69" i="33"/>
  <c r="AJ69" i="33"/>
  <c r="AI69" i="33"/>
  <c r="AK68" i="33"/>
  <c r="AJ68" i="33"/>
  <c r="AI68" i="33"/>
  <c r="AK67" i="33"/>
  <c r="AJ67" i="33"/>
  <c r="AI67" i="33"/>
  <c r="AK66" i="33"/>
  <c r="AJ66" i="33"/>
  <c r="AI66" i="33"/>
  <c r="AK65" i="33"/>
  <c r="AJ65" i="33"/>
  <c r="AI65" i="33"/>
  <c r="AK64" i="33"/>
  <c r="AJ64" i="33"/>
  <c r="AI64" i="33"/>
  <c r="AK63" i="33"/>
  <c r="AJ63" i="33"/>
  <c r="AI63" i="33"/>
  <c r="AK62" i="33"/>
  <c r="AJ62" i="33"/>
  <c r="AI62" i="33"/>
  <c r="AK61" i="33"/>
  <c r="AJ61" i="33"/>
  <c r="AI61" i="33"/>
  <c r="AK60" i="33"/>
  <c r="AJ60" i="33"/>
  <c r="AI60" i="33"/>
  <c r="AK59" i="33"/>
  <c r="AJ59" i="33"/>
  <c r="AI59" i="33"/>
  <c r="AK58" i="33"/>
  <c r="AJ58" i="33"/>
  <c r="AI58" i="33"/>
  <c r="AK57" i="33"/>
  <c r="AJ57" i="33"/>
  <c r="AI57" i="33"/>
  <c r="AK56" i="33"/>
  <c r="AJ56" i="33"/>
  <c r="AI56" i="33"/>
  <c r="AF56" i="33"/>
  <c r="AG56" i="33"/>
  <c r="AF57" i="33"/>
  <c r="AG57" i="33"/>
  <c r="AF58" i="33"/>
  <c r="AG58" i="33"/>
  <c r="AF59" i="33"/>
  <c r="AG59" i="33"/>
  <c r="AF60" i="33"/>
  <c r="AG60" i="33"/>
  <c r="AF61" i="33"/>
  <c r="AG61" i="33"/>
  <c r="AF62" i="33"/>
  <c r="AG62" i="33"/>
  <c r="AF63" i="33"/>
  <c r="AG63" i="33"/>
  <c r="AF64" i="33"/>
  <c r="AG64" i="33"/>
  <c r="AF65" i="33"/>
  <c r="AG65" i="33"/>
  <c r="AF66" i="33"/>
  <c r="AG66" i="33"/>
  <c r="AF67" i="33"/>
  <c r="AG67" i="33"/>
  <c r="AF68" i="33"/>
  <c r="AG68" i="33"/>
  <c r="AF69" i="33"/>
  <c r="AG69" i="33"/>
  <c r="AF70" i="33"/>
  <c r="AG70" i="33"/>
  <c r="AF71" i="33"/>
  <c r="AG71" i="33"/>
  <c r="AF72" i="33"/>
  <c r="AG72" i="33"/>
  <c r="AF73" i="33"/>
  <c r="AG73" i="33"/>
  <c r="AF74" i="33"/>
  <c r="AG74" i="33"/>
  <c r="AF75" i="33"/>
  <c r="AG75" i="33"/>
  <c r="AF76" i="33"/>
  <c r="AG76" i="33"/>
  <c r="AF77" i="33"/>
  <c r="AG77" i="33"/>
  <c r="AE56" i="33"/>
  <c r="AE57" i="33"/>
  <c r="AE58" i="33"/>
  <c r="AE59" i="33"/>
  <c r="AE60" i="33"/>
  <c r="AE61" i="33"/>
  <c r="AE62" i="33"/>
  <c r="AE63" i="33"/>
  <c r="AE64" i="33"/>
  <c r="AE65" i="33"/>
  <c r="AE66" i="33"/>
  <c r="AE67" i="33"/>
  <c r="AE68" i="33"/>
  <c r="AE69" i="33"/>
  <c r="AE70" i="33"/>
  <c r="AE71" i="33"/>
  <c r="AE72" i="33"/>
  <c r="AE73" i="33"/>
  <c r="AE74" i="33"/>
  <c r="AE75" i="33"/>
  <c r="AE76" i="33"/>
  <c r="AE77" i="33"/>
  <c r="BA36" i="33"/>
  <c r="AZ36" i="33"/>
  <c r="AY36" i="33"/>
  <c r="BA35" i="33"/>
  <c r="AZ35" i="33"/>
  <c r="AY35" i="33"/>
  <c r="BA34" i="33"/>
  <c r="AZ34" i="33"/>
  <c r="AY34" i="33"/>
  <c r="BA33" i="33"/>
  <c r="AZ33" i="33"/>
  <c r="AY33" i="33"/>
  <c r="BA32" i="33"/>
  <c r="AZ32" i="33"/>
  <c r="AY32" i="33"/>
  <c r="BA31" i="33"/>
  <c r="AZ31" i="33"/>
  <c r="AY31" i="33"/>
  <c r="BA30" i="33"/>
  <c r="AZ30" i="33"/>
  <c r="AY30" i="33"/>
  <c r="BA29" i="33"/>
  <c r="AZ29" i="33"/>
  <c r="AY29" i="33"/>
  <c r="BA28" i="33"/>
  <c r="AZ28" i="33"/>
  <c r="AY28" i="33"/>
  <c r="BA27" i="33"/>
  <c r="AZ27" i="33"/>
  <c r="AY27" i="33"/>
  <c r="BA26" i="33"/>
  <c r="AZ26" i="33"/>
  <c r="AY26" i="33"/>
  <c r="BA25" i="33"/>
  <c r="AZ25" i="33"/>
  <c r="AY25" i="33"/>
  <c r="BA24" i="33"/>
  <c r="AZ24" i="33"/>
  <c r="AY24" i="33"/>
  <c r="BA23" i="33"/>
  <c r="AZ23" i="33"/>
  <c r="AY23" i="33"/>
  <c r="BA22" i="33"/>
  <c r="AZ22" i="33"/>
  <c r="AY22" i="33"/>
  <c r="BA21" i="33"/>
  <c r="AZ21" i="33"/>
  <c r="AY21" i="33"/>
  <c r="BA20" i="33"/>
  <c r="AZ20" i="33"/>
  <c r="AY20" i="33"/>
  <c r="BA19" i="33"/>
  <c r="AZ19" i="33"/>
  <c r="AY19" i="33"/>
  <c r="BA18" i="33"/>
  <c r="AZ18" i="33"/>
  <c r="AY18" i="33"/>
  <c r="BA17" i="33"/>
  <c r="AZ17" i="33"/>
  <c r="AY17" i="33"/>
  <c r="BA16" i="33"/>
  <c r="AZ16" i="33"/>
  <c r="AY16" i="33"/>
  <c r="BA15" i="33"/>
  <c r="AZ15" i="33"/>
  <c r="AY15" i="33"/>
  <c r="AW36" i="33"/>
  <c r="AV36" i="33"/>
  <c r="AU36" i="33"/>
  <c r="AW35" i="33"/>
  <c r="AV35" i="33"/>
  <c r="AU35" i="33"/>
  <c r="AW34" i="33"/>
  <c r="AV34" i="33"/>
  <c r="AU34" i="33"/>
  <c r="AW33" i="33"/>
  <c r="AV33" i="33"/>
  <c r="AU33" i="33"/>
  <c r="AW32" i="33"/>
  <c r="AV32" i="33"/>
  <c r="AU32" i="33"/>
  <c r="AW31" i="33"/>
  <c r="AV31" i="33"/>
  <c r="AU31" i="33"/>
  <c r="AW30" i="33"/>
  <c r="AV30" i="33"/>
  <c r="AU30" i="33"/>
  <c r="AW29" i="33"/>
  <c r="AV29" i="33"/>
  <c r="AU29" i="33"/>
  <c r="AW28" i="33"/>
  <c r="AV28" i="33"/>
  <c r="AU28" i="33"/>
  <c r="AW27" i="33"/>
  <c r="AV27" i="33"/>
  <c r="AU27" i="33"/>
  <c r="AW26" i="33"/>
  <c r="AV26" i="33"/>
  <c r="AU26" i="33"/>
  <c r="AW25" i="33"/>
  <c r="AV25" i="33"/>
  <c r="AU25" i="33"/>
  <c r="AW24" i="33"/>
  <c r="AV24" i="33"/>
  <c r="AU24" i="33"/>
  <c r="AW23" i="33"/>
  <c r="AV23" i="33"/>
  <c r="AU23" i="33"/>
  <c r="AW22" i="33"/>
  <c r="AV22" i="33"/>
  <c r="AU22" i="33"/>
  <c r="AW21" i="33"/>
  <c r="AV21" i="33"/>
  <c r="AU21" i="33"/>
  <c r="AW20" i="33"/>
  <c r="AV20" i="33"/>
  <c r="AU20" i="33"/>
  <c r="AW19" i="33"/>
  <c r="AV19" i="33"/>
  <c r="AU19" i="33"/>
  <c r="AW18" i="33"/>
  <c r="AV18" i="33"/>
  <c r="AU18" i="33"/>
  <c r="AW17" i="33"/>
  <c r="AV17" i="33"/>
  <c r="AU17" i="33"/>
  <c r="AW16" i="33"/>
  <c r="AV16" i="33"/>
  <c r="AU16" i="33"/>
  <c r="AW15" i="33"/>
  <c r="AV15" i="33"/>
  <c r="AU15" i="33"/>
  <c r="AS36" i="33"/>
  <c r="AR36" i="33"/>
  <c r="AQ36" i="33"/>
  <c r="AS35" i="33"/>
  <c r="AR35" i="33"/>
  <c r="AQ35" i="33"/>
  <c r="AS34" i="33"/>
  <c r="AR34" i="33"/>
  <c r="AQ34" i="33"/>
  <c r="AS33" i="33"/>
  <c r="AR33" i="33"/>
  <c r="AQ33" i="33"/>
  <c r="AS32" i="33"/>
  <c r="AR32" i="33"/>
  <c r="AQ32" i="33"/>
  <c r="AS31" i="33"/>
  <c r="AR31" i="33"/>
  <c r="AQ31" i="33"/>
  <c r="AS30" i="33"/>
  <c r="AR30" i="33"/>
  <c r="AQ30" i="33"/>
  <c r="AS29" i="33"/>
  <c r="AR29" i="33"/>
  <c r="AQ29" i="33"/>
  <c r="AS28" i="33"/>
  <c r="AR28" i="33"/>
  <c r="AQ28" i="33"/>
  <c r="AS27" i="33"/>
  <c r="AR27" i="33"/>
  <c r="AQ27" i="33"/>
  <c r="AS26" i="33"/>
  <c r="AR26" i="33"/>
  <c r="AQ26" i="33"/>
  <c r="AS25" i="33"/>
  <c r="AR25" i="33"/>
  <c r="AQ25" i="33"/>
  <c r="AS24" i="33"/>
  <c r="AR24" i="33"/>
  <c r="AQ24" i="33"/>
  <c r="AS23" i="33"/>
  <c r="AR23" i="33"/>
  <c r="AQ23" i="33"/>
  <c r="AS22" i="33"/>
  <c r="AR22" i="33"/>
  <c r="AQ22" i="33"/>
  <c r="AS21" i="33"/>
  <c r="AR21" i="33"/>
  <c r="AQ21" i="33"/>
  <c r="AS20" i="33"/>
  <c r="AR20" i="33"/>
  <c r="AQ20" i="33"/>
  <c r="AS19" i="33"/>
  <c r="AR19" i="33"/>
  <c r="AQ19" i="33"/>
  <c r="AS18" i="33"/>
  <c r="AR18" i="33"/>
  <c r="AQ18" i="33"/>
  <c r="AS17" i="33"/>
  <c r="AR17" i="33"/>
  <c r="AQ17" i="33"/>
  <c r="AS16" i="33"/>
  <c r="AR16" i="33"/>
  <c r="AQ16" i="33"/>
  <c r="AS15" i="33"/>
  <c r="AR15" i="33"/>
  <c r="AQ15" i="33"/>
  <c r="AO36" i="33"/>
  <c r="AN36" i="33"/>
  <c r="AM36" i="33"/>
  <c r="AO35" i="33"/>
  <c r="AN35" i="33"/>
  <c r="AM35" i="33"/>
  <c r="AO34" i="33"/>
  <c r="AN34" i="33"/>
  <c r="AM34" i="33"/>
  <c r="AO33" i="33"/>
  <c r="AN33" i="33"/>
  <c r="AM33" i="33"/>
  <c r="AO32" i="33"/>
  <c r="AN32" i="33"/>
  <c r="AM32" i="33"/>
  <c r="AO31" i="33"/>
  <c r="AN31" i="33"/>
  <c r="AM31" i="33"/>
  <c r="AO30" i="33"/>
  <c r="AN30" i="33"/>
  <c r="AM30" i="33"/>
  <c r="AO29" i="33"/>
  <c r="AN29" i="33"/>
  <c r="AM29" i="33"/>
  <c r="AO28" i="33"/>
  <c r="AN28" i="33"/>
  <c r="AM28" i="33"/>
  <c r="AO27" i="33"/>
  <c r="AN27" i="33"/>
  <c r="AM27" i="33"/>
  <c r="AO26" i="33"/>
  <c r="AN26" i="33"/>
  <c r="AM26" i="33"/>
  <c r="AO25" i="33"/>
  <c r="AN25" i="33"/>
  <c r="AM25" i="33"/>
  <c r="AO24" i="33"/>
  <c r="AN24" i="33"/>
  <c r="AM24" i="33"/>
  <c r="AO23" i="33"/>
  <c r="AN23" i="33"/>
  <c r="AM23" i="33"/>
  <c r="AO22" i="33"/>
  <c r="AN22" i="33"/>
  <c r="AM22" i="33"/>
  <c r="AO21" i="33"/>
  <c r="AN21" i="33"/>
  <c r="AM21" i="33"/>
  <c r="AO20" i="33"/>
  <c r="AN20" i="33"/>
  <c r="AM20" i="33"/>
  <c r="AO19" i="33"/>
  <c r="AN19" i="33"/>
  <c r="AM19" i="33"/>
  <c r="AO18" i="33"/>
  <c r="AN18" i="33"/>
  <c r="AM18" i="33"/>
  <c r="AO17" i="33"/>
  <c r="AN17" i="33"/>
  <c r="AM17" i="33"/>
  <c r="AO16" i="33"/>
  <c r="AN16" i="33"/>
  <c r="AM16" i="33"/>
  <c r="AO15" i="33"/>
  <c r="AN15" i="33"/>
  <c r="AM15" i="33"/>
  <c r="AK36" i="33"/>
  <c r="AJ36" i="33"/>
  <c r="AI36" i="33"/>
  <c r="AK35" i="33"/>
  <c r="AJ35" i="33"/>
  <c r="AI35" i="33"/>
  <c r="AK34" i="33"/>
  <c r="AJ34" i="33"/>
  <c r="AI34" i="33"/>
  <c r="AK33" i="33"/>
  <c r="AJ33" i="33"/>
  <c r="AI33" i="33"/>
  <c r="AK32" i="33"/>
  <c r="AJ32" i="33"/>
  <c r="AI32" i="33"/>
  <c r="AK31" i="33"/>
  <c r="AJ31" i="33"/>
  <c r="AI31" i="33"/>
  <c r="AK30" i="33"/>
  <c r="AJ30" i="33"/>
  <c r="AI30" i="33"/>
  <c r="AK29" i="33"/>
  <c r="AJ29" i="33"/>
  <c r="AI29" i="33"/>
  <c r="AK28" i="33"/>
  <c r="AJ28" i="33"/>
  <c r="AI28" i="33"/>
  <c r="AK27" i="33"/>
  <c r="AJ27" i="33"/>
  <c r="AI27" i="33"/>
  <c r="AK26" i="33"/>
  <c r="AJ26" i="33"/>
  <c r="AI26" i="33"/>
  <c r="AK25" i="33"/>
  <c r="AJ25" i="33"/>
  <c r="AI25" i="33"/>
  <c r="AK24" i="33"/>
  <c r="AJ24" i="33"/>
  <c r="AI24" i="33"/>
  <c r="AK23" i="33"/>
  <c r="AJ23" i="33"/>
  <c r="AI23" i="33"/>
  <c r="AK22" i="33"/>
  <c r="AJ22" i="33"/>
  <c r="AI22" i="33"/>
  <c r="AK21" i="33"/>
  <c r="AJ21" i="33"/>
  <c r="AI21" i="33"/>
  <c r="AK20" i="33"/>
  <c r="AJ20" i="33"/>
  <c r="AI20" i="33"/>
  <c r="AK19" i="33"/>
  <c r="AJ19" i="33"/>
  <c r="AI19" i="33"/>
  <c r="AK18" i="33"/>
  <c r="AJ18" i="33"/>
  <c r="AI18" i="33"/>
  <c r="AK17" i="33"/>
  <c r="AJ17" i="33"/>
  <c r="AI17" i="33"/>
  <c r="AK16" i="33"/>
  <c r="AJ16" i="33"/>
  <c r="AI16" i="33"/>
  <c r="AK15" i="33"/>
  <c r="AJ15" i="33"/>
  <c r="AI15" i="33"/>
  <c r="AF15" i="33"/>
  <c r="AG15" i="33"/>
  <c r="AF16" i="33"/>
  <c r="AG16" i="33"/>
  <c r="AF17" i="33"/>
  <c r="AG17" i="33"/>
  <c r="AF18" i="33"/>
  <c r="AG18" i="33"/>
  <c r="AF19" i="33"/>
  <c r="AG19" i="33"/>
  <c r="AF20" i="33"/>
  <c r="AG20" i="33"/>
  <c r="AF21" i="33"/>
  <c r="AG21" i="33"/>
  <c r="AF22" i="33"/>
  <c r="AG22" i="33"/>
  <c r="AF23" i="33"/>
  <c r="AG23" i="33"/>
  <c r="AF24" i="33"/>
  <c r="AG24" i="33"/>
  <c r="AF25" i="33"/>
  <c r="AG25" i="33"/>
  <c r="AF26" i="33"/>
  <c r="AG26" i="33"/>
  <c r="AF27" i="33"/>
  <c r="AG27" i="33"/>
  <c r="AF28" i="33"/>
  <c r="AG28" i="33"/>
  <c r="AF29" i="33"/>
  <c r="AG29" i="33"/>
  <c r="AF30" i="33"/>
  <c r="AG30" i="33"/>
  <c r="AF31" i="33"/>
  <c r="AG31" i="33"/>
  <c r="AF32" i="33"/>
  <c r="AG32" i="33"/>
  <c r="AF33" i="33"/>
  <c r="AG33" i="33"/>
  <c r="AF34" i="33"/>
  <c r="AG34" i="33"/>
  <c r="AF35" i="33"/>
  <c r="AG35" i="33"/>
  <c r="AF36" i="33"/>
  <c r="AG36" i="33"/>
  <c r="AE15" i="33"/>
  <c r="AE16" i="33"/>
  <c r="AE17" i="33"/>
  <c r="AE18" i="33"/>
  <c r="AE19" i="33"/>
  <c r="AE20" i="33"/>
  <c r="AE21" i="33"/>
  <c r="AE22" i="33"/>
  <c r="AE23" i="33"/>
  <c r="AE24" i="33"/>
  <c r="AE25" i="33"/>
  <c r="AE26" i="33"/>
  <c r="AE27" i="33"/>
  <c r="AE28" i="33"/>
  <c r="AE29" i="33"/>
  <c r="AE30" i="33"/>
  <c r="AE31" i="33"/>
  <c r="AE32" i="33"/>
  <c r="AE33" i="33"/>
  <c r="AE34" i="33"/>
  <c r="AE35" i="33"/>
  <c r="AE36" i="33"/>
  <c r="X94" i="31"/>
  <c r="W94" i="31"/>
  <c r="V94" i="31"/>
  <c r="X89" i="31"/>
  <c r="W89" i="31"/>
  <c r="V89" i="31"/>
  <c r="X88" i="31"/>
  <c r="W88" i="31"/>
  <c r="V88" i="31"/>
  <c r="T94" i="31"/>
  <c r="S94" i="31"/>
  <c r="R94" i="31"/>
  <c r="T89" i="31"/>
  <c r="S89" i="31"/>
  <c r="R89" i="31"/>
  <c r="T88" i="31"/>
  <c r="S88" i="31"/>
  <c r="R88" i="31"/>
  <c r="P94" i="31"/>
  <c r="O94" i="31"/>
  <c r="N94" i="31"/>
  <c r="P89" i="31"/>
  <c r="O89" i="31"/>
  <c r="N89" i="31"/>
  <c r="P88" i="31"/>
  <c r="O88" i="31"/>
  <c r="N88" i="31"/>
  <c r="L94" i="31"/>
  <c r="K94" i="31"/>
  <c r="J94" i="31"/>
  <c r="L89" i="31"/>
  <c r="K89" i="31"/>
  <c r="J89" i="31"/>
  <c r="L88" i="31"/>
  <c r="K88" i="31"/>
  <c r="J88" i="31"/>
  <c r="H94" i="31"/>
  <c r="G94" i="31"/>
  <c r="F94" i="31"/>
  <c r="H89" i="31"/>
  <c r="G89" i="31"/>
  <c r="F89" i="31"/>
  <c r="H88" i="31"/>
  <c r="G88" i="31"/>
  <c r="F88" i="31"/>
  <c r="C88" i="31"/>
  <c r="D88" i="31"/>
  <c r="C89" i="31"/>
  <c r="D89" i="31"/>
  <c r="C94" i="31"/>
  <c r="D94" i="31"/>
  <c r="B94" i="31"/>
  <c r="B89" i="31"/>
  <c r="B88" i="31"/>
  <c r="X44" i="31"/>
  <c r="W44" i="31"/>
  <c r="V44" i="31"/>
  <c r="T44" i="31"/>
  <c r="S44" i="31"/>
  <c r="R44" i="31"/>
  <c r="P44" i="31"/>
  <c r="O44" i="31"/>
  <c r="N44" i="31"/>
  <c r="L44" i="31"/>
  <c r="K44" i="31"/>
  <c r="J44" i="31"/>
  <c r="H44" i="31"/>
  <c r="G44" i="31"/>
  <c r="F44" i="31"/>
  <c r="C44" i="31"/>
  <c r="D44" i="31"/>
  <c r="B44" i="31"/>
  <c r="X39" i="31"/>
  <c r="W39" i="31"/>
  <c r="V39" i="31"/>
  <c r="X38" i="31"/>
  <c r="W38" i="31"/>
  <c r="V38" i="31"/>
  <c r="T39" i="31"/>
  <c r="S39" i="31"/>
  <c r="R39" i="31"/>
  <c r="T38" i="31"/>
  <c r="S38" i="31"/>
  <c r="R38" i="31"/>
  <c r="P39" i="31"/>
  <c r="O39" i="31"/>
  <c r="N39" i="31"/>
  <c r="P38" i="31"/>
  <c r="O38" i="31"/>
  <c r="N38" i="31"/>
  <c r="L39" i="31"/>
  <c r="K39" i="31"/>
  <c r="J39" i="31"/>
  <c r="L38" i="31"/>
  <c r="K38" i="31"/>
  <c r="J38" i="31"/>
  <c r="H39" i="31"/>
  <c r="G39" i="31"/>
  <c r="F39" i="31"/>
  <c r="H38" i="31"/>
  <c r="G38" i="31"/>
  <c r="F38" i="31"/>
  <c r="C38" i="31"/>
  <c r="D38" i="31"/>
  <c r="C39" i="31"/>
  <c r="D39" i="31"/>
  <c r="B39" i="31"/>
  <c r="B38" i="31"/>
  <c r="P92" i="9" l="1"/>
  <c r="K7" i="39" l="1"/>
  <c r="R10" i="38"/>
  <c r="R20" i="38" s="1"/>
  <c r="AK110" i="29"/>
  <c r="AJ110" i="29"/>
  <c r="AI110" i="29"/>
  <c r="AS109" i="29"/>
  <c r="AR109" i="29"/>
  <c r="AQ109" i="29"/>
  <c r="AO109" i="29"/>
  <c r="AN109" i="29"/>
  <c r="AM109" i="29"/>
  <c r="AK109" i="29"/>
  <c r="AJ109" i="29"/>
  <c r="AI109" i="29"/>
  <c r="AK63" i="29"/>
  <c r="AJ63" i="29"/>
  <c r="AI63" i="29"/>
  <c r="AS62" i="29"/>
  <c r="AR62" i="29"/>
  <c r="AQ62" i="29"/>
  <c r="AO62" i="29"/>
  <c r="AN62" i="29"/>
  <c r="AM62" i="29"/>
  <c r="AK62" i="29"/>
  <c r="AJ62" i="29"/>
  <c r="AI62" i="29"/>
  <c r="AK17" i="29"/>
  <c r="AJ17" i="29"/>
  <c r="AI17" i="29"/>
  <c r="AS16" i="29"/>
  <c r="AR16" i="29"/>
  <c r="AQ16" i="29"/>
  <c r="AO16" i="29"/>
  <c r="AN16" i="29"/>
  <c r="AM16" i="29"/>
  <c r="AK16" i="29"/>
  <c r="AJ16" i="29"/>
  <c r="AI16" i="29"/>
  <c r="R22" i="38" l="1"/>
  <c r="R21" i="38"/>
  <c r="T24" i="13"/>
  <c r="S24" i="13"/>
  <c r="R24" i="13"/>
  <c r="T23" i="13"/>
  <c r="S23" i="13"/>
  <c r="R23" i="13"/>
  <c r="T22" i="13"/>
  <c r="S22" i="13"/>
  <c r="R22" i="13"/>
  <c r="P24" i="13"/>
  <c r="O24" i="13"/>
  <c r="N24" i="13"/>
  <c r="P23" i="13"/>
  <c r="O23" i="13"/>
  <c r="N23" i="13"/>
  <c r="P22" i="13"/>
  <c r="O22" i="13"/>
  <c r="N22" i="13"/>
  <c r="L24" i="13"/>
  <c r="K24" i="13"/>
  <c r="J24" i="13"/>
  <c r="L23" i="13"/>
  <c r="K23" i="13"/>
  <c r="J23" i="13"/>
  <c r="L22" i="13"/>
  <c r="K22" i="13"/>
  <c r="J22" i="13"/>
  <c r="D24" i="13"/>
  <c r="C24" i="13"/>
  <c r="B24" i="13"/>
  <c r="D23" i="13"/>
  <c r="C23" i="13"/>
  <c r="B23" i="13"/>
  <c r="D22" i="13"/>
  <c r="C22" i="13"/>
  <c r="B22" i="13"/>
  <c r="R18" i="38" l="1"/>
  <c r="R40" i="5"/>
  <c r="R41" i="5"/>
  <c r="R42" i="5"/>
  <c r="R43" i="5"/>
  <c r="R46" i="5"/>
  <c r="R47" i="5"/>
  <c r="R48" i="5"/>
  <c r="R49" i="5"/>
  <c r="R52" i="5"/>
  <c r="R53" i="5"/>
  <c r="R54" i="5"/>
  <c r="R55" i="5"/>
  <c r="R21" i="5"/>
  <c r="R15" i="5"/>
  <c r="R9" i="5"/>
  <c r="R20" i="2"/>
  <c r="R26" i="2" s="1"/>
  <c r="R27" i="2" l="1"/>
  <c r="R28" i="2"/>
  <c r="R39" i="5"/>
  <c r="R45" i="5"/>
  <c r="R51" i="5"/>
  <c r="J7" i="39"/>
  <c r="I7" i="39"/>
  <c r="H7" i="39"/>
  <c r="G7" i="39"/>
  <c r="F7" i="39"/>
  <c r="E7" i="39"/>
  <c r="D7" i="39"/>
  <c r="C7" i="39"/>
  <c r="B7" i="39"/>
  <c r="C22" i="38"/>
  <c r="D21" i="38"/>
  <c r="C20" i="38"/>
  <c r="Q10" i="38"/>
  <c r="Q21" i="38" s="1"/>
  <c r="P10" i="38"/>
  <c r="P22" i="38" s="1"/>
  <c r="O10" i="38"/>
  <c r="O22" i="38" s="1"/>
  <c r="N10" i="38"/>
  <c r="N22" i="38" s="1"/>
  <c r="M10" i="38"/>
  <c r="M21" i="38" s="1"/>
  <c r="L10" i="38"/>
  <c r="L20" i="38" s="1"/>
  <c r="K10" i="38"/>
  <c r="K21" i="38" s="1"/>
  <c r="J10" i="38"/>
  <c r="J22" i="38" s="1"/>
  <c r="I10" i="38"/>
  <c r="I21" i="38" s="1"/>
  <c r="H10" i="38"/>
  <c r="H22" i="38" s="1"/>
  <c r="G10" i="38"/>
  <c r="G22" i="38" s="1"/>
  <c r="F10" i="38"/>
  <c r="F22" i="38" s="1"/>
  <c r="E10" i="38"/>
  <c r="E21" i="38" s="1"/>
  <c r="D10" i="38"/>
  <c r="D20" i="38" s="1"/>
  <c r="C10" i="38"/>
  <c r="C21" i="38" s="1"/>
  <c r="B10" i="38"/>
  <c r="B22" i="38" s="1"/>
  <c r="AA56" i="37"/>
  <c r="Z56" i="37"/>
  <c r="W56" i="37"/>
  <c r="V56" i="37"/>
  <c r="S56" i="37"/>
  <c r="R56" i="37"/>
  <c r="D56" i="37"/>
  <c r="C56" i="37"/>
  <c r="B56" i="37"/>
  <c r="AA13" i="37"/>
  <c r="Z13" i="37"/>
  <c r="W13" i="37"/>
  <c r="V13" i="37"/>
  <c r="S13" i="37"/>
  <c r="R13" i="37"/>
  <c r="D13" i="37"/>
  <c r="C13" i="37"/>
  <c r="B13" i="37"/>
  <c r="T11" i="36"/>
  <c r="AA11" i="36"/>
  <c r="Z11" i="36"/>
  <c r="W11" i="36"/>
  <c r="V11" i="36"/>
  <c r="S11" i="36"/>
  <c r="R11" i="36"/>
  <c r="D11" i="36"/>
  <c r="C11" i="36"/>
  <c r="B11" i="36"/>
  <c r="X65" i="35"/>
  <c r="T65" i="35"/>
  <c r="L65" i="35"/>
  <c r="H65" i="35"/>
  <c r="X63" i="35"/>
  <c r="L63" i="35"/>
  <c r="Z87" i="35"/>
  <c r="K62" i="35"/>
  <c r="J62" i="35"/>
  <c r="G62" i="35"/>
  <c r="AB65" i="35"/>
  <c r="AA65" i="35"/>
  <c r="Z65" i="35"/>
  <c r="W65" i="35"/>
  <c r="V65" i="35"/>
  <c r="S65" i="35"/>
  <c r="R65" i="35"/>
  <c r="P65" i="35"/>
  <c r="O65" i="35"/>
  <c r="N65" i="35"/>
  <c r="K65" i="35"/>
  <c r="J65" i="35"/>
  <c r="G65" i="35"/>
  <c r="F65" i="35"/>
  <c r="D65" i="35"/>
  <c r="C65" i="35"/>
  <c r="B65" i="35"/>
  <c r="AB64" i="35"/>
  <c r="AA64" i="35"/>
  <c r="Z64" i="35"/>
  <c r="X64" i="35"/>
  <c r="W64" i="35"/>
  <c r="V64" i="35"/>
  <c r="T64" i="35"/>
  <c r="S64" i="35"/>
  <c r="R64" i="35"/>
  <c r="P64" i="35"/>
  <c r="O64" i="35"/>
  <c r="N64" i="35"/>
  <c r="L64" i="35"/>
  <c r="K64" i="35"/>
  <c r="J64" i="35"/>
  <c r="H64" i="35"/>
  <c r="G64" i="35"/>
  <c r="F64" i="35"/>
  <c r="D64" i="35"/>
  <c r="C64" i="35"/>
  <c r="B64" i="35"/>
  <c r="AA63" i="35"/>
  <c r="Z63" i="35"/>
  <c r="W63" i="35"/>
  <c r="V63" i="35"/>
  <c r="S63" i="35"/>
  <c r="R63" i="35"/>
  <c r="P63" i="35"/>
  <c r="O63" i="35"/>
  <c r="N63" i="35"/>
  <c r="K63" i="35"/>
  <c r="J63" i="35"/>
  <c r="H63" i="35"/>
  <c r="G63" i="35"/>
  <c r="F63" i="35"/>
  <c r="D63" i="35"/>
  <c r="C63" i="35"/>
  <c r="B63" i="35"/>
  <c r="N62" i="35"/>
  <c r="T15" i="35"/>
  <c r="T34" i="35" s="1"/>
  <c r="L15" i="35"/>
  <c r="H15" i="35"/>
  <c r="L13" i="35"/>
  <c r="N12" i="35"/>
  <c r="G12" i="35"/>
  <c r="AB15" i="35"/>
  <c r="AA15" i="35"/>
  <c r="Z15" i="35"/>
  <c r="Z34" i="35" s="1"/>
  <c r="W15" i="35"/>
  <c r="W34" i="35" s="1"/>
  <c r="V15" i="35"/>
  <c r="S15" i="35"/>
  <c r="R15" i="35"/>
  <c r="R34" i="35" s="1"/>
  <c r="P15" i="35"/>
  <c r="O15" i="35"/>
  <c r="N15" i="35"/>
  <c r="K15" i="35"/>
  <c r="J15" i="35"/>
  <c r="G15" i="35"/>
  <c r="F15" i="35"/>
  <c r="D15" i="35"/>
  <c r="D34" i="35" s="1"/>
  <c r="C15" i="35"/>
  <c r="C34" i="35" s="1"/>
  <c r="B15" i="35"/>
  <c r="AB14" i="35"/>
  <c r="AA14" i="35"/>
  <c r="Z14" i="35"/>
  <c r="X14" i="35"/>
  <c r="W14" i="35"/>
  <c r="V14" i="35"/>
  <c r="T14" i="35"/>
  <c r="S14" i="35"/>
  <c r="R14" i="35"/>
  <c r="P14" i="35"/>
  <c r="O14" i="35"/>
  <c r="N14" i="35"/>
  <c r="L14" i="35"/>
  <c r="K14" i="35"/>
  <c r="J14" i="35"/>
  <c r="H14" i="35"/>
  <c r="G14" i="35"/>
  <c r="F14" i="35"/>
  <c r="D14" i="35"/>
  <c r="C14" i="35"/>
  <c r="B14" i="35"/>
  <c r="AA13" i="35"/>
  <c r="AA32" i="35" s="1"/>
  <c r="Z13" i="35"/>
  <c r="Z32" i="35" s="1"/>
  <c r="W13" i="35"/>
  <c r="V13" i="35"/>
  <c r="T13" i="35"/>
  <c r="S13" i="35"/>
  <c r="S32" i="35" s="1"/>
  <c r="R13" i="35"/>
  <c r="R32" i="35" s="1"/>
  <c r="O13" i="35"/>
  <c r="N13" i="35"/>
  <c r="K13" i="35"/>
  <c r="J13" i="35"/>
  <c r="H13" i="35"/>
  <c r="G13" i="35"/>
  <c r="F13" i="35"/>
  <c r="D13" i="35"/>
  <c r="C13" i="35"/>
  <c r="B13" i="35"/>
  <c r="B32" i="35" s="1"/>
  <c r="O12" i="35"/>
  <c r="AB13" i="34"/>
  <c r="L13" i="34"/>
  <c r="X11" i="34"/>
  <c r="T11" i="34"/>
  <c r="P10" i="34"/>
  <c r="Z10" i="34"/>
  <c r="R10" i="34"/>
  <c r="N10" i="34"/>
  <c r="F10" i="34"/>
  <c r="C10" i="34"/>
  <c r="AA13" i="34"/>
  <c r="Z13" i="34"/>
  <c r="X13" i="34"/>
  <c r="W13" i="34"/>
  <c r="V13" i="34"/>
  <c r="T13" i="34"/>
  <c r="S13" i="34"/>
  <c r="R13" i="34"/>
  <c r="P13" i="34"/>
  <c r="O13" i="34"/>
  <c r="N13" i="34"/>
  <c r="K13" i="34"/>
  <c r="J13" i="34"/>
  <c r="H13" i="34"/>
  <c r="G13" i="34"/>
  <c r="F13" i="34"/>
  <c r="D13" i="34"/>
  <c r="C13" i="34"/>
  <c r="B13" i="34"/>
  <c r="AB12" i="34"/>
  <c r="AA12" i="34"/>
  <c r="Z12" i="34"/>
  <c r="X12" i="34"/>
  <c r="W12" i="34"/>
  <c r="V12" i="34"/>
  <c r="T12" i="34"/>
  <c r="S12" i="34"/>
  <c r="R12" i="34"/>
  <c r="P12" i="34"/>
  <c r="O12" i="34"/>
  <c r="N12" i="34"/>
  <c r="L12" i="34"/>
  <c r="K12" i="34"/>
  <c r="J12" i="34"/>
  <c r="H12" i="34"/>
  <c r="G12" i="34"/>
  <c r="F12" i="34"/>
  <c r="D12" i="34"/>
  <c r="C12" i="34"/>
  <c r="B12" i="34"/>
  <c r="AA11" i="34"/>
  <c r="Z11" i="34"/>
  <c r="W11" i="34"/>
  <c r="V11" i="34"/>
  <c r="S11" i="34"/>
  <c r="R11" i="34"/>
  <c r="P11" i="34"/>
  <c r="O11" i="34"/>
  <c r="N11" i="34"/>
  <c r="L11" i="34"/>
  <c r="K11" i="34"/>
  <c r="J11" i="34"/>
  <c r="H11" i="34"/>
  <c r="G11" i="34"/>
  <c r="F11" i="34"/>
  <c r="D11" i="34"/>
  <c r="C11" i="34"/>
  <c r="B11" i="34"/>
  <c r="W10" i="34"/>
  <c r="AB54" i="33"/>
  <c r="P54" i="33"/>
  <c r="H54" i="33"/>
  <c r="AA54" i="33"/>
  <c r="Z54" i="33"/>
  <c r="X54" i="33"/>
  <c r="W54" i="33"/>
  <c r="V54" i="33"/>
  <c r="T54" i="33"/>
  <c r="S54" i="33"/>
  <c r="R54" i="33"/>
  <c r="O54" i="33"/>
  <c r="N54" i="33"/>
  <c r="K54" i="33"/>
  <c r="J54" i="33"/>
  <c r="G54" i="33"/>
  <c r="F54" i="33"/>
  <c r="T13" i="33"/>
  <c r="AB13" i="33"/>
  <c r="AA13" i="33"/>
  <c r="Z13" i="33"/>
  <c r="W13" i="33"/>
  <c r="V13" i="33"/>
  <c r="S13" i="33"/>
  <c r="R13" i="33"/>
  <c r="O13" i="33"/>
  <c r="N13" i="33"/>
  <c r="L13" i="33"/>
  <c r="K13" i="33"/>
  <c r="J13" i="33"/>
  <c r="G13" i="33"/>
  <c r="F13" i="33"/>
  <c r="AA11" i="32"/>
  <c r="Z11" i="32"/>
  <c r="W11" i="32"/>
  <c r="V11" i="32"/>
  <c r="S11" i="32"/>
  <c r="R11" i="32"/>
  <c r="O11" i="32"/>
  <c r="N11" i="32"/>
  <c r="K11" i="32"/>
  <c r="J11" i="32"/>
  <c r="G11" i="32"/>
  <c r="F11" i="32"/>
  <c r="D11" i="32"/>
  <c r="C11" i="32"/>
  <c r="B11" i="32"/>
  <c r="AB74" i="31"/>
  <c r="AA74" i="31"/>
  <c r="Z74" i="31"/>
  <c r="D93" i="31"/>
  <c r="AB64" i="31"/>
  <c r="T64" i="31"/>
  <c r="X63" i="31"/>
  <c r="L63" i="31"/>
  <c r="AA68" i="31"/>
  <c r="Z68" i="31"/>
  <c r="AB65" i="31"/>
  <c r="AA65" i="31"/>
  <c r="Z65" i="31"/>
  <c r="X65" i="31"/>
  <c r="W65" i="31"/>
  <c r="V65" i="31"/>
  <c r="T65" i="31"/>
  <c r="S65" i="31"/>
  <c r="R65" i="31"/>
  <c r="P65" i="31"/>
  <c r="O65" i="31"/>
  <c r="N65" i="31"/>
  <c r="L65" i="31"/>
  <c r="K65" i="31"/>
  <c r="J65" i="31"/>
  <c r="H65" i="31"/>
  <c r="G65" i="31"/>
  <c r="F65" i="31"/>
  <c r="D65" i="31"/>
  <c r="C65" i="31"/>
  <c r="B65" i="31"/>
  <c r="AA64" i="31"/>
  <c r="Z64" i="31"/>
  <c r="X64" i="31"/>
  <c r="W64" i="31"/>
  <c r="V64" i="31"/>
  <c r="S64" i="31"/>
  <c r="R64" i="31"/>
  <c r="P64" i="31"/>
  <c r="O64" i="31"/>
  <c r="N64" i="31"/>
  <c r="K64" i="31"/>
  <c r="J64" i="31"/>
  <c r="H64" i="31"/>
  <c r="G64" i="31"/>
  <c r="F64" i="31"/>
  <c r="D64" i="31"/>
  <c r="C64" i="31"/>
  <c r="B64" i="31"/>
  <c r="AA63" i="31"/>
  <c r="Z63" i="31"/>
  <c r="W63" i="31"/>
  <c r="V63" i="31"/>
  <c r="T63" i="31"/>
  <c r="S63" i="31"/>
  <c r="R63" i="31"/>
  <c r="P63" i="31"/>
  <c r="O63" i="31"/>
  <c r="N63" i="31"/>
  <c r="K63" i="31"/>
  <c r="J63" i="31"/>
  <c r="H63" i="31"/>
  <c r="G63" i="31"/>
  <c r="F63" i="31"/>
  <c r="D63" i="31"/>
  <c r="C63" i="31"/>
  <c r="B63" i="31"/>
  <c r="V62" i="31"/>
  <c r="AB24" i="31"/>
  <c r="T43" i="31"/>
  <c r="AA24" i="31"/>
  <c r="Z24" i="31"/>
  <c r="X43" i="31"/>
  <c r="W43" i="31"/>
  <c r="V43" i="31"/>
  <c r="S43" i="31"/>
  <c r="R43" i="31"/>
  <c r="O43" i="31"/>
  <c r="N43" i="31"/>
  <c r="K43" i="31"/>
  <c r="J43" i="31"/>
  <c r="G43" i="31"/>
  <c r="F43" i="31"/>
  <c r="C43" i="31"/>
  <c r="B43" i="31"/>
  <c r="AB14" i="31"/>
  <c r="AA18" i="31"/>
  <c r="Z18" i="31"/>
  <c r="W37" i="31"/>
  <c r="V37" i="31"/>
  <c r="R37" i="31"/>
  <c r="O37" i="31"/>
  <c r="N37" i="31"/>
  <c r="J37" i="31"/>
  <c r="F37" i="31"/>
  <c r="D37" i="31"/>
  <c r="C37" i="31"/>
  <c r="B37" i="31"/>
  <c r="AB15" i="31"/>
  <c r="AA15" i="31"/>
  <c r="Z15" i="31"/>
  <c r="X15" i="31"/>
  <c r="W15" i="31"/>
  <c r="V15" i="31"/>
  <c r="T15" i="31"/>
  <c r="S15" i="31"/>
  <c r="R15" i="31"/>
  <c r="P15" i="31"/>
  <c r="O15" i="31"/>
  <c r="N15" i="31"/>
  <c r="L15" i="31"/>
  <c r="K15" i="31"/>
  <c r="J15" i="31"/>
  <c r="H15" i="31"/>
  <c r="G15" i="31"/>
  <c r="F15" i="31"/>
  <c r="D15" i="31"/>
  <c r="C15" i="31"/>
  <c r="B15" i="31"/>
  <c r="AA14" i="31"/>
  <c r="Z14" i="31"/>
  <c r="W14" i="31"/>
  <c r="V14" i="31"/>
  <c r="T14" i="31"/>
  <c r="S14" i="31"/>
  <c r="S33" i="31" s="1"/>
  <c r="R14" i="31"/>
  <c r="O14" i="31"/>
  <c r="N14" i="31"/>
  <c r="K14" i="31"/>
  <c r="J14" i="31"/>
  <c r="H14" i="31"/>
  <c r="G14" i="31"/>
  <c r="F14" i="31"/>
  <c r="D14" i="31"/>
  <c r="D33" i="31" s="1"/>
  <c r="C14" i="31"/>
  <c r="B14" i="31"/>
  <c r="AA13" i="31"/>
  <c r="Z13" i="31"/>
  <c r="W13" i="31"/>
  <c r="V13" i="31"/>
  <c r="S13" i="31"/>
  <c r="S32" i="31" s="1"/>
  <c r="R13" i="31"/>
  <c r="R32" i="31" s="1"/>
  <c r="O13" i="31"/>
  <c r="N13" i="31"/>
  <c r="K13" i="31"/>
  <c r="K32" i="31" s="1"/>
  <c r="J13" i="31"/>
  <c r="G13" i="31"/>
  <c r="G32" i="31" s="1"/>
  <c r="F13" i="31"/>
  <c r="F32" i="31" s="1"/>
  <c r="D13" i="31"/>
  <c r="D32" i="31" s="1"/>
  <c r="C13" i="31"/>
  <c r="C32" i="31" s="1"/>
  <c r="B13" i="31"/>
  <c r="B32" i="31" s="1"/>
  <c r="S12" i="31"/>
  <c r="AB11" i="30"/>
  <c r="T11" i="30"/>
  <c r="Z10" i="30"/>
  <c r="W10" i="30"/>
  <c r="O10" i="30"/>
  <c r="J10" i="30"/>
  <c r="H10" i="30"/>
  <c r="D10" i="30"/>
  <c r="AB13" i="30"/>
  <c r="AA13" i="30"/>
  <c r="Z13" i="30"/>
  <c r="X13" i="30"/>
  <c r="W13" i="30"/>
  <c r="V13" i="30"/>
  <c r="T13" i="30"/>
  <c r="S13" i="30"/>
  <c r="R13" i="30"/>
  <c r="P13" i="30"/>
  <c r="O13" i="30"/>
  <c r="N13" i="30"/>
  <c r="L13" i="30"/>
  <c r="K13" i="30"/>
  <c r="J13" i="30"/>
  <c r="H13" i="30"/>
  <c r="G13" i="30"/>
  <c r="F13" i="30"/>
  <c r="D13" i="30"/>
  <c r="C13" i="30"/>
  <c r="B13" i="30"/>
  <c r="AB12" i="30"/>
  <c r="AA12" i="30"/>
  <c r="Z12" i="30"/>
  <c r="X12" i="30"/>
  <c r="W12" i="30"/>
  <c r="V12" i="30"/>
  <c r="T12" i="30"/>
  <c r="S12" i="30"/>
  <c r="R12" i="30"/>
  <c r="P12" i="30"/>
  <c r="O12" i="30"/>
  <c r="N12" i="30"/>
  <c r="K12" i="30"/>
  <c r="J12" i="30"/>
  <c r="H12" i="30"/>
  <c r="G12" i="30"/>
  <c r="F12" i="30"/>
  <c r="D12" i="30"/>
  <c r="C12" i="30"/>
  <c r="B12" i="30"/>
  <c r="AA11" i="30"/>
  <c r="Z11" i="30"/>
  <c r="X11" i="30"/>
  <c r="W11" i="30"/>
  <c r="V11" i="30"/>
  <c r="S11" i="30"/>
  <c r="R11" i="30"/>
  <c r="P11" i="30"/>
  <c r="O11" i="30"/>
  <c r="N11" i="30"/>
  <c r="L11" i="30"/>
  <c r="K11" i="30"/>
  <c r="J11" i="30"/>
  <c r="H11" i="30"/>
  <c r="G11" i="30"/>
  <c r="F11" i="30"/>
  <c r="D11" i="30"/>
  <c r="C11" i="30"/>
  <c r="B11" i="30"/>
  <c r="S10" i="30"/>
  <c r="BD134" i="29"/>
  <c r="BC134" i="29"/>
  <c r="AZ134" i="29"/>
  <c r="AY134" i="29"/>
  <c r="AV134" i="29"/>
  <c r="AU134" i="29"/>
  <c r="AR134" i="29"/>
  <c r="AQ134" i="29"/>
  <c r="AN134" i="29"/>
  <c r="AM134" i="29"/>
  <c r="AJ134" i="29"/>
  <c r="AI134" i="29"/>
  <c r="AG134" i="29"/>
  <c r="AF134" i="29"/>
  <c r="AE134" i="29"/>
  <c r="BD133" i="29"/>
  <c r="BC133" i="29"/>
  <c r="AZ133" i="29"/>
  <c r="AY133" i="29"/>
  <c r="AV133" i="29"/>
  <c r="AU133" i="29"/>
  <c r="AR133" i="29"/>
  <c r="AQ133" i="29"/>
  <c r="AN133" i="29"/>
  <c r="AM133" i="29"/>
  <c r="AJ133" i="29"/>
  <c r="AI133" i="29"/>
  <c r="AG133" i="29"/>
  <c r="AF133" i="29"/>
  <c r="AE133" i="29"/>
  <c r="AW133" i="29"/>
  <c r="BD132" i="29"/>
  <c r="BC132" i="29"/>
  <c r="AZ132" i="29"/>
  <c r="AY132" i="29"/>
  <c r="AV132" i="29"/>
  <c r="AU132" i="29"/>
  <c r="AR132" i="29"/>
  <c r="AQ132" i="29"/>
  <c r="AN132" i="29"/>
  <c r="AM132" i="29"/>
  <c r="AJ132" i="29"/>
  <c r="AI132" i="29"/>
  <c r="AG132" i="29"/>
  <c r="AF132" i="29"/>
  <c r="AE132" i="29"/>
  <c r="BD131" i="29"/>
  <c r="BC131" i="29"/>
  <c r="AZ131" i="29"/>
  <c r="AY131" i="29"/>
  <c r="AV131" i="29"/>
  <c r="AU131" i="29"/>
  <c r="AR131" i="29"/>
  <c r="AQ131" i="29"/>
  <c r="AN131" i="29"/>
  <c r="AM131" i="29"/>
  <c r="AJ131" i="29"/>
  <c r="AI131" i="29"/>
  <c r="AG131" i="29"/>
  <c r="AF131" i="29"/>
  <c r="AE131" i="29"/>
  <c r="BD130" i="29"/>
  <c r="BC130" i="29"/>
  <c r="AZ130" i="29"/>
  <c r="AY130" i="29"/>
  <c r="AV130" i="29"/>
  <c r="AU130" i="29"/>
  <c r="AR130" i="29"/>
  <c r="AQ130" i="29"/>
  <c r="AN130" i="29"/>
  <c r="AM130" i="29"/>
  <c r="AJ130" i="29"/>
  <c r="AI130" i="29"/>
  <c r="AG130" i="29"/>
  <c r="AF130" i="29"/>
  <c r="AE130" i="29"/>
  <c r="BD129" i="29"/>
  <c r="BC129" i="29"/>
  <c r="AZ129" i="29"/>
  <c r="AY129" i="29"/>
  <c r="AV129" i="29"/>
  <c r="AU129" i="29"/>
  <c r="AR129" i="29"/>
  <c r="AQ129" i="29"/>
  <c r="AN129" i="29"/>
  <c r="AM129" i="29"/>
  <c r="AJ129" i="29"/>
  <c r="AI129" i="29"/>
  <c r="AG129" i="29"/>
  <c r="AF129" i="29"/>
  <c r="AE129" i="29"/>
  <c r="AZ128" i="29"/>
  <c r="AY128" i="29"/>
  <c r="AV128" i="29"/>
  <c r="AU128" i="29"/>
  <c r="AR128" i="29"/>
  <c r="AQ128" i="29"/>
  <c r="AN128" i="29"/>
  <c r="AM128" i="29"/>
  <c r="AJ128" i="29"/>
  <c r="AI128" i="29"/>
  <c r="AG128" i="29"/>
  <c r="AF128" i="29"/>
  <c r="AE128" i="29"/>
  <c r="BD127" i="29"/>
  <c r="BC127" i="29"/>
  <c r="AZ127" i="29"/>
  <c r="AY127" i="29"/>
  <c r="AV127" i="29"/>
  <c r="AU127" i="29"/>
  <c r="AR127" i="29"/>
  <c r="AQ127" i="29"/>
  <c r="AN127" i="29"/>
  <c r="AM127" i="29"/>
  <c r="AJ127" i="29"/>
  <c r="AI127" i="29"/>
  <c r="AG127" i="29"/>
  <c r="AF127" i="29"/>
  <c r="AE127" i="29"/>
  <c r="BD126" i="29"/>
  <c r="BC126" i="29"/>
  <c r="AZ126" i="29"/>
  <c r="AY126" i="29"/>
  <c r="AV126" i="29"/>
  <c r="AU126" i="29"/>
  <c r="AR126" i="29"/>
  <c r="AQ126" i="29"/>
  <c r="AN126" i="29"/>
  <c r="AM126" i="29"/>
  <c r="AJ126" i="29"/>
  <c r="AI126" i="29"/>
  <c r="AG126" i="29"/>
  <c r="AF126" i="29"/>
  <c r="AE126" i="29"/>
  <c r="BD125" i="29"/>
  <c r="BC125" i="29"/>
  <c r="AZ125" i="29"/>
  <c r="AY125" i="29"/>
  <c r="AV125" i="29"/>
  <c r="AU125" i="29"/>
  <c r="AR125" i="29"/>
  <c r="AQ125" i="29"/>
  <c r="AN125" i="29"/>
  <c r="AM125" i="29"/>
  <c r="AJ125" i="29"/>
  <c r="AI125" i="29"/>
  <c r="AG125" i="29"/>
  <c r="AF125" i="29"/>
  <c r="AE125" i="29"/>
  <c r="BD124" i="29"/>
  <c r="BC124" i="29"/>
  <c r="AZ124" i="29"/>
  <c r="AY124" i="29"/>
  <c r="AV124" i="29"/>
  <c r="AU124" i="29"/>
  <c r="AR124" i="29"/>
  <c r="AQ124" i="29"/>
  <c r="AN124" i="29"/>
  <c r="AM124" i="29"/>
  <c r="AJ124" i="29"/>
  <c r="AI124" i="29"/>
  <c r="AG124" i="29"/>
  <c r="AF124" i="29"/>
  <c r="AE124" i="29"/>
  <c r="BD123" i="29"/>
  <c r="BC123" i="29"/>
  <c r="AZ123" i="29"/>
  <c r="AY123" i="29"/>
  <c r="AV123" i="29"/>
  <c r="AU123" i="29"/>
  <c r="AR123" i="29"/>
  <c r="AQ123" i="29"/>
  <c r="AN123" i="29"/>
  <c r="AM123" i="29"/>
  <c r="AJ123" i="29"/>
  <c r="AI123" i="29"/>
  <c r="AG123" i="29"/>
  <c r="AF123" i="29"/>
  <c r="AE123" i="29"/>
  <c r="BD122" i="29"/>
  <c r="BC122" i="29"/>
  <c r="AZ122" i="29"/>
  <c r="AY122" i="29"/>
  <c r="AV122" i="29"/>
  <c r="AU122" i="29"/>
  <c r="AR122" i="29"/>
  <c r="AQ122" i="29"/>
  <c r="AN122" i="29"/>
  <c r="AM122" i="29"/>
  <c r="AJ122" i="29"/>
  <c r="AI122" i="29"/>
  <c r="AG122" i="29"/>
  <c r="AF122" i="29"/>
  <c r="AE122" i="29"/>
  <c r="BD121" i="29"/>
  <c r="BC121" i="29"/>
  <c r="AZ121" i="29"/>
  <c r="AY121" i="29"/>
  <c r="AV121" i="29"/>
  <c r="AU121" i="29"/>
  <c r="AR121" i="29"/>
  <c r="AQ121" i="29"/>
  <c r="AN121" i="29"/>
  <c r="AM121" i="29"/>
  <c r="AJ121" i="29"/>
  <c r="AI121" i="29"/>
  <c r="AG121" i="29"/>
  <c r="AF121" i="29"/>
  <c r="AE121" i="29"/>
  <c r="BD120" i="29"/>
  <c r="BC120" i="29"/>
  <c r="AZ120" i="29"/>
  <c r="AY120" i="29"/>
  <c r="AV120" i="29"/>
  <c r="AU120" i="29"/>
  <c r="AR120" i="29"/>
  <c r="AQ120" i="29"/>
  <c r="AN120" i="29"/>
  <c r="AM120" i="29"/>
  <c r="AJ120" i="29"/>
  <c r="AI120" i="29"/>
  <c r="AG120" i="29"/>
  <c r="AF120" i="29"/>
  <c r="AE120" i="29"/>
  <c r="BD119" i="29"/>
  <c r="BC119" i="29"/>
  <c r="AZ119" i="29"/>
  <c r="AY119" i="29"/>
  <c r="AV119" i="29"/>
  <c r="AU119" i="29"/>
  <c r="AR119" i="29"/>
  <c r="AQ119" i="29"/>
  <c r="AN119" i="29"/>
  <c r="AM119" i="29"/>
  <c r="AJ119" i="29"/>
  <c r="AI119" i="29"/>
  <c r="AG119" i="29"/>
  <c r="AF119" i="29"/>
  <c r="AE119" i="29"/>
  <c r="BD118" i="29"/>
  <c r="BC118" i="29"/>
  <c r="AZ118" i="29"/>
  <c r="AY118" i="29"/>
  <c r="AV118" i="29"/>
  <c r="AU118" i="29"/>
  <c r="AR118" i="29"/>
  <c r="AQ118" i="29"/>
  <c r="AN118" i="29"/>
  <c r="AM118" i="29"/>
  <c r="AJ118" i="29"/>
  <c r="AI118" i="29"/>
  <c r="AG118" i="29"/>
  <c r="AF118" i="29"/>
  <c r="AE118" i="29"/>
  <c r="BD117" i="29"/>
  <c r="BC117" i="29"/>
  <c r="AZ117" i="29"/>
  <c r="AY117" i="29"/>
  <c r="AV117" i="29"/>
  <c r="AU117" i="29"/>
  <c r="AR117" i="29"/>
  <c r="AQ117" i="29"/>
  <c r="AN117" i="29"/>
  <c r="AM117" i="29"/>
  <c r="AJ117" i="29"/>
  <c r="AI117" i="29"/>
  <c r="AG117" i="29"/>
  <c r="AF117" i="29"/>
  <c r="AE117" i="29"/>
  <c r="BD116" i="29"/>
  <c r="BC116" i="29"/>
  <c r="AZ116" i="29"/>
  <c r="AY116" i="29"/>
  <c r="AV116" i="29"/>
  <c r="AU116" i="29"/>
  <c r="AR116" i="29"/>
  <c r="AQ116" i="29"/>
  <c r="AN116" i="29"/>
  <c r="AM116" i="29"/>
  <c r="AJ116" i="29"/>
  <c r="AI116" i="29"/>
  <c r="AG116" i="29"/>
  <c r="AF116" i="29"/>
  <c r="AE116" i="29"/>
  <c r="BD115" i="29"/>
  <c r="BC115" i="29"/>
  <c r="AZ115" i="29"/>
  <c r="AY115" i="29"/>
  <c r="AV115" i="29"/>
  <c r="AU115" i="29"/>
  <c r="AR115" i="29"/>
  <c r="AQ115" i="29"/>
  <c r="AN115" i="29"/>
  <c r="AM115" i="29"/>
  <c r="AJ115" i="29"/>
  <c r="AI115" i="29"/>
  <c r="AG115" i="29"/>
  <c r="AF115" i="29"/>
  <c r="AE115" i="29"/>
  <c r="BD114" i="29"/>
  <c r="BC114" i="29"/>
  <c r="AZ114" i="29"/>
  <c r="AY114" i="29"/>
  <c r="AV114" i="29"/>
  <c r="AU114" i="29"/>
  <c r="AR114" i="29"/>
  <c r="AQ114" i="29"/>
  <c r="AN114" i="29"/>
  <c r="AM114" i="29"/>
  <c r="AJ114" i="29"/>
  <c r="AI114" i="29"/>
  <c r="AG114" i="29"/>
  <c r="AF114" i="29"/>
  <c r="AE114" i="29"/>
  <c r="BD113" i="29"/>
  <c r="BC113" i="29"/>
  <c r="AZ113" i="29"/>
  <c r="AY113" i="29"/>
  <c r="AV113" i="29"/>
  <c r="AU113" i="29"/>
  <c r="AR113" i="29"/>
  <c r="AQ113" i="29"/>
  <c r="AN113" i="29"/>
  <c r="AM113" i="29"/>
  <c r="AJ113" i="29"/>
  <c r="AI113" i="29"/>
  <c r="AG113" i="29"/>
  <c r="AF113" i="29"/>
  <c r="AE113" i="29"/>
  <c r="BD112" i="29"/>
  <c r="BC112" i="29"/>
  <c r="AZ112" i="29"/>
  <c r="AY112" i="29"/>
  <c r="AV112" i="29"/>
  <c r="AU112" i="29"/>
  <c r="AR112" i="29"/>
  <c r="AQ112" i="29"/>
  <c r="AN112" i="29"/>
  <c r="AM112" i="29"/>
  <c r="AJ112" i="29"/>
  <c r="AI112" i="29"/>
  <c r="AG112" i="29"/>
  <c r="AF112" i="29"/>
  <c r="AE112" i="29"/>
  <c r="BD111" i="29"/>
  <c r="BC111" i="29"/>
  <c r="AZ111" i="29"/>
  <c r="AY111" i="29"/>
  <c r="AV111" i="29"/>
  <c r="AU111" i="29"/>
  <c r="AR111" i="29"/>
  <c r="AQ111" i="29"/>
  <c r="AN111" i="29"/>
  <c r="AM111" i="29"/>
  <c r="AJ111" i="29"/>
  <c r="AI111" i="29"/>
  <c r="AG111" i="29"/>
  <c r="AF111" i="29"/>
  <c r="AE111" i="29"/>
  <c r="BD110" i="29"/>
  <c r="BC110" i="29"/>
  <c r="AZ110" i="29"/>
  <c r="AY110" i="29"/>
  <c r="AV110" i="29"/>
  <c r="AU110" i="29"/>
  <c r="AG110" i="29"/>
  <c r="AF110" i="29"/>
  <c r="AE110" i="29"/>
  <c r="BD109" i="29"/>
  <c r="BC109" i="29"/>
  <c r="AZ109" i="29"/>
  <c r="AY109" i="29"/>
  <c r="AV109" i="29"/>
  <c r="AU109" i="29"/>
  <c r="AG109" i="29"/>
  <c r="AF109" i="29"/>
  <c r="AE109" i="29"/>
  <c r="BD108" i="29"/>
  <c r="BC108" i="29"/>
  <c r="AZ108" i="29"/>
  <c r="AY108" i="29"/>
  <c r="AV108" i="29"/>
  <c r="AU108" i="29"/>
  <c r="AR108" i="29"/>
  <c r="AQ108" i="29"/>
  <c r="AN108" i="29"/>
  <c r="AM108" i="29"/>
  <c r="AJ108" i="29"/>
  <c r="AI108" i="29"/>
  <c r="AG108" i="29"/>
  <c r="AF108" i="29"/>
  <c r="AE108" i="29"/>
  <c r="AA106" i="29"/>
  <c r="Z106" i="29"/>
  <c r="W106" i="29"/>
  <c r="V106" i="29"/>
  <c r="S106" i="29"/>
  <c r="R106" i="29"/>
  <c r="O106" i="29"/>
  <c r="N106" i="29"/>
  <c r="K106" i="29"/>
  <c r="J106" i="29"/>
  <c r="G106" i="29"/>
  <c r="F106" i="29"/>
  <c r="BD87" i="29"/>
  <c r="BC87" i="29"/>
  <c r="AZ87" i="29"/>
  <c r="AY87" i="29"/>
  <c r="AV87" i="29"/>
  <c r="AU87" i="29"/>
  <c r="AR87" i="29"/>
  <c r="AQ87" i="29"/>
  <c r="AN87" i="29"/>
  <c r="AM87" i="29"/>
  <c r="AJ87" i="29"/>
  <c r="AI87" i="29"/>
  <c r="AG87" i="29"/>
  <c r="AF87" i="29"/>
  <c r="AE87" i="29"/>
  <c r="BD86" i="29"/>
  <c r="BC86" i="29"/>
  <c r="AZ86" i="29"/>
  <c r="AY86" i="29"/>
  <c r="AV86" i="29"/>
  <c r="AU86" i="29"/>
  <c r="AR86" i="29"/>
  <c r="AQ86" i="29"/>
  <c r="AN86" i="29"/>
  <c r="AM86" i="29"/>
  <c r="AJ86" i="29"/>
  <c r="AI86" i="29"/>
  <c r="AG86" i="29"/>
  <c r="AF86" i="29"/>
  <c r="AE86" i="29"/>
  <c r="AK133" i="29"/>
  <c r="BD85" i="29"/>
  <c r="BC85" i="29"/>
  <c r="AZ85" i="29"/>
  <c r="AY85" i="29"/>
  <c r="AV85" i="29"/>
  <c r="AU85" i="29"/>
  <c r="AR85" i="29"/>
  <c r="AQ85" i="29"/>
  <c r="AN85" i="29"/>
  <c r="AM85" i="29"/>
  <c r="AJ85" i="29"/>
  <c r="AI85" i="29"/>
  <c r="AG85" i="29"/>
  <c r="AF85" i="29"/>
  <c r="AE85" i="29"/>
  <c r="BD84" i="29"/>
  <c r="BC84" i="29"/>
  <c r="AZ84" i="29"/>
  <c r="AY84" i="29"/>
  <c r="AV84" i="29"/>
  <c r="AU84" i="29"/>
  <c r="AR84" i="29"/>
  <c r="AQ84" i="29"/>
  <c r="AN84" i="29"/>
  <c r="AM84" i="29"/>
  <c r="AJ84" i="29"/>
  <c r="AI84" i="29"/>
  <c r="AG84" i="29"/>
  <c r="AF84" i="29"/>
  <c r="AE84" i="29"/>
  <c r="BD83" i="29"/>
  <c r="BC83" i="29"/>
  <c r="AZ83" i="29"/>
  <c r="AY83" i="29"/>
  <c r="AV83" i="29"/>
  <c r="AU83" i="29"/>
  <c r="AR83" i="29"/>
  <c r="AQ83" i="29"/>
  <c r="AN83" i="29"/>
  <c r="AM83" i="29"/>
  <c r="AJ83" i="29"/>
  <c r="AI83" i="29"/>
  <c r="AG83" i="29"/>
  <c r="AF83" i="29"/>
  <c r="AE83" i="29"/>
  <c r="BD82" i="29"/>
  <c r="BC82" i="29"/>
  <c r="AZ82" i="29"/>
  <c r="AY82" i="29"/>
  <c r="AV82" i="29"/>
  <c r="AU82" i="29"/>
  <c r="AR82" i="29"/>
  <c r="AQ82" i="29"/>
  <c r="AN82" i="29"/>
  <c r="AM82" i="29"/>
  <c r="AJ82" i="29"/>
  <c r="AI82" i="29"/>
  <c r="AG82" i="29"/>
  <c r="AF82" i="29"/>
  <c r="AE82" i="29"/>
  <c r="AZ81" i="29"/>
  <c r="AY81" i="29"/>
  <c r="AV81" i="29"/>
  <c r="AU81" i="29"/>
  <c r="AR81" i="29"/>
  <c r="AQ81" i="29"/>
  <c r="AN81" i="29"/>
  <c r="AM81" i="29"/>
  <c r="AJ81" i="29"/>
  <c r="AI81" i="29"/>
  <c r="AG81" i="29"/>
  <c r="AF81" i="29"/>
  <c r="AE81" i="29"/>
  <c r="BD80" i="29"/>
  <c r="BC80" i="29"/>
  <c r="AZ80" i="29"/>
  <c r="AY80" i="29"/>
  <c r="AV80" i="29"/>
  <c r="AU80" i="29"/>
  <c r="AR80" i="29"/>
  <c r="AQ80" i="29"/>
  <c r="AN80" i="29"/>
  <c r="AM80" i="29"/>
  <c r="AJ80" i="29"/>
  <c r="AI80" i="29"/>
  <c r="AG80" i="29"/>
  <c r="AF80" i="29"/>
  <c r="AE80" i="29"/>
  <c r="BD79" i="29"/>
  <c r="BC79" i="29"/>
  <c r="AZ79" i="29"/>
  <c r="AY79" i="29"/>
  <c r="AV79" i="29"/>
  <c r="AU79" i="29"/>
  <c r="AR79" i="29"/>
  <c r="AQ79" i="29"/>
  <c r="AN79" i="29"/>
  <c r="AM79" i="29"/>
  <c r="AJ79" i="29"/>
  <c r="AI79" i="29"/>
  <c r="AG79" i="29"/>
  <c r="AF79" i="29"/>
  <c r="AE79" i="29"/>
  <c r="BD78" i="29"/>
  <c r="BC78" i="29"/>
  <c r="AZ78" i="29"/>
  <c r="AY78" i="29"/>
  <c r="AV78" i="29"/>
  <c r="AU78" i="29"/>
  <c r="AR78" i="29"/>
  <c r="AQ78" i="29"/>
  <c r="AN78" i="29"/>
  <c r="AM78" i="29"/>
  <c r="AJ78" i="29"/>
  <c r="AI78" i="29"/>
  <c r="AG78" i="29"/>
  <c r="AF78" i="29"/>
  <c r="AE78" i="29"/>
  <c r="BD77" i="29"/>
  <c r="BC77" i="29"/>
  <c r="AZ77" i="29"/>
  <c r="AY77" i="29"/>
  <c r="AV77" i="29"/>
  <c r="AU77" i="29"/>
  <c r="AR77" i="29"/>
  <c r="AQ77" i="29"/>
  <c r="AN77" i="29"/>
  <c r="AM77" i="29"/>
  <c r="AJ77" i="29"/>
  <c r="AI77" i="29"/>
  <c r="AG77" i="29"/>
  <c r="AF77" i="29"/>
  <c r="AE77" i="29"/>
  <c r="BD76" i="29"/>
  <c r="BC76" i="29"/>
  <c r="AZ76" i="29"/>
  <c r="AY76" i="29"/>
  <c r="AV76" i="29"/>
  <c r="AU76" i="29"/>
  <c r="AR76" i="29"/>
  <c r="AQ76" i="29"/>
  <c r="AN76" i="29"/>
  <c r="AM76" i="29"/>
  <c r="AJ76" i="29"/>
  <c r="AI76" i="29"/>
  <c r="AG76" i="29"/>
  <c r="AF76" i="29"/>
  <c r="AE76" i="29"/>
  <c r="BD75" i="29"/>
  <c r="BC75" i="29"/>
  <c r="AZ75" i="29"/>
  <c r="AY75" i="29"/>
  <c r="AV75" i="29"/>
  <c r="AU75" i="29"/>
  <c r="AR75" i="29"/>
  <c r="AQ75" i="29"/>
  <c r="AN75" i="29"/>
  <c r="AM75" i="29"/>
  <c r="AJ75" i="29"/>
  <c r="AI75" i="29"/>
  <c r="AG75" i="29"/>
  <c r="AF75" i="29"/>
  <c r="AE75" i="29"/>
  <c r="BD74" i="29"/>
  <c r="BC74" i="29"/>
  <c r="AZ74" i="29"/>
  <c r="AY74" i="29"/>
  <c r="AV74" i="29"/>
  <c r="AU74" i="29"/>
  <c r="AR74" i="29"/>
  <c r="AQ74" i="29"/>
  <c r="AN74" i="29"/>
  <c r="AM74" i="29"/>
  <c r="AJ74" i="29"/>
  <c r="AI74" i="29"/>
  <c r="AG74" i="29"/>
  <c r="AF74" i="29"/>
  <c r="AE74" i="29"/>
  <c r="BD73" i="29"/>
  <c r="BC73" i="29"/>
  <c r="AZ73" i="29"/>
  <c r="AY73" i="29"/>
  <c r="AV73" i="29"/>
  <c r="AU73" i="29"/>
  <c r="AR73" i="29"/>
  <c r="AQ73" i="29"/>
  <c r="AN73" i="29"/>
  <c r="AM73" i="29"/>
  <c r="AJ73" i="29"/>
  <c r="AI73" i="29"/>
  <c r="AG73" i="29"/>
  <c r="AF73" i="29"/>
  <c r="AE73" i="29"/>
  <c r="BD72" i="29"/>
  <c r="BC72" i="29"/>
  <c r="AZ72" i="29"/>
  <c r="AY72" i="29"/>
  <c r="AV72" i="29"/>
  <c r="AU72" i="29"/>
  <c r="AR72" i="29"/>
  <c r="AQ72" i="29"/>
  <c r="AN72" i="29"/>
  <c r="AM72" i="29"/>
  <c r="AJ72" i="29"/>
  <c r="AI72" i="29"/>
  <c r="AG72" i="29"/>
  <c r="AF72" i="29"/>
  <c r="AE72" i="29"/>
  <c r="BD71" i="29"/>
  <c r="BC71" i="29"/>
  <c r="AZ71" i="29"/>
  <c r="AY71" i="29"/>
  <c r="AV71" i="29"/>
  <c r="AU71" i="29"/>
  <c r="AR71" i="29"/>
  <c r="AQ71" i="29"/>
  <c r="AN71" i="29"/>
  <c r="AM71" i="29"/>
  <c r="AJ71" i="29"/>
  <c r="AI71" i="29"/>
  <c r="AG71" i="29"/>
  <c r="AF71" i="29"/>
  <c r="AE71" i="29"/>
  <c r="BD70" i="29"/>
  <c r="BC70" i="29"/>
  <c r="AZ70" i="29"/>
  <c r="AY70" i="29"/>
  <c r="AV70" i="29"/>
  <c r="AU70" i="29"/>
  <c r="AR70" i="29"/>
  <c r="AQ70" i="29"/>
  <c r="AN70" i="29"/>
  <c r="AM70" i="29"/>
  <c r="AJ70" i="29"/>
  <c r="AI70" i="29"/>
  <c r="AG70" i="29"/>
  <c r="AF70" i="29"/>
  <c r="AE70" i="29"/>
  <c r="BD69" i="29"/>
  <c r="BC69" i="29"/>
  <c r="AZ69" i="29"/>
  <c r="AY69" i="29"/>
  <c r="AV69" i="29"/>
  <c r="AU69" i="29"/>
  <c r="AR69" i="29"/>
  <c r="AQ69" i="29"/>
  <c r="AN69" i="29"/>
  <c r="AM69" i="29"/>
  <c r="AJ69" i="29"/>
  <c r="AI69" i="29"/>
  <c r="AG69" i="29"/>
  <c r="AF69" i="29"/>
  <c r="AE69" i="29"/>
  <c r="BD68" i="29"/>
  <c r="BC68" i="29"/>
  <c r="AZ68" i="29"/>
  <c r="AY68" i="29"/>
  <c r="AV68" i="29"/>
  <c r="AU68" i="29"/>
  <c r="AR68" i="29"/>
  <c r="AQ68" i="29"/>
  <c r="AN68" i="29"/>
  <c r="AM68" i="29"/>
  <c r="AJ68" i="29"/>
  <c r="AI68" i="29"/>
  <c r="AG68" i="29"/>
  <c r="AF68" i="29"/>
  <c r="AE68" i="29"/>
  <c r="BD67" i="29"/>
  <c r="BC67" i="29"/>
  <c r="AZ67" i="29"/>
  <c r="AY67" i="29"/>
  <c r="AV67" i="29"/>
  <c r="AU67" i="29"/>
  <c r="AR67" i="29"/>
  <c r="AQ67" i="29"/>
  <c r="AN67" i="29"/>
  <c r="AM67" i="29"/>
  <c r="AJ67" i="29"/>
  <c r="AI67" i="29"/>
  <c r="AG67" i="29"/>
  <c r="AF67" i="29"/>
  <c r="AE67" i="29"/>
  <c r="BD66" i="29"/>
  <c r="BC66" i="29"/>
  <c r="AZ66" i="29"/>
  <c r="AY66" i="29"/>
  <c r="AV66" i="29"/>
  <c r="AU66" i="29"/>
  <c r="AR66" i="29"/>
  <c r="AQ66" i="29"/>
  <c r="AN66" i="29"/>
  <c r="AM66" i="29"/>
  <c r="AJ66" i="29"/>
  <c r="AI66" i="29"/>
  <c r="AG66" i="29"/>
  <c r="AF66" i="29"/>
  <c r="AE66" i="29"/>
  <c r="BD65" i="29"/>
  <c r="BC65" i="29"/>
  <c r="AZ65" i="29"/>
  <c r="AY65" i="29"/>
  <c r="AV65" i="29"/>
  <c r="AU65" i="29"/>
  <c r="AR65" i="29"/>
  <c r="AQ65" i="29"/>
  <c r="AN65" i="29"/>
  <c r="AM65" i="29"/>
  <c r="AJ65" i="29"/>
  <c r="AI65" i="29"/>
  <c r="AG65" i="29"/>
  <c r="AF65" i="29"/>
  <c r="AE65" i="29"/>
  <c r="BD64" i="29"/>
  <c r="BC64" i="29"/>
  <c r="AZ64" i="29"/>
  <c r="AY64" i="29"/>
  <c r="AV64" i="29"/>
  <c r="AU64" i="29"/>
  <c r="AR64" i="29"/>
  <c r="AQ64" i="29"/>
  <c r="AN64" i="29"/>
  <c r="AM64" i="29"/>
  <c r="AJ64" i="29"/>
  <c r="AI64" i="29"/>
  <c r="AG64" i="29"/>
  <c r="AF64" i="29"/>
  <c r="AE64" i="29"/>
  <c r="BD63" i="29"/>
  <c r="BC63" i="29"/>
  <c r="AZ63" i="29"/>
  <c r="AY63" i="29"/>
  <c r="AV63" i="29"/>
  <c r="AU63" i="29"/>
  <c r="AG63" i="29"/>
  <c r="AF63" i="29"/>
  <c r="AE63" i="29"/>
  <c r="BD62" i="29"/>
  <c r="BC62" i="29"/>
  <c r="AZ62" i="29"/>
  <c r="AY62" i="29"/>
  <c r="AV62" i="29"/>
  <c r="AU62" i="29"/>
  <c r="AG62" i="29"/>
  <c r="AF62" i="29"/>
  <c r="AE62" i="29"/>
  <c r="BD61" i="29"/>
  <c r="BC61" i="29"/>
  <c r="AZ61" i="29"/>
  <c r="AY61" i="29"/>
  <c r="AV61" i="29"/>
  <c r="AU61" i="29"/>
  <c r="AR61" i="29"/>
  <c r="AQ61" i="29"/>
  <c r="AN61" i="29"/>
  <c r="AM61" i="29"/>
  <c r="AJ61" i="29"/>
  <c r="AI61" i="29"/>
  <c r="AG61" i="29"/>
  <c r="AF61" i="29"/>
  <c r="AE61" i="29"/>
  <c r="AA59" i="29"/>
  <c r="Z59" i="29"/>
  <c r="W59" i="29"/>
  <c r="V59" i="29"/>
  <c r="S59" i="29"/>
  <c r="R59" i="29"/>
  <c r="O59" i="29"/>
  <c r="N59" i="29"/>
  <c r="K59" i="29"/>
  <c r="J59" i="29"/>
  <c r="G59" i="29"/>
  <c r="F59" i="29"/>
  <c r="BD41" i="29"/>
  <c r="BC41" i="29"/>
  <c r="AZ41" i="29"/>
  <c r="AY41" i="29"/>
  <c r="AV41" i="29"/>
  <c r="AU41" i="29"/>
  <c r="AR41" i="29"/>
  <c r="AQ41" i="29"/>
  <c r="AN41" i="29"/>
  <c r="AM41" i="29"/>
  <c r="AJ41" i="29"/>
  <c r="AI41" i="29"/>
  <c r="AG41" i="29"/>
  <c r="AF41" i="29"/>
  <c r="AE41" i="29"/>
  <c r="BA41" i="29"/>
  <c r="AS41" i="29"/>
  <c r="AK41" i="29"/>
  <c r="BD40" i="29"/>
  <c r="BC40" i="29"/>
  <c r="AZ40" i="29"/>
  <c r="AY40" i="29"/>
  <c r="AV40" i="29"/>
  <c r="AU40" i="29"/>
  <c r="AR40" i="29"/>
  <c r="AQ40" i="29"/>
  <c r="AN40" i="29"/>
  <c r="AM40" i="29"/>
  <c r="AJ40" i="29"/>
  <c r="AI40" i="29"/>
  <c r="AG40" i="29"/>
  <c r="AF40" i="29"/>
  <c r="AE40" i="29"/>
  <c r="BE40" i="29"/>
  <c r="BA86" i="29"/>
  <c r="AS40" i="29"/>
  <c r="AO40" i="29"/>
  <c r="BD39" i="29"/>
  <c r="BC39" i="29"/>
  <c r="AZ39" i="29"/>
  <c r="AY39" i="29"/>
  <c r="AV39" i="29"/>
  <c r="AU39" i="29"/>
  <c r="AR39" i="29"/>
  <c r="AQ39" i="29"/>
  <c r="AN39" i="29"/>
  <c r="AM39" i="29"/>
  <c r="AJ39" i="29"/>
  <c r="AI39" i="29"/>
  <c r="AG39" i="29"/>
  <c r="AF39" i="29"/>
  <c r="AE39" i="29"/>
  <c r="AW39" i="29"/>
  <c r="AS39" i="29"/>
  <c r="AO39" i="29"/>
  <c r="BD38" i="29"/>
  <c r="BC38" i="29"/>
  <c r="AZ38" i="29"/>
  <c r="AY38" i="29"/>
  <c r="AV38" i="29"/>
  <c r="AU38" i="29"/>
  <c r="AR38" i="29"/>
  <c r="AQ38" i="29"/>
  <c r="AN38" i="29"/>
  <c r="AM38" i="29"/>
  <c r="AJ38" i="29"/>
  <c r="AI38" i="29"/>
  <c r="AG38" i="29"/>
  <c r="AF38" i="29"/>
  <c r="AE38" i="29"/>
  <c r="BA38" i="29"/>
  <c r="AO38" i="29"/>
  <c r="AK131" i="29"/>
  <c r="BD37" i="29"/>
  <c r="BC37" i="29"/>
  <c r="AZ37" i="29"/>
  <c r="AY37" i="29"/>
  <c r="AV37" i="29"/>
  <c r="AU37" i="29"/>
  <c r="AR37" i="29"/>
  <c r="AQ37" i="29"/>
  <c r="AN37" i="29"/>
  <c r="AM37" i="29"/>
  <c r="AJ37" i="29"/>
  <c r="AI37" i="29"/>
  <c r="AG37" i="29"/>
  <c r="AF37" i="29"/>
  <c r="AE37" i="29"/>
  <c r="BA37" i="29"/>
  <c r="AW37" i="29"/>
  <c r="AK37" i="29"/>
  <c r="BD36" i="29"/>
  <c r="BC36" i="29"/>
  <c r="AZ36" i="29"/>
  <c r="AY36" i="29"/>
  <c r="AV36" i="29"/>
  <c r="AU36" i="29"/>
  <c r="AR36" i="29"/>
  <c r="AQ36" i="29"/>
  <c r="AN36" i="29"/>
  <c r="AM36" i="29"/>
  <c r="AJ36" i="29"/>
  <c r="AI36" i="29"/>
  <c r="AG36" i="29"/>
  <c r="AF36" i="29"/>
  <c r="AE36" i="29"/>
  <c r="BE36" i="29"/>
  <c r="AS36" i="29"/>
  <c r="AO36" i="29"/>
  <c r="AK82" i="29"/>
  <c r="AZ35" i="29"/>
  <c r="AY35" i="29"/>
  <c r="AV35" i="29"/>
  <c r="AU35" i="29"/>
  <c r="AR35" i="29"/>
  <c r="AQ35" i="29"/>
  <c r="AN35" i="29"/>
  <c r="AM35" i="29"/>
  <c r="AJ35" i="29"/>
  <c r="AI35" i="29"/>
  <c r="AG35" i="29"/>
  <c r="AF35" i="29"/>
  <c r="AE35" i="29"/>
  <c r="BA35" i="29"/>
  <c r="AW35" i="29"/>
  <c r="AK81" i="29"/>
  <c r="BD34" i="29"/>
  <c r="BC34" i="29"/>
  <c r="AZ34" i="29"/>
  <c r="AY34" i="29"/>
  <c r="AV34" i="29"/>
  <c r="AU34" i="29"/>
  <c r="AR34" i="29"/>
  <c r="AQ34" i="29"/>
  <c r="AN34" i="29"/>
  <c r="AM34" i="29"/>
  <c r="AJ34" i="29"/>
  <c r="AI34" i="29"/>
  <c r="AG34" i="29"/>
  <c r="AF34" i="29"/>
  <c r="AE34" i="29"/>
  <c r="BE34" i="29"/>
  <c r="AW34" i="29"/>
  <c r="AS34" i="29"/>
  <c r="AO80" i="29"/>
  <c r="BD33" i="29"/>
  <c r="BC33" i="29"/>
  <c r="AZ33" i="29"/>
  <c r="AY33" i="29"/>
  <c r="AV33" i="29"/>
  <c r="AU33" i="29"/>
  <c r="AR33" i="29"/>
  <c r="AQ33" i="29"/>
  <c r="AN33" i="29"/>
  <c r="AM33" i="29"/>
  <c r="AJ33" i="29"/>
  <c r="AI33" i="29"/>
  <c r="AG33" i="29"/>
  <c r="AF33" i="29"/>
  <c r="AE33" i="29"/>
  <c r="BE33" i="29"/>
  <c r="AS33" i="29"/>
  <c r="AK33" i="29"/>
  <c r="BD32" i="29"/>
  <c r="BC32" i="29"/>
  <c r="AZ32" i="29"/>
  <c r="AY32" i="29"/>
  <c r="AV32" i="29"/>
  <c r="AU32" i="29"/>
  <c r="AR32" i="29"/>
  <c r="AQ32" i="29"/>
  <c r="AN32" i="29"/>
  <c r="AM32" i="29"/>
  <c r="AJ32" i="29"/>
  <c r="AI32" i="29"/>
  <c r="AG32" i="29"/>
  <c r="AF32" i="29"/>
  <c r="AE32" i="29"/>
  <c r="BE32" i="29"/>
  <c r="BA32" i="29"/>
  <c r="AW78" i="29"/>
  <c r="AK32" i="29"/>
  <c r="BD31" i="29"/>
  <c r="BC31" i="29"/>
  <c r="AZ31" i="29"/>
  <c r="AY31" i="29"/>
  <c r="AV31" i="29"/>
  <c r="AU31" i="29"/>
  <c r="AR31" i="29"/>
  <c r="AQ31" i="29"/>
  <c r="AN31" i="29"/>
  <c r="AM31" i="29"/>
  <c r="AJ31" i="29"/>
  <c r="AI31" i="29"/>
  <c r="AG31" i="29"/>
  <c r="AF31" i="29"/>
  <c r="AE31" i="29"/>
  <c r="BA77" i="29"/>
  <c r="AS31" i="29"/>
  <c r="AO31" i="29"/>
  <c r="AK31" i="29"/>
  <c r="BD30" i="29"/>
  <c r="BC30" i="29"/>
  <c r="AZ30" i="29"/>
  <c r="AY30" i="29"/>
  <c r="AV30" i="29"/>
  <c r="AU30" i="29"/>
  <c r="AR30" i="29"/>
  <c r="AQ30" i="29"/>
  <c r="AN30" i="29"/>
  <c r="AM30" i="29"/>
  <c r="AJ30" i="29"/>
  <c r="AI30" i="29"/>
  <c r="AG30" i="29"/>
  <c r="AF30" i="29"/>
  <c r="AE30" i="29"/>
  <c r="BE76" i="29"/>
  <c r="AS30" i="29"/>
  <c r="AO30" i="29"/>
  <c r="BD29" i="29"/>
  <c r="BC29" i="29"/>
  <c r="AZ29" i="29"/>
  <c r="AY29" i="29"/>
  <c r="AV29" i="29"/>
  <c r="AU29" i="29"/>
  <c r="AR29" i="29"/>
  <c r="AQ29" i="29"/>
  <c r="AN29" i="29"/>
  <c r="AM29" i="29"/>
  <c r="AJ29" i="29"/>
  <c r="AI29" i="29"/>
  <c r="AG29" i="29"/>
  <c r="AF29" i="29"/>
  <c r="AE29" i="29"/>
  <c r="AW29" i="29"/>
  <c r="AS29" i="29"/>
  <c r="BD28" i="29"/>
  <c r="BC28" i="29"/>
  <c r="AZ28" i="29"/>
  <c r="AY28" i="29"/>
  <c r="AV28" i="29"/>
  <c r="AU28" i="29"/>
  <c r="AR28" i="29"/>
  <c r="AQ28" i="29"/>
  <c r="AN28" i="29"/>
  <c r="AM28" i="29"/>
  <c r="AJ28" i="29"/>
  <c r="AI28" i="29"/>
  <c r="AG28" i="29"/>
  <c r="AF28" i="29"/>
  <c r="AE28" i="29"/>
  <c r="BA28" i="29"/>
  <c r="AW28" i="29"/>
  <c r="AO28" i="29"/>
  <c r="AK28" i="29"/>
  <c r="BD27" i="29"/>
  <c r="BC27" i="29"/>
  <c r="AZ27" i="29"/>
  <c r="AY27" i="29"/>
  <c r="AV27" i="29"/>
  <c r="AU27" i="29"/>
  <c r="AR27" i="29"/>
  <c r="AQ27" i="29"/>
  <c r="AN27" i="29"/>
  <c r="AM27" i="29"/>
  <c r="AJ27" i="29"/>
  <c r="AI27" i="29"/>
  <c r="AG27" i="29"/>
  <c r="AF27" i="29"/>
  <c r="AE27" i="29"/>
  <c r="AW27" i="29"/>
  <c r="AO27" i="29"/>
  <c r="AK73" i="29"/>
  <c r="BD26" i="29"/>
  <c r="BC26" i="29"/>
  <c r="AZ26" i="29"/>
  <c r="AY26" i="29"/>
  <c r="AV26" i="29"/>
  <c r="AU26" i="29"/>
  <c r="AR26" i="29"/>
  <c r="AQ26" i="29"/>
  <c r="AN26" i="29"/>
  <c r="AM26" i="29"/>
  <c r="AJ26" i="29"/>
  <c r="AI26" i="29"/>
  <c r="AG26" i="29"/>
  <c r="AF26" i="29"/>
  <c r="AE26" i="29"/>
  <c r="BE26" i="29"/>
  <c r="AW26" i="29"/>
  <c r="AS26" i="29"/>
  <c r="BD25" i="29"/>
  <c r="BC25" i="29"/>
  <c r="AZ25" i="29"/>
  <c r="AY25" i="29"/>
  <c r="AV25" i="29"/>
  <c r="AU25" i="29"/>
  <c r="AR25" i="29"/>
  <c r="AQ25" i="29"/>
  <c r="AN25" i="29"/>
  <c r="AM25" i="29"/>
  <c r="AJ25" i="29"/>
  <c r="AI25" i="29"/>
  <c r="AG25" i="29"/>
  <c r="AF25" i="29"/>
  <c r="AE25" i="29"/>
  <c r="BE25" i="29"/>
  <c r="AS25" i="29"/>
  <c r="BD24" i="29"/>
  <c r="BC24" i="29"/>
  <c r="AZ24" i="29"/>
  <c r="AY24" i="29"/>
  <c r="AV24" i="29"/>
  <c r="AU24" i="29"/>
  <c r="AR24" i="29"/>
  <c r="AQ24" i="29"/>
  <c r="AN24" i="29"/>
  <c r="AM24" i="29"/>
  <c r="AJ24" i="29"/>
  <c r="AI24" i="29"/>
  <c r="AG24" i="29"/>
  <c r="AF24" i="29"/>
  <c r="AE24" i="29"/>
  <c r="BE24" i="29"/>
  <c r="BA24" i="29"/>
  <c r="AW70" i="29"/>
  <c r="AS24" i="29"/>
  <c r="BD23" i="29"/>
  <c r="BC23" i="29"/>
  <c r="AZ23" i="29"/>
  <c r="AY23" i="29"/>
  <c r="AV23" i="29"/>
  <c r="AU23" i="29"/>
  <c r="AR23" i="29"/>
  <c r="AQ23" i="29"/>
  <c r="AN23" i="29"/>
  <c r="AM23" i="29"/>
  <c r="AJ23" i="29"/>
  <c r="AI23" i="29"/>
  <c r="AG23" i="29"/>
  <c r="AF23" i="29"/>
  <c r="AE23" i="29"/>
  <c r="BE23" i="29"/>
  <c r="BA69" i="29"/>
  <c r="AS23" i="29"/>
  <c r="AO23" i="29"/>
  <c r="AK116" i="29"/>
  <c r="BD22" i="29"/>
  <c r="BC22" i="29"/>
  <c r="AZ22" i="29"/>
  <c r="AY22" i="29"/>
  <c r="AV22" i="29"/>
  <c r="AU22" i="29"/>
  <c r="AR22" i="29"/>
  <c r="AQ22" i="29"/>
  <c r="AN22" i="29"/>
  <c r="AM22" i="29"/>
  <c r="AJ22" i="29"/>
  <c r="AI22" i="29"/>
  <c r="AG22" i="29"/>
  <c r="AF22" i="29"/>
  <c r="AE22" i="29"/>
  <c r="BE68" i="29"/>
  <c r="AS22" i="29"/>
  <c r="AO22" i="29"/>
  <c r="BD21" i="29"/>
  <c r="BC21" i="29"/>
  <c r="AZ21" i="29"/>
  <c r="AY21" i="29"/>
  <c r="AV21" i="29"/>
  <c r="AU21" i="29"/>
  <c r="AR21" i="29"/>
  <c r="AQ21" i="29"/>
  <c r="AN21" i="29"/>
  <c r="AM21" i="29"/>
  <c r="AJ21" i="29"/>
  <c r="AI21" i="29"/>
  <c r="AG21" i="29"/>
  <c r="AF21" i="29"/>
  <c r="AE21" i="29"/>
  <c r="BA21" i="29"/>
  <c r="AW21" i="29"/>
  <c r="AS21" i="29"/>
  <c r="AO21" i="29"/>
  <c r="BD20" i="29"/>
  <c r="BC20" i="29"/>
  <c r="AZ20" i="29"/>
  <c r="AY20" i="29"/>
  <c r="AV20" i="29"/>
  <c r="AU20" i="29"/>
  <c r="AR20" i="29"/>
  <c r="AQ20" i="29"/>
  <c r="AN20" i="29"/>
  <c r="AM20" i="29"/>
  <c r="AJ20" i="29"/>
  <c r="AI20" i="29"/>
  <c r="AG20" i="29"/>
  <c r="AF20" i="29"/>
  <c r="AE20" i="29"/>
  <c r="BA20" i="29"/>
  <c r="AW20" i="29"/>
  <c r="AO20" i="29"/>
  <c r="AK20" i="29"/>
  <c r="BD19" i="29"/>
  <c r="BC19" i="29"/>
  <c r="AZ19" i="29"/>
  <c r="AY19" i="29"/>
  <c r="AV19" i="29"/>
  <c r="AU19" i="29"/>
  <c r="AR19" i="29"/>
  <c r="AQ19" i="29"/>
  <c r="AN19" i="29"/>
  <c r="AM19" i="29"/>
  <c r="AJ19" i="29"/>
  <c r="AI19" i="29"/>
  <c r="AG19" i="29"/>
  <c r="AF19" i="29"/>
  <c r="AE19" i="29"/>
  <c r="BA112" i="29"/>
  <c r="AO19" i="29"/>
  <c r="AK65" i="29"/>
  <c r="BD18" i="29"/>
  <c r="BC18" i="29"/>
  <c r="AZ18" i="29"/>
  <c r="AY18" i="29"/>
  <c r="AV18" i="29"/>
  <c r="AU18" i="29"/>
  <c r="AR18" i="29"/>
  <c r="AQ18" i="29"/>
  <c r="AN18" i="29"/>
  <c r="AM18" i="29"/>
  <c r="AJ18" i="29"/>
  <c r="AI18" i="29"/>
  <c r="AG18" i="29"/>
  <c r="AF18" i="29"/>
  <c r="AE18" i="29"/>
  <c r="BE18" i="29"/>
  <c r="AW18" i="29"/>
  <c r="BD17" i="29"/>
  <c r="BC17" i="29"/>
  <c r="AZ17" i="29"/>
  <c r="AY17" i="29"/>
  <c r="AV17" i="29"/>
  <c r="AU17" i="29"/>
  <c r="AG17" i="29"/>
  <c r="AF17" i="29"/>
  <c r="AE17" i="29"/>
  <c r="BE17" i="29"/>
  <c r="BD16" i="29"/>
  <c r="BC16" i="29"/>
  <c r="AZ16" i="29"/>
  <c r="AY16" i="29"/>
  <c r="AV16" i="29"/>
  <c r="AU16" i="29"/>
  <c r="AG16" i="29"/>
  <c r="AF16" i="29"/>
  <c r="AE16" i="29"/>
  <c r="AW16" i="29"/>
  <c r="BD15" i="29"/>
  <c r="BC15" i="29"/>
  <c r="AZ15" i="29"/>
  <c r="AY15" i="29"/>
  <c r="AV15" i="29"/>
  <c r="AU15" i="29"/>
  <c r="AR15" i="29"/>
  <c r="AQ15" i="29"/>
  <c r="AN15" i="29"/>
  <c r="AM15" i="29"/>
  <c r="AJ15" i="29"/>
  <c r="AI15" i="29"/>
  <c r="AG15" i="29"/>
  <c r="AF15" i="29"/>
  <c r="AE15" i="29"/>
  <c r="BE15" i="29"/>
  <c r="BA15" i="29"/>
  <c r="AW15" i="29"/>
  <c r="AO15" i="29"/>
  <c r="AK61" i="29"/>
  <c r="AA13" i="29"/>
  <c r="BD13" i="29" s="1"/>
  <c r="Z13" i="29"/>
  <c r="W13" i="29"/>
  <c r="V13" i="29"/>
  <c r="AY13" i="29" s="1"/>
  <c r="S13" i="29"/>
  <c r="R13" i="29"/>
  <c r="O13" i="29"/>
  <c r="N13" i="29"/>
  <c r="K13" i="29"/>
  <c r="J13" i="29"/>
  <c r="G13" i="29"/>
  <c r="F13" i="29"/>
  <c r="AI13" i="29" s="1"/>
  <c r="H11" i="28"/>
  <c r="AA11" i="28"/>
  <c r="Z11" i="28"/>
  <c r="W11" i="28"/>
  <c r="V11" i="28"/>
  <c r="S11" i="28"/>
  <c r="R11" i="28"/>
  <c r="O11" i="28"/>
  <c r="N11" i="28"/>
  <c r="K11" i="28"/>
  <c r="J11" i="28"/>
  <c r="G11" i="28"/>
  <c r="F11" i="28"/>
  <c r="D11" i="28"/>
  <c r="C11" i="28"/>
  <c r="B11" i="28"/>
  <c r="AA145" i="27"/>
  <c r="Z145" i="27"/>
  <c r="W145" i="27"/>
  <c r="V145" i="27"/>
  <c r="S145" i="27"/>
  <c r="R145" i="27"/>
  <c r="O145" i="27"/>
  <c r="N145" i="27"/>
  <c r="K145" i="27"/>
  <c r="J145" i="27"/>
  <c r="G145" i="27"/>
  <c r="F145" i="27"/>
  <c r="D145" i="27"/>
  <c r="C145" i="27"/>
  <c r="B145" i="27"/>
  <c r="AA141" i="27"/>
  <c r="Z141" i="27"/>
  <c r="W141" i="27"/>
  <c r="V141" i="27"/>
  <c r="S141" i="27"/>
  <c r="R141" i="27"/>
  <c r="O141" i="27"/>
  <c r="N141" i="27"/>
  <c r="K141" i="27"/>
  <c r="J141" i="27"/>
  <c r="G141" i="27"/>
  <c r="F141" i="27"/>
  <c r="D141" i="27"/>
  <c r="C141" i="27"/>
  <c r="B141" i="27"/>
  <c r="AA140" i="27"/>
  <c r="Z140" i="27"/>
  <c r="W140" i="27"/>
  <c r="V140" i="27"/>
  <c r="S140" i="27"/>
  <c r="R140" i="27"/>
  <c r="O140" i="27"/>
  <c r="N140" i="27"/>
  <c r="K140" i="27"/>
  <c r="J140" i="27"/>
  <c r="G140" i="27"/>
  <c r="F140" i="27"/>
  <c r="D140" i="27"/>
  <c r="C140" i="27"/>
  <c r="B140" i="27"/>
  <c r="AA139" i="27"/>
  <c r="Z139" i="27"/>
  <c r="W139" i="27"/>
  <c r="V139" i="27"/>
  <c r="S139" i="27"/>
  <c r="R139" i="27"/>
  <c r="O139" i="27"/>
  <c r="N139" i="27"/>
  <c r="K139" i="27"/>
  <c r="J139" i="27"/>
  <c r="G139" i="27"/>
  <c r="F139" i="27"/>
  <c r="D139" i="27"/>
  <c r="C139" i="27"/>
  <c r="B139" i="27"/>
  <c r="H115" i="27"/>
  <c r="V113" i="27"/>
  <c r="AB116" i="27"/>
  <c r="AA116" i="27"/>
  <c r="Z116" i="27"/>
  <c r="W116" i="27"/>
  <c r="V116" i="27"/>
  <c r="S116" i="27"/>
  <c r="R116" i="27"/>
  <c r="P116" i="27"/>
  <c r="O116" i="27"/>
  <c r="N116" i="27"/>
  <c r="L116" i="27"/>
  <c r="K116" i="27"/>
  <c r="J116" i="27"/>
  <c r="H116" i="27"/>
  <c r="G116" i="27"/>
  <c r="F116" i="27"/>
  <c r="D116" i="27"/>
  <c r="C116" i="27"/>
  <c r="B116" i="27"/>
  <c r="AB115" i="27"/>
  <c r="AA115" i="27"/>
  <c r="Z115" i="27"/>
  <c r="X115" i="27"/>
  <c r="W115" i="27"/>
  <c r="V115" i="27"/>
  <c r="T115" i="27"/>
  <c r="S115" i="27"/>
  <c r="R115" i="27"/>
  <c r="O115" i="27"/>
  <c r="N115" i="27"/>
  <c r="K115" i="27"/>
  <c r="J115" i="27"/>
  <c r="G115" i="27"/>
  <c r="F115" i="27"/>
  <c r="D115" i="27"/>
  <c r="C115" i="27"/>
  <c r="B115" i="27"/>
  <c r="AB114" i="27"/>
  <c r="AA114" i="27"/>
  <c r="Z114" i="27"/>
  <c r="X114" i="27"/>
  <c r="W114" i="27"/>
  <c r="V114" i="27"/>
  <c r="S114" i="27"/>
  <c r="R114" i="27"/>
  <c r="P114" i="27"/>
  <c r="O114" i="27"/>
  <c r="N114" i="27"/>
  <c r="K114" i="27"/>
  <c r="J114" i="27"/>
  <c r="G114" i="27"/>
  <c r="F114" i="27"/>
  <c r="D114" i="27"/>
  <c r="C114" i="27"/>
  <c r="B114" i="27"/>
  <c r="D113" i="27"/>
  <c r="AA94" i="27"/>
  <c r="Z94" i="27"/>
  <c r="W94" i="27"/>
  <c r="V94" i="27"/>
  <c r="S94" i="27"/>
  <c r="R94" i="27"/>
  <c r="O94" i="27"/>
  <c r="N94" i="27"/>
  <c r="K94" i="27"/>
  <c r="J94" i="27"/>
  <c r="G94" i="27"/>
  <c r="F94" i="27"/>
  <c r="D94" i="27"/>
  <c r="C94" i="27"/>
  <c r="B94" i="27"/>
  <c r="AA90" i="27"/>
  <c r="Z90" i="27"/>
  <c r="W90" i="27"/>
  <c r="V90" i="27"/>
  <c r="S90" i="27"/>
  <c r="R90" i="27"/>
  <c r="O90" i="27"/>
  <c r="N90" i="27"/>
  <c r="K90" i="27"/>
  <c r="J90" i="27"/>
  <c r="G90" i="27"/>
  <c r="F90" i="27"/>
  <c r="D90" i="27"/>
  <c r="C90" i="27"/>
  <c r="B90" i="27"/>
  <c r="AA89" i="27"/>
  <c r="Z89" i="27"/>
  <c r="W89" i="27"/>
  <c r="V89" i="27"/>
  <c r="S89" i="27"/>
  <c r="R89" i="27"/>
  <c r="O89" i="27"/>
  <c r="N89" i="27"/>
  <c r="K89" i="27"/>
  <c r="J89" i="27"/>
  <c r="G89" i="27"/>
  <c r="F89" i="27"/>
  <c r="D89" i="27"/>
  <c r="C89" i="27"/>
  <c r="B89" i="27"/>
  <c r="AA88" i="27"/>
  <c r="Z88" i="27"/>
  <c r="W88" i="27"/>
  <c r="V88" i="27"/>
  <c r="S88" i="27"/>
  <c r="R88" i="27"/>
  <c r="O88" i="27"/>
  <c r="N88" i="27"/>
  <c r="K88" i="27"/>
  <c r="J88" i="27"/>
  <c r="G88" i="27"/>
  <c r="F88" i="27"/>
  <c r="D88" i="27"/>
  <c r="C88" i="27"/>
  <c r="B88" i="27"/>
  <c r="Z62" i="27"/>
  <c r="X65" i="27"/>
  <c r="P65" i="27"/>
  <c r="L65" i="27"/>
  <c r="H65" i="27"/>
  <c r="AB64" i="27"/>
  <c r="T64" i="27"/>
  <c r="H64" i="27"/>
  <c r="AA62" i="27"/>
  <c r="AA65" i="27"/>
  <c r="Z65" i="27"/>
  <c r="W65" i="27"/>
  <c r="V65" i="27"/>
  <c r="S65" i="27"/>
  <c r="R65" i="27"/>
  <c r="O65" i="27"/>
  <c r="N65" i="27"/>
  <c r="K65" i="27"/>
  <c r="J65" i="27"/>
  <c r="G65" i="27"/>
  <c r="F65" i="27"/>
  <c r="D65" i="27"/>
  <c r="C65" i="27"/>
  <c r="B65" i="27"/>
  <c r="AA64" i="27"/>
  <c r="Z64" i="27"/>
  <c r="X64" i="27"/>
  <c r="W64" i="27"/>
  <c r="V64" i="27"/>
  <c r="S64" i="27"/>
  <c r="R64" i="27"/>
  <c r="O64" i="27"/>
  <c r="N64" i="27"/>
  <c r="K64" i="27"/>
  <c r="J64" i="27"/>
  <c r="G64" i="27"/>
  <c r="F64" i="27"/>
  <c r="D64" i="27"/>
  <c r="C64" i="27"/>
  <c r="B64" i="27"/>
  <c r="AA63" i="27"/>
  <c r="Z63" i="27"/>
  <c r="W63" i="27"/>
  <c r="V63" i="27"/>
  <c r="S63" i="27"/>
  <c r="R63" i="27"/>
  <c r="O63" i="27"/>
  <c r="N63" i="27"/>
  <c r="K63" i="27"/>
  <c r="J63" i="27"/>
  <c r="G63" i="27"/>
  <c r="F63" i="27"/>
  <c r="D63" i="27"/>
  <c r="C63" i="27"/>
  <c r="B63" i="27"/>
  <c r="V62" i="27"/>
  <c r="O62" i="27"/>
  <c r="N62" i="27"/>
  <c r="C62" i="27"/>
  <c r="B62" i="27"/>
  <c r="AA44" i="27"/>
  <c r="Z44" i="27"/>
  <c r="W44" i="27"/>
  <c r="V44" i="27"/>
  <c r="S44" i="27"/>
  <c r="R44" i="27"/>
  <c r="O44" i="27"/>
  <c r="N44" i="27"/>
  <c r="K44" i="27"/>
  <c r="J44" i="27"/>
  <c r="G44" i="27"/>
  <c r="F44" i="27"/>
  <c r="D44" i="27"/>
  <c r="C44" i="27"/>
  <c r="B44" i="27"/>
  <c r="AA40" i="27"/>
  <c r="Z40" i="27"/>
  <c r="W40" i="27"/>
  <c r="V40" i="27"/>
  <c r="S40" i="27"/>
  <c r="R40" i="27"/>
  <c r="O40" i="27"/>
  <c r="N40" i="27"/>
  <c r="K40" i="27"/>
  <c r="J40" i="27"/>
  <c r="G40" i="27"/>
  <c r="F40" i="27"/>
  <c r="D40" i="27"/>
  <c r="C40" i="27"/>
  <c r="B40" i="27"/>
  <c r="AA39" i="27"/>
  <c r="Z39" i="27"/>
  <c r="W39" i="27"/>
  <c r="V39" i="27"/>
  <c r="S39" i="27"/>
  <c r="R39" i="27"/>
  <c r="O39" i="27"/>
  <c r="N39" i="27"/>
  <c r="K39" i="27"/>
  <c r="J39" i="27"/>
  <c r="G39" i="27"/>
  <c r="F39" i="27"/>
  <c r="D39" i="27"/>
  <c r="C39" i="27"/>
  <c r="B39" i="27"/>
  <c r="AA38" i="27"/>
  <c r="Z38" i="27"/>
  <c r="W38" i="27"/>
  <c r="V38" i="27"/>
  <c r="S38" i="27"/>
  <c r="R38" i="27"/>
  <c r="O38" i="27"/>
  <c r="N38" i="27"/>
  <c r="K38" i="27"/>
  <c r="J38" i="27"/>
  <c r="G38" i="27"/>
  <c r="F38" i="27"/>
  <c r="D38" i="27"/>
  <c r="C38" i="27"/>
  <c r="B38" i="27"/>
  <c r="H44" i="27"/>
  <c r="V43" i="27"/>
  <c r="R43" i="27"/>
  <c r="X15" i="27"/>
  <c r="T40" i="27"/>
  <c r="P15" i="27"/>
  <c r="L15" i="27"/>
  <c r="H40" i="27"/>
  <c r="AB39" i="27"/>
  <c r="X14" i="27"/>
  <c r="L39" i="27"/>
  <c r="H14" i="27"/>
  <c r="X88" i="27"/>
  <c r="T38" i="27"/>
  <c r="Z37" i="27"/>
  <c r="N12" i="27"/>
  <c r="J37" i="27"/>
  <c r="C37" i="27"/>
  <c r="AA15" i="27"/>
  <c r="Z15" i="27"/>
  <c r="W15" i="27"/>
  <c r="W34" i="27" s="1"/>
  <c r="V15" i="27"/>
  <c r="S15" i="27"/>
  <c r="R15" i="27"/>
  <c r="O15" i="27"/>
  <c r="O34" i="27" s="1"/>
  <c r="N15" i="27"/>
  <c r="N34" i="27" s="1"/>
  <c r="K15" i="27"/>
  <c r="J15" i="27"/>
  <c r="H15" i="27"/>
  <c r="G15" i="27"/>
  <c r="F15" i="27"/>
  <c r="D15" i="27"/>
  <c r="C15" i="27"/>
  <c r="B15" i="27"/>
  <c r="AA14" i="27"/>
  <c r="Z14" i="27"/>
  <c r="W14" i="27"/>
  <c r="V14" i="27"/>
  <c r="S14" i="27"/>
  <c r="R14" i="27"/>
  <c r="O14" i="27"/>
  <c r="N14" i="27"/>
  <c r="K14" i="27"/>
  <c r="J14" i="27"/>
  <c r="G14" i="27"/>
  <c r="F14" i="27"/>
  <c r="F33" i="27" s="1"/>
  <c r="D14" i="27"/>
  <c r="C14" i="27"/>
  <c r="B14" i="27"/>
  <c r="AA13" i="27"/>
  <c r="Z13" i="27"/>
  <c r="W13" i="27"/>
  <c r="V13" i="27"/>
  <c r="S13" i="27"/>
  <c r="R13" i="27"/>
  <c r="O13" i="27"/>
  <c r="N13" i="27"/>
  <c r="K13" i="27"/>
  <c r="J13" i="27"/>
  <c r="G13" i="27"/>
  <c r="F13" i="27"/>
  <c r="D13" i="27"/>
  <c r="C13" i="27"/>
  <c r="B13" i="27"/>
  <c r="AA12" i="27"/>
  <c r="D12" i="27"/>
  <c r="H11" i="26"/>
  <c r="T13" i="26"/>
  <c r="P13" i="26"/>
  <c r="H13" i="26"/>
  <c r="H12" i="26"/>
  <c r="AB11" i="26"/>
  <c r="V10" i="26"/>
  <c r="R10" i="26"/>
  <c r="N10" i="26"/>
  <c r="F10" i="26"/>
  <c r="D10" i="26"/>
  <c r="AB13" i="26"/>
  <c r="AA13" i="26"/>
  <c r="Z13" i="26"/>
  <c r="X13" i="26"/>
  <c r="W13" i="26"/>
  <c r="V13" i="26"/>
  <c r="S13" i="26"/>
  <c r="R13" i="26"/>
  <c r="O13" i="26"/>
  <c r="N13" i="26"/>
  <c r="L13" i="26"/>
  <c r="K13" i="26"/>
  <c r="J13" i="26"/>
  <c r="G13" i="26"/>
  <c r="F13" i="26"/>
  <c r="D13" i="26"/>
  <c r="C13" i="26"/>
  <c r="B13" i="26"/>
  <c r="AB12" i="26"/>
  <c r="AA12" i="26"/>
  <c r="Z12" i="26"/>
  <c r="X12" i="26"/>
  <c r="W12" i="26"/>
  <c r="V12" i="26"/>
  <c r="T12" i="26"/>
  <c r="S12" i="26"/>
  <c r="R12" i="26"/>
  <c r="P12" i="26"/>
  <c r="O12" i="26"/>
  <c r="N12" i="26"/>
  <c r="K12" i="26"/>
  <c r="J12" i="26"/>
  <c r="G12" i="26"/>
  <c r="F12" i="26"/>
  <c r="D12" i="26"/>
  <c r="C12" i="26"/>
  <c r="B12" i="26"/>
  <c r="AA11" i="26"/>
  <c r="Z11" i="26"/>
  <c r="X11" i="26"/>
  <c r="W11" i="26"/>
  <c r="V11" i="26"/>
  <c r="T11" i="26"/>
  <c r="S11" i="26"/>
  <c r="R11" i="26"/>
  <c r="P11" i="26"/>
  <c r="O11" i="26"/>
  <c r="N11" i="26"/>
  <c r="L11" i="26"/>
  <c r="K11" i="26"/>
  <c r="J11" i="26"/>
  <c r="G11" i="26"/>
  <c r="F11" i="26"/>
  <c r="D11" i="26"/>
  <c r="C11" i="26"/>
  <c r="B11" i="26"/>
  <c r="X10" i="26"/>
  <c r="K10" i="26"/>
  <c r="J10" i="26"/>
  <c r="C10" i="26"/>
  <c r="AZ135" i="25"/>
  <c r="AY135" i="25"/>
  <c r="AV135" i="25"/>
  <c r="AU135" i="25"/>
  <c r="AR135" i="25"/>
  <c r="AQ135" i="25"/>
  <c r="AN135" i="25"/>
  <c r="AM135" i="25"/>
  <c r="AJ135" i="25"/>
  <c r="AI135" i="25"/>
  <c r="AG135" i="25"/>
  <c r="AF135" i="25"/>
  <c r="AE135" i="25"/>
  <c r="BA135" i="25"/>
  <c r="AZ134" i="25"/>
  <c r="AY134" i="25"/>
  <c r="AV134" i="25"/>
  <c r="AU134" i="25"/>
  <c r="AR134" i="25"/>
  <c r="AQ134" i="25"/>
  <c r="AN134" i="25"/>
  <c r="AM134" i="25"/>
  <c r="AJ134" i="25"/>
  <c r="AI134" i="25"/>
  <c r="AG134" i="25"/>
  <c r="AF134" i="25"/>
  <c r="AE134" i="25"/>
  <c r="AZ133" i="25"/>
  <c r="AY133" i="25"/>
  <c r="AV133" i="25"/>
  <c r="AU133" i="25"/>
  <c r="AR133" i="25"/>
  <c r="AQ133" i="25"/>
  <c r="AN133" i="25"/>
  <c r="AM133" i="25"/>
  <c r="AJ133" i="25"/>
  <c r="AI133" i="25"/>
  <c r="AG133" i="25"/>
  <c r="AF133" i="25"/>
  <c r="AE133" i="25"/>
  <c r="AS133" i="25"/>
  <c r="AZ132" i="25"/>
  <c r="AY132" i="25"/>
  <c r="AV132" i="25"/>
  <c r="AU132" i="25"/>
  <c r="AR132" i="25"/>
  <c r="AQ132" i="25"/>
  <c r="AN132" i="25"/>
  <c r="AM132" i="25"/>
  <c r="AJ132" i="25"/>
  <c r="AI132" i="25"/>
  <c r="AG132" i="25"/>
  <c r="AF132" i="25"/>
  <c r="AE132" i="25"/>
  <c r="AZ131" i="25"/>
  <c r="AY131" i="25"/>
  <c r="AV131" i="25"/>
  <c r="AU131" i="25"/>
  <c r="AR131" i="25"/>
  <c r="AQ131" i="25"/>
  <c r="AN131" i="25"/>
  <c r="AM131" i="25"/>
  <c r="AJ131" i="25"/>
  <c r="AI131" i="25"/>
  <c r="AG131" i="25"/>
  <c r="AF131" i="25"/>
  <c r="AE131" i="25"/>
  <c r="AZ130" i="25"/>
  <c r="AY130" i="25"/>
  <c r="AV130" i="25"/>
  <c r="AU130" i="25"/>
  <c r="AR130" i="25"/>
  <c r="AQ130" i="25"/>
  <c r="AN130" i="25"/>
  <c r="AM130" i="25"/>
  <c r="AJ130" i="25"/>
  <c r="AI130" i="25"/>
  <c r="AG130" i="25"/>
  <c r="AF130" i="25"/>
  <c r="AE130" i="25"/>
  <c r="AW130" i="25"/>
  <c r="AZ129" i="25"/>
  <c r="AY129" i="25"/>
  <c r="AV129" i="25"/>
  <c r="AU129" i="25"/>
  <c r="AR129" i="25"/>
  <c r="AQ129" i="25"/>
  <c r="AN129" i="25"/>
  <c r="AM129" i="25"/>
  <c r="AJ129" i="25"/>
  <c r="AI129" i="25"/>
  <c r="AG129" i="25"/>
  <c r="AF129" i="25"/>
  <c r="AE129" i="25"/>
  <c r="AZ128" i="25"/>
  <c r="AY128" i="25"/>
  <c r="AV128" i="25"/>
  <c r="AU128" i="25"/>
  <c r="AR128" i="25"/>
  <c r="AQ128" i="25"/>
  <c r="AN128" i="25"/>
  <c r="AM128" i="25"/>
  <c r="AJ128" i="25"/>
  <c r="AI128" i="25"/>
  <c r="AG128" i="25"/>
  <c r="AF128" i="25"/>
  <c r="AE128" i="25"/>
  <c r="AO128" i="25"/>
  <c r="AZ127" i="25"/>
  <c r="AY127" i="25"/>
  <c r="AV127" i="25"/>
  <c r="AU127" i="25"/>
  <c r="AR127" i="25"/>
  <c r="AQ127" i="25"/>
  <c r="AN127" i="25"/>
  <c r="AM127" i="25"/>
  <c r="AJ127" i="25"/>
  <c r="AI127" i="25"/>
  <c r="AG127" i="25"/>
  <c r="AF127" i="25"/>
  <c r="AE127" i="25"/>
  <c r="BA127" i="25"/>
  <c r="AZ126" i="25"/>
  <c r="AY126" i="25"/>
  <c r="AV126" i="25"/>
  <c r="AU126" i="25"/>
  <c r="AR126" i="25"/>
  <c r="AQ126" i="25"/>
  <c r="AN126" i="25"/>
  <c r="AM126" i="25"/>
  <c r="AJ126" i="25"/>
  <c r="AI126" i="25"/>
  <c r="AG126" i="25"/>
  <c r="AF126" i="25"/>
  <c r="AE126" i="25"/>
  <c r="AZ125" i="25"/>
  <c r="AY125" i="25"/>
  <c r="AV125" i="25"/>
  <c r="AU125" i="25"/>
  <c r="AR125" i="25"/>
  <c r="AQ125" i="25"/>
  <c r="AN125" i="25"/>
  <c r="AM125" i="25"/>
  <c r="AJ125" i="25"/>
  <c r="AI125" i="25"/>
  <c r="AG125" i="25"/>
  <c r="AF125" i="25"/>
  <c r="AE125" i="25"/>
  <c r="AS125" i="25"/>
  <c r="AZ124" i="25"/>
  <c r="AY124" i="25"/>
  <c r="AV124" i="25"/>
  <c r="AU124" i="25"/>
  <c r="AR124" i="25"/>
  <c r="AQ124" i="25"/>
  <c r="AN124" i="25"/>
  <c r="AM124" i="25"/>
  <c r="AJ124" i="25"/>
  <c r="AI124" i="25"/>
  <c r="AG124" i="25"/>
  <c r="AF124" i="25"/>
  <c r="AE124" i="25"/>
  <c r="AZ123" i="25"/>
  <c r="AY123" i="25"/>
  <c r="AV123" i="25"/>
  <c r="AU123" i="25"/>
  <c r="AR123" i="25"/>
  <c r="AQ123" i="25"/>
  <c r="AN123" i="25"/>
  <c r="AM123" i="25"/>
  <c r="AJ123" i="25"/>
  <c r="AI123" i="25"/>
  <c r="AG123" i="25"/>
  <c r="AF123" i="25"/>
  <c r="AE123" i="25"/>
  <c r="AZ122" i="25"/>
  <c r="AY122" i="25"/>
  <c r="AV122" i="25"/>
  <c r="AU122" i="25"/>
  <c r="AR122" i="25"/>
  <c r="AQ122" i="25"/>
  <c r="AN122" i="25"/>
  <c r="AM122" i="25"/>
  <c r="AJ122" i="25"/>
  <c r="AI122" i="25"/>
  <c r="AG122" i="25"/>
  <c r="AF122" i="25"/>
  <c r="AE122" i="25"/>
  <c r="AW122" i="25"/>
  <c r="AZ121" i="25"/>
  <c r="AY121" i="25"/>
  <c r="AV121" i="25"/>
  <c r="AU121" i="25"/>
  <c r="AR121" i="25"/>
  <c r="AQ121" i="25"/>
  <c r="AN121" i="25"/>
  <c r="AM121" i="25"/>
  <c r="AJ121" i="25"/>
  <c r="AI121" i="25"/>
  <c r="AG121" i="25"/>
  <c r="AF121" i="25"/>
  <c r="AE121" i="25"/>
  <c r="AZ120" i="25"/>
  <c r="AY120" i="25"/>
  <c r="AV120" i="25"/>
  <c r="AU120" i="25"/>
  <c r="AR120" i="25"/>
  <c r="AQ120" i="25"/>
  <c r="AN120" i="25"/>
  <c r="AM120" i="25"/>
  <c r="AJ120" i="25"/>
  <c r="AI120" i="25"/>
  <c r="AG120" i="25"/>
  <c r="AF120" i="25"/>
  <c r="AE120" i="25"/>
  <c r="AO120" i="25"/>
  <c r="AZ119" i="25"/>
  <c r="AY119" i="25"/>
  <c r="AV119" i="25"/>
  <c r="AU119" i="25"/>
  <c r="AR119" i="25"/>
  <c r="AQ119" i="25"/>
  <c r="AN119" i="25"/>
  <c r="AM119" i="25"/>
  <c r="AJ119" i="25"/>
  <c r="AI119" i="25"/>
  <c r="AG119" i="25"/>
  <c r="AF119" i="25"/>
  <c r="AE119" i="25"/>
  <c r="BA119" i="25"/>
  <c r="AZ118" i="25"/>
  <c r="AY118" i="25"/>
  <c r="AV118" i="25"/>
  <c r="AU118" i="25"/>
  <c r="AR118" i="25"/>
  <c r="AQ118" i="25"/>
  <c r="AN118" i="25"/>
  <c r="AM118" i="25"/>
  <c r="AJ118" i="25"/>
  <c r="AI118" i="25"/>
  <c r="AG118" i="25"/>
  <c r="AF118" i="25"/>
  <c r="AE118" i="25"/>
  <c r="AZ117" i="25"/>
  <c r="AY117" i="25"/>
  <c r="AV117" i="25"/>
  <c r="AU117" i="25"/>
  <c r="AR117" i="25"/>
  <c r="AQ117" i="25"/>
  <c r="AN117" i="25"/>
  <c r="AM117" i="25"/>
  <c r="AJ117" i="25"/>
  <c r="AI117" i="25"/>
  <c r="AG117" i="25"/>
  <c r="AF117" i="25"/>
  <c r="AE117" i="25"/>
  <c r="P107" i="25"/>
  <c r="AZ116" i="25"/>
  <c r="AY116" i="25"/>
  <c r="AV116" i="25"/>
  <c r="AU116" i="25"/>
  <c r="AR116" i="25"/>
  <c r="AQ116" i="25"/>
  <c r="AN116" i="25"/>
  <c r="AM116" i="25"/>
  <c r="AJ116" i="25"/>
  <c r="AI116" i="25"/>
  <c r="AG116" i="25"/>
  <c r="AF116" i="25"/>
  <c r="AE116" i="25"/>
  <c r="AB107" i="25"/>
  <c r="AZ115" i="25"/>
  <c r="AY115" i="25"/>
  <c r="AV115" i="25"/>
  <c r="AU115" i="25"/>
  <c r="AR115" i="25"/>
  <c r="AQ115" i="25"/>
  <c r="AN115" i="25"/>
  <c r="AM115" i="25"/>
  <c r="AJ115" i="25"/>
  <c r="AI115" i="25"/>
  <c r="AG115" i="25"/>
  <c r="AF115" i="25"/>
  <c r="AE115" i="25"/>
  <c r="AZ114" i="25"/>
  <c r="AY114" i="25"/>
  <c r="AV114" i="25"/>
  <c r="AU114" i="25"/>
  <c r="AR114" i="25"/>
  <c r="AQ114" i="25"/>
  <c r="AN114" i="25"/>
  <c r="AM114" i="25"/>
  <c r="AJ114" i="25"/>
  <c r="AI114" i="25"/>
  <c r="AG114" i="25"/>
  <c r="AF114" i="25"/>
  <c r="AE114" i="25"/>
  <c r="AZ113" i="25"/>
  <c r="AY113" i="25"/>
  <c r="AV113" i="25"/>
  <c r="AU113" i="25"/>
  <c r="AR113" i="25"/>
  <c r="AQ113" i="25"/>
  <c r="AN113" i="25"/>
  <c r="AM113" i="25"/>
  <c r="AJ113" i="25"/>
  <c r="AI113" i="25"/>
  <c r="AG113" i="25"/>
  <c r="AF113" i="25"/>
  <c r="AE113" i="25"/>
  <c r="AZ112" i="25"/>
  <c r="AY112" i="25"/>
  <c r="AV112" i="25"/>
  <c r="AU112" i="25"/>
  <c r="AR112" i="25"/>
  <c r="AQ112" i="25"/>
  <c r="AN112" i="25"/>
  <c r="AM112" i="25"/>
  <c r="AJ112" i="25"/>
  <c r="AI112" i="25"/>
  <c r="AG112" i="25"/>
  <c r="AF112" i="25"/>
  <c r="AE112" i="25"/>
  <c r="L107" i="25"/>
  <c r="BD111" i="25"/>
  <c r="BC111" i="25"/>
  <c r="AZ111" i="25"/>
  <c r="AY111" i="25"/>
  <c r="AV111" i="25"/>
  <c r="AU111" i="25"/>
  <c r="AR111" i="25"/>
  <c r="AQ111" i="25"/>
  <c r="AN111" i="25"/>
  <c r="AM111" i="25"/>
  <c r="AJ111" i="25"/>
  <c r="AI111" i="25"/>
  <c r="AG111" i="25"/>
  <c r="AF111" i="25"/>
  <c r="AE111" i="25"/>
  <c r="BD110" i="25"/>
  <c r="BC110" i="25"/>
  <c r="AZ110" i="25"/>
  <c r="AY110" i="25"/>
  <c r="AV110" i="25"/>
  <c r="AU110" i="25"/>
  <c r="AR110" i="25"/>
  <c r="AQ110" i="25"/>
  <c r="AN110" i="25"/>
  <c r="AM110" i="25"/>
  <c r="AJ110" i="25"/>
  <c r="AI110" i="25"/>
  <c r="AG110" i="25"/>
  <c r="AF110" i="25"/>
  <c r="AE110" i="25"/>
  <c r="AZ109" i="25"/>
  <c r="AY109" i="25"/>
  <c r="AV109" i="25"/>
  <c r="AU109" i="25"/>
  <c r="AR109" i="25"/>
  <c r="AQ109" i="25"/>
  <c r="AN109" i="25"/>
  <c r="AM109" i="25"/>
  <c r="AJ109" i="25"/>
  <c r="AI109" i="25"/>
  <c r="AG109" i="25"/>
  <c r="AF109" i="25"/>
  <c r="AE109" i="25"/>
  <c r="AA107" i="25"/>
  <c r="Z107" i="25"/>
  <c r="W107" i="25"/>
  <c r="V107" i="25"/>
  <c r="S107" i="25"/>
  <c r="R107" i="25"/>
  <c r="O107" i="25"/>
  <c r="N107" i="25"/>
  <c r="K107" i="25"/>
  <c r="J107" i="25"/>
  <c r="G107" i="25"/>
  <c r="F107" i="25"/>
  <c r="AZ88" i="25"/>
  <c r="AY88" i="25"/>
  <c r="AV88" i="25"/>
  <c r="AU88" i="25"/>
  <c r="AR88" i="25"/>
  <c r="AQ88" i="25"/>
  <c r="AN88" i="25"/>
  <c r="AM88" i="25"/>
  <c r="AJ88" i="25"/>
  <c r="AI88" i="25"/>
  <c r="AG88" i="25"/>
  <c r="AF88" i="25"/>
  <c r="AE88" i="25"/>
  <c r="AZ87" i="25"/>
  <c r="AY87" i="25"/>
  <c r="AV87" i="25"/>
  <c r="AU87" i="25"/>
  <c r="AR87" i="25"/>
  <c r="AQ87" i="25"/>
  <c r="AN87" i="25"/>
  <c r="AM87" i="25"/>
  <c r="AJ87" i="25"/>
  <c r="AI87" i="25"/>
  <c r="AG87" i="25"/>
  <c r="AF87" i="25"/>
  <c r="AE87" i="25"/>
  <c r="AZ86" i="25"/>
  <c r="AY86" i="25"/>
  <c r="AV86" i="25"/>
  <c r="AU86" i="25"/>
  <c r="AR86" i="25"/>
  <c r="AQ86" i="25"/>
  <c r="AN86" i="25"/>
  <c r="AM86" i="25"/>
  <c r="AJ86" i="25"/>
  <c r="AI86" i="25"/>
  <c r="AG86" i="25"/>
  <c r="AF86" i="25"/>
  <c r="AE86" i="25"/>
  <c r="AZ85" i="25"/>
  <c r="AY85" i="25"/>
  <c r="AV85" i="25"/>
  <c r="AU85" i="25"/>
  <c r="AR85" i="25"/>
  <c r="AQ85" i="25"/>
  <c r="AN85" i="25"/>
  <c r="AM85" i="25"/>
  <c r="AJ85" i="25"/>
  <c r="AI85" i="25"/>
  <c r="AG85" i="25"/>
  <c r="AF85" i="25"/>
  <c r="AE85" i="25"/>
  <c r="AZ84" i="25"/>
  <c r="AY84" i="25"/>
  <c r="AV84" i="25"/>
  <c r="AU84" i="25"/>
  <c r="AR84" i="25"/>
  <c r="AQ84" i="25"/>
  <c r="AN84" i="25"/>
  <c r="AM84" i="25"/>
  <c r="AJ84" i="25"/>
  <c r="AI84" i="25"/>
  <c r="AG84" i="25"/>
  <c r="AF84" i="25"/>
  <c r="AE84" i="25"/>
  <c r="AZ83" i="25"/>
  <c r="AY83" i="25"/>
  <c r="AV83" i="25"/>
  <c r="AU83" i="25"/>
  <c r="AR83" i="25"/>
  <c r="AQ83" i="25"/>
  <c r="AN83" i="25"/>
  <c r="AM83" i="25"/>
  <c r="AJ83" i="25"/>
  <c r="AI83" i="25"/>
  <c r="AG83" i="25"/>
  <c r="AF83" i="25"/>
  <c r="AE83" i="25"/>
  <c r="AZ82" i="25"/>
  <c r="AY82" i="25"/>
  <c r="AV82" i="25"/>
  <c r="AU82" i="25"/>
  <c r="AR82" i="25"/>
  <c r="AQ82" i="25"/>
  <c r="AN82" i="25"/>
  <c r="AM82" i="25"/>
  <c r="AJ82" i="25"/>
  <c r="AI82" i="25"/>
  <c r="AG82" i="25"/>
  <c r="AF82" i="25"/>
  <c r="AE82" i="25"/>
  <c r="AZ81" i="25"/>
  <c r="AY81" i="25"/>
  <c r="AV81" i="25"/>
  <c r="AU81" i="25"/>
  <c r="AR81" i="25"/>
  <c r="AQ81" i="25"/>
  <c r="AN81" i="25"/>
  <c r="AM81" i="25"/>
  <c r="AJ81" i="25"/>
  <c r="AI81" i="25"/>
  <c r="AG81" i="25"/>
  <c r="AF81" i="25"/>
  <c r="AE81" i="25"/>
  <c r="AZ80" i="25"/>
  <c r="AY80" i="25"/>
  <c r="AV80" i="25"/>
  <c r="AU80" i="25"/>
  <c r="AR80" i="25"/>
  <c r="AQ80" i="25"/>
  <c r="AN80" i="25"/>
  <c r="AM80" i="25"/>
  <c r="AJ80" i="25"/>
  <c r="AI80" i="25"/>
  <c r="AG80" i="25"/>
  <c r="AF80" i="25"/>
  <c r="AE80" i="25"/>
  <c r="AZ79" i="25"/>
  <c r="AY79" i="25"/>
  <c r="AV79" i="25"/>
  <c r="AU79" i="25"/>
  <c r="AR79" i="25"/>
  <c r="AQ79" i="25"/>
  <c r="AN79" i="25"/>
  <c r="AM79" i="25"/>
  <c r="AJ79" i="25"/>
  <c r="AI79" i="25"/>
  <c r="AG79" i="25"/>
  <c r="AF79" i="25"/>
  <c r="AE79" i="25"/>
  <c r="AZ78" i="25"/>
  <c r="AY78" i="25"/>
  <c r="AV78" i="25"/>
  <c r="AU78" i="25"/>
  <c r="AR78" i="25"/>
  <c r="AQ78" i="25"/>
  <c r="AN78" i="25"/>
  <c r="AM78" i="25"/>
  <c r="AJ78" i="25"/>
  <c r="AI78" i="25"/>
  <c r="AG78" i="25"/>
  <c r="AF78" i="25"/>
  <c r="AE78" i="25"/>
  <c r="AZ77" i="25"/>
  <c r="AY77" i="25"/>
  <c r="AV77" i="25"/>
  <c r="AU77" i="25"/>
  <c r="AR77" i="25"/>
  <c r="AQ77" i="25"/>
  <c r="AN77" i="25"/>
  <c r="AM77" i="25"/>
  <c r="AJ77" i="25"/>
  <c r="AI77" i="25"/>
  <c r="AG77" i="25"/>
  <c r="AF77" i="25"/>
  <c r="AE77" i="25"/>
  <c r="AZ76" i="25"/>
  <c r="AY76" i="25"/>
  <c r="AV76" i="25"/>
  <c r="AU76" i="25"/>
  <c r="AR76" i="25"/>
  <c r="AQ76" i="25"/>
  <c r="AN76" i="25"/>
  <c r="AM76" i="25"/>
  <c r="AJ76" i="25"/>
  <c r="AI76" i="25"/>
  <c r="AG76" i="25"/>
  <c r="AF76" i="25"/>
  <c r="AE76" i="25"/>
  <c r="AZ75" i="25"/>
  <c r="AY75" i="25"/>
  <c r="AV75" i="25"/>
  <c r="AU75" i="25"/>
  <c r="AR75" i="25"/>
  <c r="AQ75" i="25"/>
  <c r="AN75" i="25"/>
  <c r="AM75" i="25"/>
  <c r="AJ75" i="25"/>
  <c r="AI75" i="25"/>
  <c r="AG75" i="25"/>
  <c r="AF75" i="25"/>
  <c r="AE75" i="25"/>
  <c r="AZ74" i="25"/>
  <c r="AY74" i="25"/>
  <c r="AV74" i="25"/>
  <c r="AU74" i="25"/>
  <c r="AR74" i="25"/>
  <c r="AQ74" i="25"/>
  <c r="AN74" i="25"/>
  <c r="AM74" i="25"/>
  <c r="AJ74" i="25"/>
  <c r="AI74" i="25"/>
  <c r="AG74" i="25"/>
  <c r="AF74" i="25"/>
  <c r="AE74" i="25"/>
  <c r="AZ73" i="25"/>
  <c r="AY73" i="25"/>
  <c r="AV73" i="25"/>
  <c r="AU73" i="25"/>
  <c r="AR73" i="25"/>
  <c r="AQ73" i="25"/>
  <c r="AN73" i="25"/>
  <c r="AM73" i="25"/>
  <c r="AJ73" i="25"/>
  <c r="AI73" i="25"/>
  <c r="AG73" i="25"/>
  <c r="AF73" i="25"/>
  <c r="AE73" i="25"/>
  <c r="AZ72" i="25"/>
  <c r="AY72" i="25"/>
  <c r="AV72" i="25"/>
  <c r="AU72" i="25"/>
  <c r="AR72" i="25"/>
  <c r="AQ72" i="25"/>
  <c r="AN72" i="25"/>
  <c r="AM72" i="25"/>
  <c r="AJ72" i="25"/>
  <c r="AI72" i="25"/>
  <c r="AG72" i="25"/>
  <c r="AF72" i="25"/>
  <c r="AE72" i="25"/>
  <c r="AZ71" i="25"/>
  <c r="AY71" i="25"/>
  <c r="AV71" i="25"/>
  <c r="AU71" i="25"/>
  <c r="AR71" i="25"/>
  <c r="AQ71" i="25"/>
  <c r="AN71" i="25"/>
  <c r="AM71" i="25"/>
  <c r="AJ71" i="25"/>
  <c r="AI71" i="25"/>
  <c r="AG71" i="25"/>
  <c r="AF71" i="25"/>
  <c r="AE71" i="25"/>
  <c r="AZ70" i="25"/>
  <c r="AY70" i="25"/>
  <c r="AV70" i="25"/>
  <c r="AU70" i="25"/>
  <c r="AR70" i="25"/>
  <c r="AQ70" i="25"/>
  <c r="AN70" i="25"/>
  <c r="AM70" i="25"/>
  <c r="AJ70" i="25"/>
  <c r="AI70" i="25"/>
  <c r="AG70" i="25"/>
  <c r="AF70" i="25"/>
  <c r="AE70" i="25"/>
  <c r="AZ69" i="25"/>
  <c r="AY69" i="25"/>
  <c r="AV69" i="25"/>
  <c r="AU69" i="25"/>
  <c r="AR69" i="25"/>
  <c r="AQ69" i="25"/>
  <c r="AN69" i="25"/>
  <c r="AM69" i="25"/>
  <c r="AJ69" i="25"/>
  <c r="AI69" i="25"/>
  <c r="AG69" i="25"/>
  <c r="AF69" i="25"/>
  <c r="AE69" i="25"/>
  <c r="AZ68" i="25"/>
  <c r="AY68" i="25"/>
  <c r="AV68" i="25"/>
  <c r="AU68" i="25"/>
  <c r="AR68" i="25"/>
  <c r="AQ68" i="25"/>
  <c r="AN68" i="25"/>
  <c r="AM68" i="25"/>
  <c r="AJ68" i="25"/>
  <c r="AI68" i="25"/>
  <c r="AG68" i="25"/>
  <c r="AF68" i="25"/>
  <c r="AE68" i="25"/>
  <c r="AZ67" i="25"/>
  <c r="AY67" i="25"/>
  <c r="AV67" i="25"/>
  <c r="AU67" i="25"/>
  <c r="AR67" i="25"/>
  <c r="AQ67" i="25"/>
  <c r="AN67" i="25"/>
  <c r="AM67" i="25"/>
  <c r="AJ67" i="25"/>
  <c r="AI67" i="25"/>
  <c r="AG67" i="25"/>
  <c r="AF67" i="25"/>
  <c r="AE67" i="25"/>
  <c r="AZ66" i="25"/>
  <c r="AY66" i="25"/>
  <c r="AV66" i="25"/>
  <c r="AU66" i="25"/>
  <c r="AR66" i="25"/>
  <c r="AQ66" i="25"/>
  <c r="AN66" i="25"/>
  <c r="AM66" i="25"/>
  <c r="AJ66" i="25"/>
  <c r="AI66" i="25"/>
  <c r="AG66" i="25"/>
  <c r="AF66" i="25"/>
  <c r="AE66" i="25"/>
  <c r="AZ65" i="25"/>
  <c r="AY65" i="25"/>
  <c r="AV65" i="25"/>
  <c r="AU65" i="25"/>
  <c r="AR65" i="25"/>
  <c r="AQ65" i="25"/>
  <c r="AN65" i="25"/>
  <c r="AM65" i="25"/>
  <c r="AJ65" i="25"/>
  <c r="AI65" i="25"/>
  <c r="AG65" i="25"/>
  <c r="AF65" i="25"/>
  <c r="AE65" i="25"/>
  <c r="BD64" i="25"/>
  <c r="BC64" i="25"/>
  <c r="AZ64" i="25"/>
  <c r="AY64" i="25"/>
  <c r="AV64" i="25"/>
  <c r="AU64" i="25"/>
  <c r="AR64" i="25"/>
  <c r="AQ64" i="25"/>
  <c r="AN64" i="25"/>
  <c r="AM64" i="25"/>
  <c r="AJ64" i="25"/>
  <c r="AI64" i="25"/>
  <c r="AG64" i="25"/>
  <c r="AF64" i="25"/>
  <c r="AE64" i="25"/>
  <c r="BD63" i="25"/>
  <c r="BC63" i="25"/>
  <c r="AZ63" i="25"/>
  <c r="AY63" i="25"/>
  <c r="AV63" i="25"/>
  <c r="AU63" i="25"/>
  <c r="AR63" i="25"/>
  <c r="AQ63" i="25"/>
  <c r="AN63" i="25"/>
  <c r="AM63" i="25"/>
  <c r="AJ63" i="25"/>
  <c r="AI63" i="25"/>
  <c r="AG63" i="25"/>
  <c r="AF63" i="25"/>
  <c r="AE63" i="25"/>
  <c r="AZ62" i="25"/>
  <c r="AY62" i="25"/>
  <c r="AV62" i="25"/>
  <c r="AU62" i="25"/>
  <c r="AR62" i="25"/>
  <c r="AQ62" i="25"/>
  <c r="AN62" i="25"/>
  <c r="AM62" i="25"/>
  <c r="AJ62" i="25"/>
  <c r="AI62" i="25"/>
  <c r="AG62" i="25"/>
  <c r="AF62" i="25"/>
  <c r="AE62" i="25"/>
  <c r="AA60" i="25"/>
  <c r="Z60" i="25"/>
  <c r="W60" i="25"/>
  <c r="V60" i="25"/>
  <c r="S60" i="25"/>
  <c r="R60" i="25"/>
  <c r="O60" i="25"/>
  <c r="N60" i="25"/>
  <c r="K60" i="25"/>
  <c r="J60" i="25"/>
  <c r="G60" i="25"/>
  <c r="F60" i="25"/>
  <c r="AZ41" i="25"/>
  <c r="AY41" i="25"/>
  <c r="AV41" i="25"/>
  <c r="AU41" i="25"/>
  <c r="AR41" i="25"/>
  <c r="AQ41" i="25"/>
  <c r="AN41" i="25"/>
  <c r="AM41" i="25"/>
  <c r="AJ41" i="25"/>
  <c r="AI41" i="25"/>
  <c r="AG41" i="25"/>
  <c r="AF41" i="25"/>
  <c r="AE41" i="25"/>
  <c r="AO41" i="25"/>
  <c r="AK41" i="25"/>
  <c r="AZ40" i="25"/>
  <c r="AY40" i="25"/>
  <c r="AV40" i="25"/>
  <c r="AU40" i="25"/>
  <c r="AR40" i="25"/>
  <c r="AQ40" i="25"/>
  <c r="AN40" i="25"/>
  <c r="AM40" i="25"/>
  <c r="AJ40" i="25"/>
  <c r="AI40" i="25"/>
  <c r="AG40" i="25"/>
  <c r="AF40" i="25"/>
  <c r="AE40" i="25"/>
  <c r="BA40" i="25"/>
  <c r="AW40" i="25"/>
  <c r="AZ39" i="25"/>
  <c r="AY39" i="25"/>
  <c r="AV39" i="25"/>
  <c r="AU39" i="25"/>
  <c r="AR39" i="25"/>
  <c r="AQ39" i="25"/>
  <c r="AN39" i="25"/>
  <c r="AM39" i="25"/>
  <c r="AJ39" i="25"/>
  <c r="AI39" i="25"/>
  <c r="AG39" i="25"/>
  <c r="AF39" i="25"/>
  <c r="AE39" i="25"/>
  <c r="AO39" i="25"/>
  <c r="AK39" i="25"/>
  <c r="AZ38" i="25"/>
  <c r="AY38" i="25"/>
  <c r="AV38" i="25"/>
  <c r="AU38" i="25"/>
  <c r="AR38" i="25"/>
  <c r="AQ38" i="25"/>
  <c r="AN38" i="25"/>
  <c r="AM38" i="25"/>
  <c r="AJ38" i="25"/>
  <c r="AI38" i="25"/>
  <c r="AG38" i="25"/>
  <c r="AF38" i="25"/>
  <c r="AE38" i="25"/>
  <c r="BA38" i="25"/>
  <c r="AO38" i="25"/>
  <c r="AZ37" i="25"/>
  <c r="AY37" i="25"/>
  <c r="AV37" i="25"/>
  <c r="AU37" i="25"/>
  <c r="AR37" i="25"/>
  <c r="AQ37" i="25"/>
  <c r="AN37" i="25"/>
  <c r="AM37" i="25"/>
  <c r="AJ37" i="25"/>
  <c r="AI37" i="25"/>
  <c r="AG37" i="25"/>
  <c r="AF37" i="25"/>
  <c r="AE37" i="25"/>
  <c r="BA37" i="25"/>
  <c r="AZ36" i="25"/>
  <c r="AY36" i="25"/>
  <c r="AV36" i="25"/>
  <c r="AU36" i="25"/>
  <c r="AR36" i="25"/>
  <c r="AQ36" i="25"/>
  <c r="AN36" i="25"/>
  <c r="AM36" i="25"/>
  <c r="AJ36" i="25"/>
  <c r="AI36" i="25"/>
  <c r="AG36" i="25"/>
  <c r="AF36" i="25"/>
  <c r="AE36" i="25"/>
  <c r="AZ35" i="25"/>
  <c r="AY35" i="25"/>
  <c r="AV35" i="25"/>
  <c r="AU35" i="25"/>
  <c r="AR35" i="25"/>
  <c r="AQ35" i="25"/>
  <c r="AN35" i="25"/>
  <c r="AM35" i="25"/>
  <c r="AJ35" i="25"/>
  <c r="AI35" i="25"/>
  <c r="AG35" i="25"/>
  <c r="AF35" i="25"/>
  <c r="AE35" i="25"/>
  <c r="BA35" i="25"/>
  <c r="AS35" i="25"/>
  <c r="AO35" i="25"/>
  <c r="AZ34" i="25"/>
  <c r="AY34" i="25"/>
  <c r="AV34" i="25"/>
  <c r="AU34" i="25"/>
  <c r="AR34" i="25"/>
  <c r="AQ34" i="25"/>
  <c r="AN34" i="25"/>
  <c r="AM34" i="25"/>
  <c r="AJ34" i="25"/>
  <c r="AI34" i="25"/>
  <c r="AG34" i="25"/>
  <c r="AF34" i="25"/>
  <c r="AE34" i="25"/>
  <c r="BA34" i="25"/>
  <c r="AZ33" i="25"/>
  <c r="AY33" i="25"/>
  <c r="AV33" i="25"/>
  <c r="AU33" i="25"/>
  <c r="AR33" i="25"/>
  <c r="AQ33" i="25"/>
  <c r="AN33" i="25"/>
  <c r="AM33" i="25"/>
  <c r="AJ33" i="25"/>
  <c r="AI33" i="25"/>
  <c r="AG33" i="25"/>
  <c r="AF33" i="25"/>
  <c r="AE33" i="25"/>
  <c r="AO127" i="25"/>
  <c r="AK33" i="25"/>
  <c r="AZ32" i="25"/>
  <c r="AY32" i="25"/>
  <c r="AV32" i="25"/>
  <c r="AU32" i="25"/>
  <c r="AR32" i="25"/>
  <c r="AQ32" i="25"/>
  <c r="AN32" i="25"/>
  <c r="AM32" i="25"/>
  <c r="AJ32" i="25"/>
  <c r="AI32" i="25"/>
  <c r="AG32" i="25"/>
  <c r="AF32" i="25"/>
  <c r="AE32" i="25"/>
  <c r="BA32" i="25"/>
  <c r="AW32" i="25"/>
  <c r="AZ31" i="25"/>
  <c r="AY31" i="25"/>
  <c r="AV31" i="25"/>
  <c r="AU31" i="25"/>
  <c r="AR31" i="25"/>
  <c r="AQ31" i="25"/>
  <c r="AN31" i="25"/>
  <c r="AM31" i="25"/>
  <c r="AJ31" i="25"/>
  <c r="AI31" i="25"/>
  <c r="AG31" i="25"/>
  <c r="AF31" i="25"/>
  <c r="AE31" i="25"/>
  <c r="AO31" i="25"/>
  <c r="AK31" i="25"/>
  <c r="AZ30" i="25"/>
  <c r="AY30" i="25"/>
  <c r="AV30" i="25"/>
  <c r="AU30" i="25"/>
  <c r="AR30" i="25"/>
  <c r="AQ30" i="25"/>
  <c r="AN30" i="25"/>
  <c r="AM30" i="25"/>
  <c r="AJ30" i="25"/>
  <c r="AI30" i="25"/>
  <c r="AG30" i="25"/>
  <c r="AF30" i="25"/>
  <c r="AE30" i="25"/>
  <c r="BA30" i="25"/>
  <c r="AO30" i="25"/>
  <c r="AZ29" i="25"/>
  <c r="AY29" i="25"/>
  <c r="AV29" i="25"/>
  <c r="AU29" i="25"/>
  <c r="AR29" i="25"/>
  <c r="AQ29" i="25"/>
  <c r="AN29" i="25"/>
  <c r="AM29" i="25"/>
  <c r="AJ29" i="25"/>
  <c r="AI29" i="25"/>
  <c r="AG29" i="25"/>
  <c r="AF29" i="25"/>
  <c r="AE29" i="25"/>
  <c r="BA29" i="25"/>
  <c r="AZ28" i="25"/>
  <c r="AY28" i="25"/>
  <c r="AV28" i="25"/>
  <c r="AU28" i="25"/>
  <c r="AR28" i="25"/>
  <c r="AQ28" i="25"/>
  <c r="AN28" i="25"/>
  <c r="AM28" i="25"/>
  <c r="AJ28" i="25"/>
  <c r="AI28" i="25"/>
  <c r="AG28" i="25"/>
  <c r="AF28" i="25"/>
  <c r="AE28" i="25"/>
  <c r="AZ27" i="25"/>
  <c r="AY27" i="25"/>
  <c r="AV27" i="25"/>
  <c r="AU27" i="25"/>
  <c r="AR27" i="25"/>
  <c r="AQ27" i="25"/>
  <c r="AN27" i="25"/>
  <c r="AM27" i="25"/>
  <c r="AJ27" i="25"/>
  <c r="AI27" i="25"/>
  <c r="AG27" i="25"/>
  <c r="AF27" i="25"/>
  <c r="AE27" i="25"/>
  <c r="BA27" i="25"/>
  <c r="AS27" i="25"/>
  <c r="AO27" i="25"/>
  <c r="AZ26" i="25"/>
  <c r="AY26" i="25"/>
  <c r="AV26" i="25"/>
  <c r="AU26" i="25"/>
  <c r="AR26" i="25"/>
  <c r="AQ26" i="25"/>
  <c r="AN26" i="25"/>
  <c r="AM26" i="25"/>
  <c r="AJ26" i="25"/>
  <c r="AI26" i="25"/>
  <c r="AG26" i="25"/>
  <c r="AF26" i="25"/>
  <c r="AE26" i="25"/>
  <c r="BA73" i="25"/>
  <c r="AZ25" i="25"/>
  <c r="AY25" i="25"/>
  <c r="AV25" i="25"/>
  <c r="AU25" i="25"/>
  <c r="AR25" i="25"/>
  <c r="AQ25" i="25"/>
  <c r="AN25" i="25"/>
  <c r="AM25" i="25"/>
  <c r="AJ25" i="25"/>
  <c r="AI25" i="25"/>
  <c r="AG25" i="25"/>
  <c r="AF25" i="25"/>
  <c r="AE25" i="25"/>
  <c r="AO25" i="25"/>
  <c r="AK25" i="25"/>
  <c r="AZ24" i="25"/>
  <c r="AY24" i="25"/>
  <c r="AV24" i="25"/>
  <c r="AU24" i="25"/>
  <c r="AR24" i="25"/>
  <c r="AQ24" i="25"/>
  <c r="AN24" i="25"/>
  <c r="AM24" i="25"/>
  <c r="AJ24" i="25"/>
  <c r="AI24" i="25"/>
  <c r="AG24" i="25"/>
  <c r="AF24" i="25"/>
  <c r="AE24" i="25"/>
  <c r="BA71" i="25"/>
  <c r="AW24" i="25"/>
  <c r="P13" i="25"/>
  <c r="AZ23" i="25"/>
  <c r="AY23" i="25"/>
  <c r="AV23" i="25"/>
  <c r="AU23" i="25"/>
  <c r="AR23" i="25"/>
  <c r="AQ23" i="25"/>
  <c r="AN23" i="25"/>
  <c r="AM23" i="25"/>
  <c r="AJ23" i="25"/>
  <c r="AI23" i="25"/>
  <c r="AG23" i="25"/>
  <c r="AF23" i="25"/>
  <c r="AE23" i="25"/>
  <c r="AO23" i="25"/>
  <c r="AK23" i="25"/>
  <c r="AZ22" i="25"/>
  <c r="AY22" i="25"/>
  <c r="AV22" i="25"/>
  <c r="AU22" i="25"/>
  <c r="AR22" i="25"/>
  <c r="AQ22" i="25"/>
  <c r="AN22" i="25"/>
  <c r="AM22" i="25"/>
  <c r="AJ22" i="25"/>
  <c r="AI22" i="25"/>
  <c r="AG22" i="25"/>
  <c r="AF22" i="25"/>
  <c r="AE22" i="25"/>
  <c r="BA69" i="25"/>
  <c r="AO22" i="25"/>
  <c r="AZ21" i="25"/>
  <c r="AY21" i="25"/>
  <c r="AV21" i="25"/>
  <c r="AU21" i="25"/>
  <c r="AR21" i="25"/>
  <c r="AQ21" i="25"/>
  <c r="AN21" i="25"/>
  <c r="AM21" i="25"/>
  <c r="AJ21" i="25"/>
  <c r="AI21" i="25"/>
  <c r="AG21" i="25"/>
  <c r="AF21" i="25"/>
  <c r="AE21" i="25"/>
  <c r="BA68" i="25"/>
  <c r="AZ20" i="25"/>
  <c r="AY20" i="25"/>
  <c r="AV20" i="25"/>
  <c r="AU20" i="25"/>
  <c r="AR20" i="25"/>
  <c r="AQ20" i="25"/>
  <c r="AN20" i="25"/>
  <c r="AM20" i="25"/>
  <c r="AJ20" i="25"/>
  <c r="AI20" i="25"/>
  <c r="AG20" i="25"/>
  <c r="AF20" i="25"/>
  <c r="AE20" i="25"/>
  <c r="AZ19" i="25"/>
  <c r="AY19" i="25"/>
  <c r="AV19" i="25"/>
  <c r="AU19" i="25"/>
  <c r="AR19" i="25"/>
  <c r="AQ19" i="25"/>
  <c r="AN19" i="25"/>
  <c r="AM19" i="25"/>
  <c r="AJ19" i="25"/>
  <c r="AI19" i="25"/>
  <c r="AG19" i="25"/>
  <c r="AF19" i="25"/>
  <c r="AE19" i="25"/>
  <c r="AS19" i="25"/>
  <c r="AZ18" i="25"/>
  <c r="AY18" i="25"/>
  <c r="AV18" i="25"/>
  <c r="AU18" i="25"/>
  <c r="AR18" i="25"/>
  <c r="AQ18" i="25"/>
  <c r="AN18" i="25"/>
  <c r="AM18" i="25"/>
  <c r="AJ18" i="25"/>
  <c r="AI18" i="25"/>
  <c r="AG18" i="25"/>
  <c r="AF18" i="25"/>
  <c r="AE18" i="25"/>
  <c r="BA65" i="25"/>
  <c r="AK18" i="25"/>
  <c r="BD17" i="25"/>
  <c r="BC17" i="25"/>
  <c r="AZ17" i="25"/>
  <c r="AY17" i="25"/>
  <c r="AV17" i="25"/>
  <c r="AU17" i="25"/>
  <c r="AR17" i="25"/>
  <c r="AQ17" i="25"/>
  <c r="AN17" i="25"/>
  <c r="AM17" i="25"/>
  <c r="AJ17" i="25"/>
  <c r="AI17" i="25"/>
  <c r="AG17" i="25"/>
  <c r="AF17" i="25"/>
  <c r="AE17" i="25"/>
  <c r="BE17" i="25"/>
  <c r="AW17" i="25"/>
  <c r="AS17" i="25"/>
  <c r="AO64" i="25"/>
  <c r="BD16" i="25"/>
  <c r="BC16" i="25"/>
  <c r="AZ16" i="25"/>
  <c r="AY16" i="25"/>
  <c r="AV16" i="25"/>
  <c r="AU16" i="25"/>
  <c r="AR16" i="25"/>
  <c r="AQ16" i="25"/>
  <c r="AN16" i="25"/>
  <c r="AM16" i="25"/>
  <c r="AJ16" i="25"/>
  <c r="AI16" i="25"/>
  <c r="AG16" i="25"/>
  <c r="AF16" i="25"/>
  <c r="AE16" i="25"/>
  <c r="AS16" i="25"/>
  <c r="AK16" i="25"/>
  <c r="AZ15" i="25"/>
  <c r="AY15" i="25"/>
  <c r="AV15" i="25"/>
  <c r="AU15" i="25"/>
  <c r="AR15" i="25"/>
  <c r="AQ15" i="25"/>
  <c r="AN15" i="25"/>
  <c r="AM15" i="25"/>
  <c r="AJ15" i="25"/>
  <c r="AI15" i="25"/>
  <c r="AG15" i="25"/>
  <c r="AF15" i="25"/>
  <c r="AE15" i="25"/>
  <c r="BA15" i="25"/>
  <c r="AS62" i="25"/>
  <c r="AO109" i="25"/>
  <c r="AA13" i="25"/>
  <c r="Z13" i="25"/>
  <c r="W13" i="25"/>
  <c r="V13" i="25"/>
  <c r="S13" i="25"/>
  <c r="AV13" i="25" s="1"/>
  <c r="R13" i="25"/>
  <c r="O13" i="25"/>
  <c r="N13" i="25"/>
  <c r="K13" i="25"/>
  <c r="J13" i="25"/>
  <c r="G13" i="25"/>
  <c r="F13" i="25"/>
  <c r="X11" i="24"/>
  <c r="AA11" i="24"/>
  <c r="Z11" i="24"/>
  <c r="W11" i="24"/>
  <c r="V11" i="24"/>
  <c r="S11" i="24"/>
  <c r="R11" i="24"/>
  <c r="O11" i="24"/>
  <c r="N11" i="24"/>
  <c r="K11" i="24"/>
  <c r="J11" i="24"/>
  <c r="G11" i="24"/>
  <c r="F11" i="24"/>
  <c r="D11" i="24"/>
  <c r="C11" i="24"/>
  <c r="B11" i="24"/>
  <c r="W146" i="23"/>
  <c r="V146" i="23"/>
  <c r="S146" i="23"/>
  <c r="R146" i="23"/>
  <c r="O146" i="23"/>
  <c r="N146" i="23"/>
  <c r="K146" i="23"/>
  <c r="J146" i="23"/>
  <c r="G146" i="23"/>
  <c r="F146" i="23"/>
  <c r="D146" i="23"/>
  <c r="C146" i="23"/>
  <c r="B146" i="23"/>
  <c r="W145" i="23"/>
  <c r="V145" i="23"/>
  <c r="S145" i="23"/>
  <c r="R145" i="23"/>
  <c r="O145" i="23"/>
  <c r="N145" i="23"/>
  <c r="K145" i="23"/>
  <c r="J145" i="23"/>
  <c r="G145" i="23"/>
  <c r="F145" i="23"/>
  <c r="D145" i="23"/>
  <c r="C145" i="23"/>
  <c r="B145" i="23"/>
  <c r="W141" i="23"/>
  <c r="V141" i="23"/>
  <c r="S141" i="23"/>
  <c r="R141" i="23"/>
  <c r="O141" i="23"/>
  <c r="N141" i="23"/>
  <c r="K141" i="23"/>
  <c r="J141" i="23"/>
  <c r="G141" i="23"/>
  <c r="F141" i="23"/>
  <c r="D141" i="23"/>
  <c r="C141" i="23"/>
  <c r="B141" i="23"/>
  <c r="AA140" i="23"/>
  <c r="Z140" i="23"/>
  <c r="W140" i="23"/>
  <c r="V140" i="23"/>
  <c r="S140" i="23"/>
  <c r="R140" i="23"/>
  <c r="O140" i="23"/>
  <c r="N140" i="23"/>
  <c r="K140" i="23"/>
  <c r="J140" i="23"/>
  <c r="G140" i="23"/>
  <c r="F140" i="23"/>
  <c r="D140" i="23"/>
  <c r="C140" i="23"/>
  <c r="B140" i="23"/>
  <c r="AA139" i="23"/>
  <c r="Z139" i="23"/>
  <c r="W139" i="23"/>
  <c r="V139" i="23"/>
  <c r="S139" i="23"/>
  <c r="R139" i="23"/>
  <c r="O139" i="23"/>
  <c r="N139" i="23"/>
  <c r="K139" i="23"/>
  <c r="J139" i="23"/>
  <c r="G139" i="23"/>
  <c r="F139" i="23"/>
  <c r="D139" i="23"/>
  <c r="C139" i="23"/>
  <c r="B139" i="23"/>
  <c r="AB116" i="23"/>
  <c r="P116" i="23"/>
  <c r="H116" i="23"/>
  <c r="T115" i="23"/>
  <c r="L115" i="23"/>
  <c r="H115" i="23"/>
  <c r="AA113" i="23"/>
  <c r="V113" i="23"/>
  <c r="J113" i="23"/>
  <c r="AA116" i="23"/>
  <c r="Z116" i="23"/>
  <c r="X116" i="23"/>
  <c r="W116" i="23"/>
  <c r="V116" i="23"/>
  <c r="T116" i="23"/>
  <c r="S116" i="23"/>
  <c r="R116" i="23"/>
  <c r="O116" i="23"/>
  <c r="N116" i="23"/>
  <c r="L116" i="23"/>
  <c r="K116" i="23"/>
  <c r="J116" i="23"/>
  <c r="G116" i="23"/>
  <c r="F116" i="23"/>
  <c r="D116" i="23"/>
  <c r="C116" i="23"/>
  <c r="B116" i="23"/>
  <c r="AA115" i="23"/>
  <c r="Z115" i="23"/>
  <c r="W115" i="23"/>
  <c r="V115" i="23"/>
  <c r="S115" i="23"/>
  <c r="R115" i="23"/>
  <c r="O115" i="23"/>
  <c r="N115" i="23"/>
  <c r="K115" i="23"/>
  <c r="J115" i="23"/>
  <c r="G115" i="23"/>
  <c r="F115" i="23"/>
  <c r="D115" i="23"/>
  <c r="C115" i="23"/>
  <c r="B115" i="23"/>
  <c r="AA114" i="23"/>
  <c r="Z114" i="23"/>
  <c r="W114" i="23"/>
  <c r="V114" i="23"/>
  <c r="S114" i="23"/>
  <c r="R114" i="23"/>
  <c r="O114" i="23"/>
  <c r="N114" i="23"/>
  <c r="K114" i="23"/>
  <c r="J114" i="23"/>
  <c r="G114" i="23"/>
  <c r="F114" i="23"/>
  <c r="D114" i="23"/>
  <c r="C114" i="23"/>
  <c r="B114" i="23"/>
  <c r="W95" i="23"/>
  <c r="V95" i="23"/>
  <c r="S95" i="23"/>
  <c r="R95" i="23"/>
  <c r="O95" i="23"/>
  <c r="N95" i="23"/>
  <c r="K95" i="23"/>
  <c r="J95" i="23"/>
  <c r="G95" i="23"/>
  <c r="F95" i="23"/>
  <c r="D95" i="23"/>
  <c r="C95" i="23"/>
  <c r="B95" i="23"/>
  <c r="W94" i="23"/>
  <c r="V94" i="23"/>
  <c r="S94" i="23"/>
  <c r="R94" i="23"/>
  <c r="O94" i="23"/>
  <c r="N94" i="23"/>
  <c r="K94" i="23"/>
  <c r="J94" i="23"/>
  <c r="G94" i="23"/>
  <c r="F94" i="23"/>
  <c r="D94" i="23"/>
  <c r="C94" i="23"/>
  <c r="B94" i="23"/>
  <c r="W90" i="23"/>
  <c r="V90" i="23"/>
  <c r="S90" i="23"/>
  <c r="R90" i="23"/>
  <c r="O90" i="23"/>
  <c r="N90" i="23"/>
  <c r="K90" i="23"/>
  <c r="J90" i="23"/>
  <c r="G90" i="23"/>
  <c r="F90" i="23"/>
  <c r="D90" i="23"/>
  <c r="C90" i="23"/>
  <c r="B90" i="23"/>
  <c r="AA89" i="23"/>
  <c r="Z89" i="23"/>
  <c r="W89" i="23"/>
  <c r="V89" i="23"/>
  <c r="S89" i="23"/>
  <c r="R89" i="23"/>
  <c r="O89" i="23"/>
  <c r="N89" i="23"/>
  <c r="K89" i="23"/>
  <c r="J89" i="23"/>
  <c r="G89" i="23"/>
  <c r="F89" i="23"/>
  <c r="D89" i="23"/>
  <c r="C89" i="23"/>
  <c r="B89" i="23"/>
  <c r="AA88" i="23"/>
  <c r="Z88" i="23"/>
  <c r="W88" i="23"/>
  <c r="V88" i="23"/>
  <c r="S88" i="23"/>
  <c r="R88" i="23"/>
  <c r="O88" i="23"/>
  <c r="N88" i="23"/>
  <c r="K88" i="23"/>
  <c r="J88" i="23"/>
  <c r="G88" i="23"/>
  <c r="F88" i="23"/>
  <c r="D88" i="23"/>
  <c r="C88" i="23"/>
  <c r="B88" i="23"/>
  <c r="X65" i="23"/>
  <c r="P65" i="23"/>
  <c r="L65" i="23"/>
  <c r="H65" i="23"/>
  <c r="AB64" i="23"/>
  <c r="X64" i="23"/>
  <c r="AA62" i="23"/>
  <c r="Z62" i="23"/>
  <c r="O62" i="23"/>
  <c r="B62" i="23"/>
  <c r="AA65" i="23"/>
  <c r="Z65" i="23"/>
  <c r="W65" i="23"/>
  <c r="V65" i="23"/>
  <c r="S65" i="23"/>
  <c r="R65" i="23"/>
  <c r="O65" i="23"/>
  <c r="N65" i="23"/>
  <c r="K65" i="23"/>
  <c r="J65" i="23"/>
  <c r="G65" i="23"/>
  <c r="F65" i="23"/>
  <c r="D65" i="23"/>
  <c r="C65" i="23"/>
  <c r="B65" i="23"/>
  <c r="AA64" i="23"/>
  <c r="Z64" i="23"/>
  <c r="W64" i="23"/>
  <c r="V64" i="23"/>
  <c r="S64" i="23"/>
  <c r="R64" i="23"/>
  <c r="O64" i="23"/>
  <c r="N64" i="23"/>
  <c r="K64" i="23"/>
  <c r="J64" i="23"/>
  <c r="G64" i="23"/>
  <c r="F64" i="23"/>
  <c r="D64" i="23"/>
  <c r="C64" i="23"/>
  <c r="B64" i="23"/>
  <c r="AA63" i="23"/>
  <c r="Z63" i="23"/>
  <c r="W63" i="23"/>
  <c r="V63" i="23"/>
  <c r="S63" i="23"/>
  <c r="R63" i="23"/>
  <c r="O63" i="23"/>
  <c r="N63" i="23"/>
  <c r="K63" i="23"/>
  <c r="J63" i="23"/>
  <c r="G63" i="23"/>
  <c r="F63" i="23"/>
  <c r="D63" i="23"/>
  <c r="C63" i="23"/>
  <c r="B63" i="23"/>
  <c r="W45" i="23"/>
  <c r="V45" i="23"/>
  <c r="S45" i="23"/>
  <c r="R45" i="23"/>
  <c r="O45" i="23"/>
  <c r="N45" i="23"/>
  <c r="K45" i="23"/>
  <c r="J45" i="23"/>
  <c r="G45" i="23"/>
  <c r="F45" i="23"/>
  <c r="D45" i="23"/>
  <c r="C45" i="23"/>
  <c r="B45" i="23"/>
  <c r="W44" i="23"/>
  <c r="V44" i="23"/>
  <c r="S44" i="23"/>
  <c r="R44" i="23"/>
  <c r="O44" i="23"/>
  <c r="N44" i="23"/>
  <c r="K44" i="23"/>
  <c r="J44" i="23"/>
  <c r="G44" i="23"/>
  <c r="F44" i="23"/>
  <c r="D44" i="23"/>
  <c r="C44" i="23"/>
  <c r="B44" i="23"/>
  <c r="W40" i="23"/>
  <c r="V40" i="23"/>
  <c r="S40" i="23"/>
  <c r="R40" i="23"/>
  <c r="O40" i="23"/>
  <c r="N40" i="23"/>
  <c r="K40" i="23"/>
  <c r="J40" i="23"/>
  <c r="G40" i="23"/>
  <c r="F40" i="23"/>
  <c r="D40" i="23"/>
  <c r="C40" i="23"/>
  <c r="B40" i="23"/>
  <c r="AA39" i="23"/>
  <c r="Z39" i="23"/>
  <c r="W39" i="23"/>
  <c r="V39" i="23"/>
  <c r="S39" i="23"/>
  <c r="R39" i="23"/>
  <c r="O39" i="23"/>
  <c r="N39" i="23"/>
  <c r="K39" i="23"/>
  <c r="J39" i="23"/>
  <c r="G39" i="23"/>
  <c r="F39" i="23"/>
  <c r="D39" i="23"/>
  <c r="C39" i="23"/>
  <c r="B39" i="23"/>
  <c r="AA38" i="23"/>
  <c r="Z38" i="23"/>
  <c r="W38" i="23"/>
  <c r="V38" i="23"/>
  <c r="S38" i="23"/>
  <c r="R38" i="23"/>
  <c r="O38" i="23"/>
  <c r="N38" i="23"/>
  <c r="K38" i="23"/>
  <c r="J38" i="23"/>
  <c r="G38" i="23"/>
  <c r="F38" i="23"/>
  <c r="D38" i="23"/>
  <c r="C38" i="23"/>
  <c r="B38" i="23"/>
  <c r="AB34" i="23"/>
  <c r="AA34" i="23"/>
  <c r="Z34" i="23"/>
  <c r="P13" i="23"/>
  <c r="O12" i="23"/>
  <c r="J43" i="23"/>
  <c r="AB15" i="23"/>
  <c r="T14" i="23"/>
  <c r="AB13" i="23"/>
  <c r="H38" i="23"/>
  <c r="AA15" i="23"/>
  <c r="Z15" i="23"/>
  <c r="W15" i="23"/>
  <c r="V15" i="23"/>
  <c r="S15" i="23"/>
  <c r="R15" i="23"/>
  <c r="R34" i="23" s="1"/>
  <c r="O15" i="23"/>
  <c r="N15" i="23"/>
  <c r="K15" i="23"/>
  <c r="J15" i="23"/>
  <c r="G15" i="23"/>
  <c r="F15" i="23"/>
  <c r="D15" i="23"/>
  <c r="C15" i="23"/>
  <c r="B15" i="23"/>
  <c r="AA14" i="23"/>
  <c r="Z14" i="23"/>
  <c r="W14" i="23"/>
  <c r="V14" i="23"/>
  <c r="S14" i="23"/>
  <c r="R14" i="23"/>
  <c r="O14" i="23"/>
  <c r="N14" i="23"/>
  <c r="K14" i="23"/>
  <c r="J14" i="23"/>
  <c r="G14" i="23"/>
  <c r="F14" i="23"/>
  <c r="D14" i="23"/>
  <c r="C14" i="23"/>
  <c r="B14" i="23"/>
  <c r="AA13" i="23"/>
  <c r="Z13" i="23"/>
  <c r="W13" i="23"/>
  <c r="V13" i="23"/>
  <c r="S13" i="23"/>
  <c r="R13" i="23"/>
  <c r="O13" i="23"/>
  <c r="N13" i="23"/>
  <c r="L13" i="23"/>
  <c r="K13" i="23"/>
  <c r="J13" i="23"/>
  <c r="G13" i="23"/>
  <c r="F13" i="23"/>
  <c r="D13" i="23"/>
  <c r="C13" i="23"/>
  <c r="B13" i="23"/>
  <c r="P13" i="22"/>
  <c r="AB12" i="22"/>
  <c r="T11" i="22"/>
  <c r="P10" i="22"/>
  <c r="Z10" i="22"/>
  <c r="W10" i="22"/>
  <c r="R10" i="22"/>
  <c r="H10" i="22"/>
  <c r="AB13" i="22"/>
  <c r="AA13" i="22"/>
  <c r="Z13" i="22"/>
  <c r="X13" i="22"/>
  <c r="W13" i="22"/>
  <c r="V13" i="22"/>
  <c r="T13" i="22"/>
  <c r="S13" i="22"/>
  <c r="R13" i="22"/>
  <c r="O13" i="22"/>
  <c r="N13" i="22"/>
  <c r="L13" i="22"/>
  <c r="K13" i="22"/>
  <c r="J13" i="22"/>
  <c r="H13" i="22"/>
  <c r="G13" i="22"/>
  <c r="F13" i="22"/>
  <c r="D13" i="22"/>
  <c r="C13" i="22"/>
  <c r="B13" i="22"/>
  <c r="AA12" i="22"/>
  <c r="Z12" i="22"/>
  <c r="W12" i="22"/>
  <c r="V12" i="22"/>
  <c r="T12" i="22"/>
  <c r="S12" i="22"/>
  <c r="R12" i="22"/>
  <c r="P12" i="22"/>
  <c r="O12" i="22"/>
  <c r="N12" i="22"/>
  <c r="L12" i="22"/>
  <c r="K12" i="22"/>
  <c r="J12" i="22"/>
  <c r="H12" i="22"/>
  <c r="G12" i="22"/>
  <c r="F12" i="22"/>
  <c r="D12" i="22"/>
  <c r="C12" i="22"/>
  <c r="B12" i="22"/>
  <c r="AA11" i="22"/>
  <c r="Z11" i="22"/>
  <c r="W11" i="22"/>
  <c r="V11" i="22"/>
  <c r="S11" i="22"/>
  <c r="R11" i="22"/>
  <c r="O11" i="22"/>
  <c r="N11" i="22"/>
  <c r="L11" i="22"/>
  <c r="K11" i="22"/>
  <c r="J11" i="22"/>
  <c r="H11" i="22"/>
  <c r="G11" i="22"/>
  <c r="F11" i="22"/>
  <c r="D11" i="22"/>
  <c r="C11" i="22"/>
  <c r="B11" i="22"/>
  <c r="O10" i="22"/>
  <c r="BD134" i="21"/>
  <c r="BC134" i="21"/>
  <c r="AZ134" i="21"/>
  <c r="AY134" i="21"/>
  <c r="AV134" i="21"/>
  <c r="AU134" i="21"/>
  <c r="AR134" i="21"/>
  <c r="AQ134" i="21"/>
  <c r="AN134" i="21"/>
  <c r="AM134" i="21"/>
  <c r="AK134" i="21"/>
  <c r="AJ134" i="21"/>
  <c r="AI134" i="21"/>
  <c r="AG134" i="21"/>
  <c r="AF134" i="21"/>
  <c r="AE134" i="21"/>
  <c r="AW134" i="21"/>
  <c r="BD133" i="21"/>
  <c r="BC133" i="21"/>
  <c r="AZ133" i="21"/>
  <c r="AY133" i="21"/>
  <c r="AV133" i="21"/>
  <c r="AU133" i="21"/>
  <c r="AR133" i="21"/>
  <c r="AQ133" i="21"/>
  <c r="AN133" i="21"/>
  <c r="AM133" i="21"/>
  <c r="AJ133" i="21"/>
  <c r="AI133" i="21"/>
  <c r="AG133" i="21"/>
  <c r="AF133" i="21"/>
  <c r="AE133" i="21"/>
  <c r="BD132" i="21"/>
  <c r="BC132" i="21"/>
  <c r="AZ132" i="21"/>
  <c r="AY132" i="21"/>
  <c r="AV132" i="21"/>
  <c r="AU132" i="21"/>
  <c r="AR132" i="21"/>
  <c r="AQ132" i="21"/>
  <c r="AN132" i="21"/>
  <c r="AM132" i="21"/>
  <c r="AJ132" i="21"/>
  <c r="AI132" i="21"/>
  <c r="AG132" i="21"/>
  <c r="AF132" i="21"/>
  <c r="AE132" i="21"/>
  <c r="BD131" i="21"/>
  <c r="BC131" i="21"/>
  <c r="AZ131" i="21"/>
  <c r="AY131" i="21"/>
  <c r="AV131" i="21"/>
  <c r="AU131" i="21"/>
  <c r="AR131" i="21"/>
  <c r="AQ131" i="21"/>
  <c r="AN131" i="21"/>
  <c r="AM131" i="21"/>
  <c r="AJ131" i="21"/>
  <c r="AI131" i="21"/>
  <c r="AG131" i="21"/>
  <c r="AF131" i="21"/>
  <c r="AE131" i="21"/>
  <c r="BD130" i="21"/>
  <c r="BC130" i="21"/>
  <c r="AZ130" i="21"/>
  <c r="AY130" i="21"/>
  <c r="AV130" i="21"/>
  <c r="AU130" i="21"/>
  <c r="AR130" i="21"/>
  <c r="AQ130" i="21"/>
  <c r="AN130" i="21"/>
  <c r="AM130" i="21"/>
  <c r="AJ130" i="21"/>
  <c r="AI130" i="21"/>
  <c r="AG130" i="21"/>
  <c r="AF130" i="21"/>
  <c r="AE130" i="21"/>
  <c r="BD129" i="21"/>
  <c r="BC129" i="21"/>
  <c r="AZ129" i="21"/>
  <c r="AY129" i="21"/>
  <c r="AV129" i="21"/>
  <c r="AU129" i="21"/>
  <c r="AR129" i="21"/>
  <c r="AQ129" i="21"/>
  <c r="AN129" i="21"/>
  <c r="AM129" i="21"/>
  <c r="AJ129" i="21"/>
  <c r="AI129" i="21"/>
  <c r="AG129" i="21"/>
  <c r="AF129" i="21"/>
  <c r="AE129" i="21"/>
  <c r="AZ128" i="21"/>
  <c r="AY128" i="21"/>
  <c r="AV128" i="21"/>
  <c r="AU128" i="21"/>
  <c r="AR128" i="21"/>
  <c r="AQ128" i="21"/>
  <c r="AN128" i="21"/>
  <c r="AM128" i="21"/>
  <c r="AJ128" i="21"/>
  <c r="AI128" i="21"/>
  <c r="AG128" i="21"/>
  <c r="AF128" i="21"/>
  <c r="AE128" i="21"/>
  <c r="BD127" i="21"/>
  <c r="BC127" i="21"/>
  <c r="AZ127" i="21"/>
  <c r="AY127" i="21"/>
  <c r="AV127" i="21"/>
  <c r="AU127" i="21"/>
  <c r="AR127" i="21"/>
  <c r="AQ127" i="21"/>
  <c r="AN127" i="21"/>
  <c r="AM127" i="21"/>
  <c r="AJ127" i="21"/>
  <c r="AI127" i="21"/>
  <c r="AG127" i="21"/>
  <c r="AF127" i="21"/>
  <c r="AE127" i="21"/>
  <c r="BD126" i="21"/>
  <c r="BC126" i="21"/>
  <c r="AZ126" i="21"/>
  <c r="AY126" i="21"/>
  <c r="AV126" i="21"/>
  <c r="AU126" i="21"/>
  <c r="AR126" i="21"/>
  <c r="AQ126" i="21"/>
  <c r="AN126" i="21"/>
  <c r="AM126" i="21"/>
  <c r="AJ126" i="21"/>
  <c r="AI126" i="21"/>
  <c r="AG126" i="21"/>
  <c r="AF126" i="21"/>
  <c r="AE126" i="21"/>
  <c r="BD125" i="21"/>
  <c r="BC125" i="21"/>
  <c r="AZ125" i="21"/>
  <c r="AY125" i="21"/>
  <c r="AV125" i="21"/>
  <c r="AU125" i="21"/>
  <c r="AR125" i="21"/>
  <c r="AQ125" i="21"/>
  <c r="AN125" i="21"/>
  <c r="AM125" i="21"/>
  <c r="AJ125" i="21"/>
  <c r="AI125" i="21"/>
  <c r="AG125" i="21"/>
  <c r="AF125" i="21"/>
  <c r="AE125" i="21"/>
  <c r="BD124" i="21"/>
  <c r="BC124" i="21"/>
  <c r="AZ124" i="21"/>
  <c r="AY124" i="21"/>
  <c r="AV124" i="21"/>
  <c r="AU124" i="21"/>
  <c r="AR124" i="21"/>
  <c r="AQ124" i="21"/>
  <c r="AN124" i="21"/>
  <c r="AM124" i="21"/>
  <c r="AJ124" i="21"/>
  <c r="AI124" i="21"/>
  <c r="AG124" i="21"/>
  <c r="AF124" i="21"/>
  <c r="AE124" i="21"/>
  <c r="BD123" i="21"/>
  <c r="BC123" i="21"/>
  <c r="AZ123" i="21"/>
  <c r="AY123" i="21"/>
  <c r="AV123" i="21"/>
  <c r="AU123" i="21"/>
  <c r="AR123" i="21"/>
  <c r="AQ123" i="21"/>
  <c r="AN123" i="21"/>
  <c r="AM123" i="21"/>
  <c r="AJ123" i="21"/>
  <c r="AI123" i="21"/>
  <c r="AG123" i="21"/>
  <c r="AF123" i="21"/>
  <c r="AE123" i="21"/>
  <c r="BD122" i="21"/>
  <c r="BC122" i="21"/>
  <c r="AZ122" i="21"/>
  <c r="AY122" i="21"/>
  <c r="AV122" i="21"/>
  <c r="AU122" i="21"/>
  <c r="AR122" i="21"/>
  <c r="AQ122" i="21"/>
  <c r="AN122" i="21"/>
  <c r="AM122" i="21"/>
  <c r="AJ122" i="21"/>
  <c r="AI122" i="21"/>
  <c r="AG122" i="21"/>
  <c r="AF122" i="21"/>
  <c r="AE122" i="21"/>
  <c r="BD121" i="21"/>
  <c r="BC121" i="21"/>
  <c r="AZ121" i="21"/>
  <c r="AY121" i="21"/>
  <c r="AV121" i="21"/>
  <c r="AU121" i="21"/>
  <c r="AR121" i="21"/>
  <c r="AQ121" i="21"/>
  <c r="AN121" i="21"/>
  <c r="AM121" i="21"/>
  <c r="AJ121" i="21"/>
  <c r="AI121" i="21"/>
  <c r="AG121" i="21"/>
  <c r="AF121" i="21"/>
  <c r="AE121" i="21"/>
  <c r="BD120" i="21"/>
  <c r="BC120" i="21"/>
  <c r="AZ120" i="21"/>
  <c r="AY120" i="21"/>
  <c r="AV120" i="21"/>
  <c r="AU120" i="21"/>
  <c r="AR120" i="21"/>
  <c r="AQ120" i="21"/>
  <c r="AN120" i="21"/>
  <c r="AM120" i="21"/>
  <c r="AJ120" i="21"/>
  <c r="AI120" i="21"/>
  <c r="AG120" i="21"/>
  <c r="AF120" i="21"/>
  <c r="AE120" i="21"/>
  <c r="BD119" i="21"/>
  <c r="BC119" i="21"/>
  <c r="AZ119" i="21"/>
  <c r="AY119" i="21"/>
  <c r="AV119" i="21"/>
  <c r="AU119" i="21"/>
  <c r="AR119" i="21"/>
  <c r="AQ119" i="21"/>
  <c r="AN119" i="21"/>
  <c r="AM119" i="21"/>
  <c r="AJ119" i="21"/>
  <c r="AI119" i="21"/>
  <c r="AG119" i="21"/>
  <c r="AF119" i="21"/>
  <c r="AE119" i="21"/>
  <c r="BD118" i="21"/>
  <c r="BC118" i="21"/>
  <c r="AZ118" i="21"/>
  <c r="AY118" i="21"/>
  <c r="AV118" i="21"/>
  <c r="AU118" i="21"/>
  <c r="AR118" i="21"/>
  <c r="AQ118" i="21"/>
  <c r="AN118" i="21"/>
  <c r="AM118" i="21"/>
  <c r="AJ118" i="21"/>
  <c r="AI118" i="21"/>
  <c r="AG118" i="21"/>
  <c r="AF118" i="21"/>
  <c r="AE118" i="21"/>
  <c r="BD117" i="21"/>
  <c r="BC117" i="21"/>
  <c r="AZ117" i="21"/>
  <c r="AY117" i="21"/>
  <c r="AV117" i="21"/>
  <c r="AU117" i="21"/>
  <c r="AR117" i="21"/>
  <c r="AQ117" i="21"/>
  <c r="AN117" i="21"/>
  <c r="AM117" i="21"/>
  <c r="AJ117" i="21"/>
  <c r="AI117" i="21"/>
  <c r="AG117" i="21"/>
  <c r="AF117" i="21"/>
  <c r="AE117" i="21"/>
  <c r="BD116" i="21"/>
  <c r="BC116" i="21"/>
  <c r="AZ116" i="21"/>
  <c r="AY116" i="21"/>
  <c r="AV116" i="21"/>
  <c r="AU116" i="21"/>
  <c r="AR116" i="21"/>
  <c r="AQ116" i="21"/>
  <c r="AN116" i="21"/>
  <c r="AM116" i="21"/>
  <c r="AJ116" i="21"/>
  <c r="AI116" i="21"/>
  <c r="AG116" i="21"/>
  <c r="AF116" i="21"/>
  <c r="AE116" i="21"/>
  <c r="BD115" i="21"/>
  <c r="BC115" i="21"/>
  <c r="AZ115" i="21"/>
  <c r="AY115" i="21"/>
  <c r="AV115" i="21"/>
  <c r="AU115" i="21"/>
  <c r="AR115" i="21"/>
  <c r="AQ115" i="21"/>
  <c r="AN115" i="21"/>
  <c r="AM115" i="21"/>
  <c r="AJ115" i="21"/>
  <c r="AI115" i="21"/>
  <c r="AG115" i="21"/>
  <c r="AF115" i="21"/>
  <c r="AE115" i="21"/>
  <c r="BD114" i="21"/>
  <c r="BC114" i="21"/>
  <c r="AZ114" i="21"/>
  <c r="AY114" i="21"/>
  <c r="AV114" i="21"/>
  <c r="AU114" i="21"/>
  <c r="AR114" i="21"/>
  <c r="AQ114" i="21"/>
  <c r="AN114" i="21"/>
  <c r="AM114" i="21"/>
  <c r="AJ114" i="21"/>
  <c r="AI114" i="21"/>
  <c r="AG114" i="21"/>
  <c r="AF114" i="21"/>
  <c r="AE114" i="21"/>
  <c r="BD113" i="21"/>
  <c r="BC113" i="21"/>
  <c r="AZ113" i="21"/>
  <c r="AY113" i="21"/>
  <c r="AV113" i="21"/>
  <c r="AU113" i="21"/>
  <c r="AR113" i="21"/>
  <c r="AQ113" i="21"/>
  <c r="AN113" i="21"/>
  <c r="AM113" i="21"/>
  <c r="AJ113" i="21"/>
  <c r="AI113" i="21"/>
  <c r="AG113" i="21"/>
  <c r="AF113" i="21"/>
  <c r="AE113" i="21"/>
  <c r="BD112" i="21"/>
  <c r="BC112" i="21"/>
  <c r="AZ112" i="21"/>
  <c r="AY112" i="21"/>
  <c r="AV112" i="21"/>
  <c r="AU112" i="21"/>
  <c r="AR112" i="21"/>
  <c r="AQ112" i="21"/>
  <c r="AN112" i="21"/>
  <c r="AM112" i="21"/>
  <c r="AJ112" i="21"/>
  <c r="AI112" i="21"/>
  <c r="AG112" i="21"/>
  <c r="AF112" i="21"/>
  <c r="AE112" i="21"/>
  <c r="BD111" i="21"/>
  <c r="BC111" i="21"/>
  <c r="AZ111" i="21"/>
  <c r="AY111" i="21"/>
  <c r="AV111" i="21"/>
  <c r="AU111" i="21"/>
  <c r="AR111" i="21"/>
  <c r="AQ111" i="21"/>
  <c r="AN111" i="21"/>
  <c r="AM111" i="21"/>
  <c r="AJ111" i="21"/>
  <c r="AI111" i="21"/>
  <c r="AG111" i="21"/>
  <c r="AF111" i="21"/>
  <c r="AE111" i="21"/>
  <c r="BD110" i="21"/>
  <c r="BC110" i="21"/>
  <c r="AZ110" i="21"/>
  <c r="AY110" i="21"/>
  <c r="AV110" i="21"/>
  <c r="AU110" i="21"/>
  <c r="AR110" i="21"/>
  <c r="AQ110" i="21"/>
  <c r="AN110" i="21"/>
  <c r="AM110" i="21"/>
  <c r="AJ110" i="21"/>
  <c r="AI110" i="21"/>
  <c r="AG110" i="21"/>
  <c r="AF110" i="21"/>
  <c r="AE110" i="21"/>
  <c r="BD109" i="21"/>
  <c r="BC109" i="21"/>
  <c r="AZ109" i="21"/>
  <c r="AY109" i="21"/>
  <c r="AV109" i="21"/>
  <c r="AU109" i="21"/>
  <c r="AR109" i="21"/>
  <c r="AQ109" i="21"/>
  <c r="AN109" i="21"/>
  <c r="AM109" i="21"/>
  <c r="AJ109" i="21"/>
  <c r="AI109" i="21"/>
  <c r="AG109" i="21"/>
  <c r="AF109" i="21"/>
  <c r="AE109" i="21"/>
  <c r="BD108" i="21"/>
  <c r="BC108" i="21"/>
  <c r="AZ108" i="21"/>
  <c r="AY108" i="21"/>
  <c r="AV108" i="21"/>
  <c r="AU108" i="21"/>
  <c r="AR108" i="21"/>
  <c r="AQ108" i="21"/>
  <c r="AN108" i="21"/>
  <c r="AM108" i="21"/>
  <c r="AJ108" i="21"/>
  <c r="AI108" i="21"/>
  <c r="AG108" i="21"/>
  <c r="AF108" i="21"/>
  <c r="AE108" i="21"/>
  <c r="AA106" i="21"/>
  <c r="Z106" i="21"/>
  <c r="W106" i="21"/>
  <c r="V106" i="21"/>
  <c r="S106" i="21"/>
  <c r="R106" i="21"/>
  <c r="O106" i="21"/>
  <c r="N106" i="21"/>
  <c r="K106" i="21"/>
  <c r="J106" i="21"/>
  <c r="G106" i="21"/>
  <c r="F106" i="21"/>
  <c r="BD87" i="21"/>
  <c r="BC87" i="21"/>
  <c r="AZ87" i="21"/>
  <c r="AY87" i="21"/>
  <c r="AV87" i="21"/>
  <c r="AU87" i="21"/>
  <c r="AR87" i="21"/>
  <c r="AQ87" i="21"/>
  <c r="AN87" i="21"/>
  <c r="AM87" i="21"/>
  <c r="AJ87" i="21"/>
  <c r="AI87" i="21"/>
  <c r="AG87" i="21"/>
  <c r="AF87" i="21"/>
  <c r="AE87" i="21"/>
  <c r="BD86" i="21"/>
  <c r="BC86" i="21"/>
  <c r="AZ86" i="21"/>
  <c r="AY86" i="21"/>
  <c r="AV86" i="21"/>
  <c r="AU86" i="21"/>
  <c r="AR86" i="21"/>
  <c r="AQ86" i="21"/>
  <c r="AN86" i="21"/>
  <c r="AM86" i="21"/>
  <c r="AJ86" i="21"/>
  <c r="AI86" i="21"/>
  <c r="AG86" i="21"/>
  <c r="AF86" i="21"/>
  <c r="AE86" i="21"/>
  <c r="BD85" i="21"/>
  <c r="BC85" i="21"/>
  <c r="AZ85" i="21"/>
  <c r="AY85" i="21"/>
  <c r="AV85" i="21"/>
  <c r="AU85" i="21"/>
  <c r="AR85" i="21"/>
  <c r="AQ85" i="21"/>
  <c r="AN85" i="21"/>
  <c r="AM85" i="21"/>
  <c r="AJ85" i="21"/>
  <c r="AI85" i="21"/>
  <c r="AG85" i="21"/>
  <c r="AF85" i="21"/>
  <c r="AE85" i="21"/>
  <c r="BD84" i="21"/>
  <c r="BC84" i="21"/>
  <c r="AZ84" i="21"/>
  <c r="AY84" i="21"/>
  <c r="AV84" i="21"/>
  <c r="AU84" i="21"/>
  <c r="AR84" i="21"/>
  <c r="AQ84" i="21"/>
  <c r="AN84" i="21"/>
  <c r="AM84" i="21"/>
  <c r="AJ84" i="21"/>
  <c r="AI84" i="21"/>
  <c r="AG84" i="21"/>
  <c r="AF84" i="21"/>
  <c r="AE84" i="21"/>
  <c r="BD83" i="21"/>
  <c r="BC83" i="21"/>
  <c r="AZ83" i="21"/>
  <c r="AY83" i="21"/>
  <c r="AV83" i="21"/>
  <c r="AU83" i="21"/>
  <c r="AR83" i="21"/>
  <c r="AQ83" i="21"/>
  <c r="AN83" i="21"/>
  <c r="AM83" i="21"/>
  <c r="AJ83" i="21"/>
  <c r="AI83" i="21"/>
  <c r="AG83" i="21"/>
  <c r="AF83" i="21"/>
  <c r="AE83" i="21"/>
  <c r="BD82" i="21"/>
  <c r="BC82" i="21"/>
  <c r="AZ82" i="21"/>
  <c r="AY82" i="21"/>
  <c r="AV82" i="21"/>
  <c r="AU82" i="21"/>
  <c r="AR82" i="21"/>
  <c r="AQ82" i="21"/>
  <c r="AN82" i="21"/>
  <c r="AM82" i="21"/>
  <c r="AJ82" i="21"/>
  <c r="AI82" i="21"/>
  <c r="AG82" i="21"/>
  <c r="AF82" i="21"/>
  <c r="AE82" i="21"/>
  <c r="AZ81" i="21"/>
  <c r="AY81" i="21"/>
  <c r="AV81" i="21"/>
  <c r="AU81" i="21"/>
  <c r="AR81" i="21"/>
  <c r="AQ81" i="21"/>
  <c r="AN81" i="21"/>
  <c r="AM81" i="21"/>
  <c r="AJ81" i="21"/>
  <c r="AI81" i="21"/>
  <c r="AG81" i="21"/>
  <c r="AF81" i="21"/>
  <c r="AE81" i="21"/>
  <c r="BD80" i="21"/>
  <c r="BC80" i="21"/>
  <c r="AZ80" i="21"/>
  <c r="AY80" i="21"/>
  <c r="AV80" i="21"/>
  <c r="AU80" i="21"/>
  <c r="AR80" i="21"/>
  <c r="AQ80" i="21"/>
  <c r="AN80" i="21"/>
  <c r="AM80" i="21"/>
  <c r="AJ80" i="21"/>
  <c r="AI80" i="21"/>
  <c r="AG80" i="21"/>
  <c r="AF80" i="21"/>
  <c r="AE80" i="21"/>
  <c r="BD79" i="21"/>
  <c r="BC79" i="21"/>
  <c r="AZ79" i="21"/>
  <c r="AY79" i="21"/>
  <c r="AV79" i="21"/>
  <c r="AU79" i="21"/>
  <c r="AR79" i="21"/>
  <c r="AQ79" i="21"/>
  <c r="AN79" i="21"/>
  <c r="AM79" i="21"/>
  <c r="AJ79" i="21"/>
  <c r="AI79" i="21"/>
  <c r="AG79" i="21"/>
  <c r="AF79" i="21"/>
  <c r="AE79" i="21"/>
  <c r="BD78" i="21"/>
  <c r="BC78" i="21"/>
  <c r="AZ78" i="21"/>
  <c r="AY78" i="21"/>
  <c r="AV78" i="21"/>
  <c r="AU78" i="21"/>
  <c r="AR78" i="21"/>
  <c r="AQ78" i="21"/>
  <c r="AN78" i="21"/>
  <c r="AM78" i="21"/>
  <c r="AJ78" i="21"/>
  <c r="AI78" i="21"/>
  <c r="AG78" i="21"/>
  <c r="AF78" i="21"/>
  <c r="AE78" i="21"/>
  <c r="BD77" i="21"/>
  <c r="BC77" i="21"/>
  <c r="AZ77" i="21"/>
  <c r="AY77" i="21"/>
  <c r="AV77" i="21"/>
  <c r="AU77" i="21"/>
  <c r="AR77" i="21"/>
  <c r="AQ77" i="21"/>
  <c r="AN77" i="21"/>
  <c r="AM77" i="21"/>
  <c r="AJ77" i="21"/>
  <c r="AI77" i="21"/>
  <c r="AG77" i="21"/>
  <c r="AF77" i="21"/>
  <c r="AE77" i="21"/>
  <c r="BD76" i="21"/>
  <c r="BC76" i="21"/>
  <c r="AZ76" i="21"/>
  <c r="AY76" i="21"/>
  <c r="AV76" i="21"/>
  <c r="AU76" i="21"/>
  <c r="AR76" i="21"/>
  <c r="AQ76" i="21"/>
  <c r="AN76" i="21"/>
  <c r="AM76" i="21"/>
  <c r="AJ76" i="21"/>
  <c r="AI76" i="21"/>
  <c r="AG76" i="21"/>
  <c r="AF76" i="21"/>
  <c r="AE76" i="21"/>
  <c r="BD75" i="21"/>
  <c r="BC75" i="21"/>
  <c r="AZ75" i="21"/>
  <c r="AY75" i="21"/>
  <c r="AV75" i="21"/>
  <c r="AU75" i="21"/>
  <c r="AR75" i="21"/>
  <c r="AQ75" i="21"/>
  <c r="AN75" i="21"/>
  <c r="AM75" i="21"/>
  <c r="AJ75" i="21"/>
  <c r="AI75" i="21"/>
  <c r="AG75" i="21"/>
  <c r="AF75" i="21"/>
  <c r="AE75" i="21"/>
  <c r="BD74" i="21"/>
  <c r="BC74" i="21"/>
  <c r="AZ74" i="21"/>
  <c r="AY74" i="21"/>
  <c r="AV74" i="21"/>
  <c r="AU74" i="21"/>
  <c r="AR74" i="21"/>
  <c r="AQ74" i="21"/>
  <c r="AN74" i="21"/>
  <c r="AM74" i="21"/>
  <c r="AJ74" i="21"/>
  <c r="AI74" i="21"/>
  <c r="AG74" i="21"/>
  <c r="AF74" i="21"/>
  <c r="AE74" i="21"/>
  <c r="BD73" i="21"/>
  <c r="BC73" i="21"/>
  <c r="AZ73" i="21"/>
  <c r="AY73" i="21"/>
  <c r="AV73" i="21"/>
  <c r="AU73" i="21"/>
  <c r="AR73" i="21"/>
  <c r="AQ73" i="21"/>
  <c r="AN73" i="21"/>
  <c r="AM73" i="21"/>
  <c r="AJ73" i="21"/>
  <c r="AI73" i="21"/>
  <c r="AG73" i="21"/>
  <c r="AF73" i="21"/>
  <c r="AE73" i="21"/>
  <c r="BD72" i="21"/>
  <c r="BC72" i="21"/>
  <c r="AZ72" i="21"/>
  <c r="AY72" i="21"/>
  <c r="AV72" i="21"/>
  <c r="AU72" i="21"/>
  <c r="AR72" i="21"/>
  <c r="AQ72" i="21"/>
  <c r="AN72" i="21"/>
  <c r="AM72" i="21"/>
  <c r="AJ72" i="21"/>
  <c r="AI72" i="21"/>
  <c r="AG72" i="21"/>
  <c r="AF72" i="21"/>
  <c r="AE72" i="21"/>
  <c r="BD71" i="21"/>
  <c r="BC71" i="21"/>
  <c r="AZ71" i="21"/>
  <c r="AY71" i="21"/>
  <c r="AV71" i="21"/>
  <c r="AU71" i="21"/>
  <c r="AR71" i="21"/>
  <c r="AQ71" i="21"/>
  <c r="AN71" i="21"/>
  <c r="AM71" i="21"/>
  <c r="AJ71" i="21"/>
  <c r="AI71" i="21"/>
  <c r="AG71" i="21"/>
  <c r="AF71" i="21"/>
  <c r="AE71" i="21"/>
  <c r="BD70" i="21"/>
  <c r="BC70" i="21"/>
  <c r="AZ70" i="21"/>
  <c r="AY70" i="21"/>
  <c r="AV70" i="21"/>
  <c r="AU70" i="21"/>
  <c r="AR70" i="21"/>
  <c r="AQ70" i="21"/>
  <c r="AN70" i="21"/>
  <c r="AM70" i="21"/>
  <c r="AJ70" i="21"/>
  <c r="AI70" i="21"/>
  <c r="AG70" i="21"/>
  <c r="AF70" i="21"/>
  <c r="AE70" i="21"/>
  <c r="BD69" i="21"/>
  <c r="BC69" i="21"/>
  <c r="AZ69" i="21"/>
  <c r="AY69" i="21"/>
  <c r="AV69" i="21"/>
  <c r="AU69" i="21"/>
  <c r="AR69" i="21"/>
  <c r="AQ69" i="21"/>
  <c r="AN69" i="21"/>
  <c r="AM69" i="21"/>
  <c r="AJ69" i="21"/>
  <c r="AI69" i="21"/>
  <c r="AG69" i="21"/>
  <c r="AF69" i="21"/>
  <c r="AE69" i="21"/>
  <c r="BD68" i="21"/>
  <c r="BC68" i="21"/>
  <c r="AZ68" i="21"/>
  <c r="AY68" i="21"/>
  <c r="AV68" i="21"/>
  <c r="AU68" i="21"/>
  <c r="AR68" i="21"/>
  <c r="AQ68" i="21"/>
  <c r="AN68" i="21"/>
  <c r="AM68" i="21"/>
  <c r="AJ68" i="21"/>
  <c r="AI68" i="21"/>
  <c r="AG68" i="21"/>
  <c r="AF68" i="21"/>
  <c r="AE68" i="21"/>
  <c r="BD67" i="21"/>
  <c r="BC67" i="21"/>
  <c r="AZ67" i="21"/>
  <c r="AY67" i="21"/>
  <c r="AV67" i="21"/>
  <c r="AU67" i="21"/>
  <c r="AR67" i="21"/>
  <c r="AQ67" i="21"/>
  <c r="AN67" i="21"/>
  <c r="AM67" i="21"/>
  <c r="AJ67" i="21"/>
  <c r="AI67" i="21"/>
  <c r="AG67" i="21"/>
  <c r="AF67" i="21"/>
  <c r="AE67" i="21"/>
  <c r="BD66" i="21"/>
  <c r="BC66" i="21"/>
  <c r="AZ66" i="21"/>
  <c r="AY66" i="21"/>
  <c r="AV66" i="21"/>
  <c r="AU66" i="21"/>
  <c r="AR66" i="21"/>
  <c r="AQ66" i="21"/>
  <c r="AN66" i="21"/>
  <c r="AM66" i="21"/>
  <c r="AJ66" i="21"/>
  <c r="AI66" i="21"/>
  <c r="AG66" i="21"/>
  <c r="AF66" i="21"/>
  <c r="AE66" i="21"/>
  <c r="BD65" i="21"/>
  <c r="BC65" i="21"/>
  <c r="AZ65" i="21"/>
  <c r="AY65" i="21"/>
  <c r="AV65" i="21"/>
  <c r="AU65" i="21"/>
  <c r="AR65" i="21"/>
  <c r="AQ65" i="21"/>
  <c r="AN65" i="21"/>
  <c r="AM65" i="21"/>
  <c r="AJ65" i="21"/>
  <c r="AI65" i="21"/>
  <c r="AG65" i="21"/>
  <c r="AF65" i="21"/>
  <c r="AE65" i="21"/>
  <c r="BD64" i="21"/>
  <c r="BC64" i="21"/>
  <c r="AZ64" i="21"/>
  <c r="AY64" i="21"/>
  <c r="AV64" i="21"/>
  <c r="AU64" i="21"/>
  <c r="AR64" i="21"/>
  <c r="AQ64" i="21"/>
  <c r="AN64" i="21"/>
  <c r="AM64" i="21"/>
  <c r="AJ64" i="21"/>
  <c r="AI64" i="21"/>
  <c r="AG64" i="21"/>
  <c r="AF64" i="21"/>
  <c r="AE64" i="21"/>
  <c r="BD63" i="21"/>
  <c r="BC63" i="21"/>
  <c r="AZ63" i="21"/>
  <c r="AY63" i="21"/>
  <c r="AV63" i="21"/>
  <c r="AU63" i="21"/>
  <c r="AR63" i="21"/>
  <c r="AQ63" i="21"/>
  <c r="AN63" i="21"/>
  <c r="AM63" i="21"/>
  <c r="AJ63" i="21"/>
  <c r="AI63" i="21"/>
  <c r="AG63" i="21"/>
  <c r="AF63" i="21"/>
  <c r="AE63" i="21"/>
  <c r="BD62" i="21"/>
  <c r="BC62" i="21"/>
  <c r="AZ62" i="21"/>
  <c r="AY62" i="21"/>
  <c r="AV62" i="21"/>
  <c r="AU62" i="21"/>
  <c r="AR62" i="21"/>
  <c r="AQ62" i="21"/>
  <c r="AN62" i="21"/>
  <c r="AM62" i="21"/>
  <c r="AJ62" i="21"/>
  <c r="AI62" i="21"/>
  <c r="AG62" i="21"/>
  <c r="AF62" i="21"/>
  <c r="AE62" i="21"/>
  <c r="BD61" i="21"/>
  <c r="BC61" i="21"/>
  <c r="AZ61" i="21"/>
  <c r="AY61" i="21"/>
  <c r="AV61" i="21"/>
  <c r="AU61" i="21"/>
  <c r="AR61" i="21"/>
  <c r="AQ61" i="21"/>
  <c r="AN61" i="21"/>
  <c r="AM61" i="21"/>
  <c r="AJ61" i="21"/>
  <c r="AI61" i="21"/>
  <c r="AG61" i="21"/>
  <c r="AF61" i="21"/>
  <c r="AE61" i="21"/>
  <c r="AA59" i="21"/>
  <c r="Z59" i="21"/>
  <c r="W59" i="21"/>
  <c r="V59" i="21"/>
  <c r="S59" i="21"/>
  <c r="R59" i="21"/>
  <c r="O59" i="21"/>
  <c r="N59" i="21"/>
  <c r="K59" i="21"/>
  <c r="J59" i="21"/>
  <c r="G59" i="21"/>
  <c r="F59" i="21"/>
  <c r="BD41" i="21"/>
  <c r="BC41" i="21"/>
  <c r="AZ41" i="21"/>
  <c r="AY41" i="21"/>
  <c r="AV41" i="21"/>
  <c r="AU41" i="21"/>
  <c r="AR41" i="21"/>
  <c r="AQ41" i="21"/>
  <c r="AN41" i="21"/>
  <c r="AM41" i="21"/>
  <c r="AJ41" i="21"/>
  <c r="AI41" i="21"/>
  <c r="AG41" i="21"/>
  <c r="AF41" i="21"/>
  <c r="AE41" i="21"/>
  <c r="BE41" i="21"/>
  <c r="AS41" i="21"/>
  <c r="AK41" i="21"/>
  <c r="BD40" i="21"/>
  <c r="BC40" i="21"/>
  <c r="AZ40" i="21"/>
  <c r="AY40" i="21"/>
  <c r="AV40" i="21"/>
  <c r="AU40" i="21"/>
  <c r="AR40" i="21"/>
  <c r="AQ40" i="21"/>
  <c r="AN40" i="21"/>
  <c r="AM40" i="21"/>
  <c r="AJ40" i="21"/>
  <c r="AI40" i="21"/>
  <c r="AG40" i="21"/>
  <c r="AF40" i="21"/>
  <c r="AE40" i="21"/>
  <c r="BE40" i="21"/>
  <c r="BA133" i="21"/>
  <c r="AW40" i="21"/>
  <c r="AS40" i="21"/>
  <c r="BD39" i="21"/>
  <c r="BC39" i="21"/>
  <c r="AZ39" i="21"/>
  <c r="AY39" i="21"/>
  <c r="AV39" i="21"/>
  <c r="AU39" i="21"/>
  <c r="AR39" i="21"/>
  <c r="AQ39" i="21"/>
  <c r="AN39" i="21"/>
  <c r="AM39" i="21"/>
  <c r="AJ39" i="21"/>
  <c r="AI39" i="21"/>
  <c r="AG39" i="21"/>
  <c r="AF39" i="21"/>
  <c r="AE39" i="21"/>
  <c r="BA39" i="21"/>
  <c r="AS39" i="21"/>
  <c r="AO39" i="21"/>
  <c r="BD38" i="21"/>
  <c r="BC38" i="21"/>
  <c r="AZ38" i="21"/>
  <c r="AY38" i="21"/>
  <c r="AV38" i="21"/>
  <c r="AU38" i="21"/>
  <c r="AR38" i="21"/>
  <c r="AQ38" i="21"/>
  <c r="AN38" i="21"/>
  <c r="AM38" i="21"/>
  <c r="AJ38" i="21"/>
  <c r="AI38" i="21"/>
  <c r="AG38" i="21"/>
  <c r="AF38" i="21"/>
  <c r="AE38" i="21"/>
  <c r="BA38" i="21"/>
  <c r="AO131" i="21"/>
  <c r="BD37" i="21"/>
  <c r="BC37" i="21"/>
  <c r="AZ37" i="21"/>
  <c r="AY37" i="21"/>
  <c r="AV37" i="21"/>
  <c r="AU37" i="21"/>
  <c r="AR37" i="21"/>
  <c r="AQ37" i="21"/>
  <c r="AN37" i="21"/>
  <c r="AM37" i="21"/>
  <c r="AJ37" i="21"/>
  <c r="AI37" i="21"/>
  <c r="AG37" i="21"/>
  <c r="AF37" i="21"/>
  <c r="AE37" i="21"/>
  <c r="BE37" i="21"/>
  <c r="BA37" i="21"/>
  <c r="AW37" i="21"/>
  <c r="AS130" i="21"/>
  <c r="AO37" i="21"/>
  <c r="BD36" i="21"/>
  <c r="BC36" i="21"/>
  <c r="AZ36" i="21"/>
  <c r="AY36" i="21"/>
  <c r="AV36" i="21"/>
  <c r="AU36" i="21"/>
  <c r="AR36" i="21"/>
  <c r="AQ36" i="21"/>
  <c r="AN36" i="21"/>
  <c r="AM36" i="21"/>
  <c r="AJ36" i="21"/>
  <c r="AI36" i="21"/>
  <c r="AG36" i="21"/>
  <c r="AF36" i="21"/>
  <c r="AE36" i="21"/>
  <c r="AW36" i="21"/>
  <c r="AK129" i="21"/>
  <c r="AZ35" i="21"/>
  <c r="AY35" i="21"/>
  <c r="AV35" i="21"/>
  <c r="AU35" i="21"/>
  <c r="AR35" i="21"/>
  <c r="AQ35" i="21"/>
  <c r="AN35" i="21"/>
  <c r="AM35" i="21"/>
  <c r="AJ35" i="21"/>
  <c r="AI35" i="21"/>
  <c r="AG35" i="21"/>
  <c r="AF35" i="21"/>
  <c r="AE35" i="21"/>
  <c r="AW35" i="21"/>
  <c r="AO81" i="21"/>
  <c r="BD34" i="21"/>
  <c r="BC34" i="21"/>
  <c r="AZ34" i="21"/>
  <c r="AY34" i="21"/>
  <c r="AV34" i="21"/>
  <c r="AU34" i="21"/>
  <c r="AR34" i="21"/>
  <c r="AQ34" i="21"/>
  <c r="AN34" i="21"/>
  <c r="AM34" i="21"/>
  <c r="AJ34" i="21"/>
  <c r="AI34" i="21"/>
  <c r="AG34" i="21"/>
  <c r="AF34" i="21"/>
  <c r="AE34" i="21"/>
  <c r="AW34" i="21"/>
  <c r="AK34" i="21"/>
  <c r="BD33" i="21"/>
  <c r="BC33" i="21"/>
  <c r="AZ33" i="21"/>
  <c r="AY33" i="21"/>
  <c r="AV33" i="21"/>
  <c r="AU33" i="21"/>
  <c r="AR33" i="21"/>
  <c r="AQ33" i="21"/>
  <c r="AN33" i="21"/>
  <c r="AM33" i="21"/>
  <c r="AJ33" i="21"/>
  <c r="AI33" i="21"/>
  <c r="AG33" i="21"/>
  <c r="AF33" i="21"/>
  <c r="AE33" i="21"/>
  <c r="BE79" i="21"/>
  <c r="AW33" i="21"/>
  <c r="AK33" i="21"/>
  <c r="BD32" i="21"/>
  <c r="BC32" i="21"/>
  <c r="AZ32" i="21"/>
  <c r="AY32" i="21"/>
  <c r="AV32" i="21"/>
  <c r="AU32" i="21"/>
  <c r="AR32" i="21"/>
  <c r="AQ32" i="21"/>
  <c r="AN32" i="21"/>
  <c r="AM32" i="21"/>
  <c r="AJ32" i="21"/>
  <c r="AI32" i="21"/>
  <c r="AG32" i="21"/>
  <c r="AF32" i="21"/>
  <c r="AE32" i="21"/>
  <c r="BA32" i="21"/>
  <c r="AW32" i="21"/>
  <c r="AS32" i="21"/>
  <c r="AK32" i="21"/>
  <c r="BD31" i="21"/>
  <c r="BC31" i="21"/>
  <c r="AZ31" i="21"/>
  <c r="AY31" i="21"/>
  <c r="AV31" i="21"/>
  <c r="AU31" i="21"/>
  <c r="AR31" i="21"/>
  <c r="AQ31" i="21"/>
  <c r="AN31" i="21"/>
  <c r="AM31" i="21"/>
  <c r="AJ31" i="21"/>
  <c r="AI31" i="21"/>
  <c r="AG31" i="21"/>
  <c r="AF31" i="21"/>
  <c r="AE31" i="21"/>
  <c r="AS31" i="21"/>
  <c r="AO31" i="21"/>
  <c r="AK31" i="21"/>
  <c r="BD30" i="21"/>
  <c r="BC30" i="21"/>
  <c r="AZ30" i="21"/>
  <c r="AY30" i="21"/>
  <c r="AV30" i="21"/>
  <c r="AU30" i="21"/>
  <c r="AR30" i="21"/>
  <c r="AQ30" i="21"/>
  <c r="AN30" i="21"/>
  <c r="AM30" i="21"/>
  <c r="AJ30" i="21"/>
  <c r="AI30" i="21"/>
  <c r="AG30" i="21"/>
  <c r="AF30" i="21"/>
  <c r="AE30" i="21"/>
  <c r="BE30" i="21"/>
  <c r="BA30" i="21"/>
  <c r="BD29" i="21"/>
  <c r="BC29" i="21"/>
  <c r="AZ29" i="21"/>
  <c r="AY29" i="21"/>
  <c r="AV29" i="21"/>
  <c r="AU29" i="21"/>
  <c r="AR29" i="21"/>
  <c r="AQ29" i="21"/>
  <c r="AN29" i="21"/>
  <c r="AM29" i="21"/>
  <c r="AJ29" i="21"/>
  <c r="AI29" i="21"/>
  <c r="AG29" i="21"/>
  <c r="AF29" i="21"/>
  <c r="AE29" i="21"/>
  <c r="BA29" i="21"/>
  <c r="AW29" i="21"/>
  <c r="AS29" i="21"/>
  <c r="AO75" i="21"/>
  <c r="BD28" i="21"/>
  <c r="BC28" i="21"/>
  <c r="AZ28" i="21"/>
  <c r="AY28" i="21"/>
  <c r="AV28" i="21"/>
  <c r="AU28" i="21"/>
  <c r="AR28" i="21"/>
  <c r="AQ28" i="21"/>
  <c r="AN28" i="21"/>
  <c r="AM28" i="21"/>
  <c r="AJ28" i="21"/>
  <c r="AI28" i="21"/>
  <c r="AG28" i="21"/>
  <c r="AF28" i="21"/>
  <c r="AE28" i="21"/>
  <c r="AO28" i="21"/>
  <c r="AK28" i="21"/>
  <c r="BD27" i="21"/>
  <c r="BC27" i="21"/>
  <c r="AZ27" i="21"/>
  <c r="AY27" i="21"/>
  <c r="AV27" i="21"/>
  <c r="AU27" i="21"/>
  <c r="AR27" i="21"/>
  <c r="AQ27" i="21"/>
  <c r="AN27" i="21"/>
  <c r="AM27" i="21"/>
  <c r="AJ27" i="21"/>
  <c r="AI27" i="21"/>
  <c r="AG27" i="21"/>
  <c r="AF27" i="21"/>
  <c r="AE27" i="21"/>
  <c r="BE27" i="21"/>
  <c r="BA27" i="21"/>
  <c r="AW27" i="21"/>
  <c r="BD26" i="21"/>
  <c r="BC26" i="21"/>
  <c r="AZ26" i="21"/>
  <c r="AY26" i="21"/>
  <c r="AV26" i="21"/>
  <c r="AU26" i="21"/>
  <c r="AR26" i="21"/>
  <c r="AQ26" i="21"/>
  <c r="AN26" i="21"/>
  <c r="AM26" i="21"/>
  <c r="AJ26" i="21"/>
  <c r="AI26" i="21"/>
  <c r="AG26" i="21"/>
  <c r="AF26" i="21"/>
  <c r="AE26" i="21"/>
  <c r="AW26" i="21"/>
  <c r="AS72" i="21"/>
  <c r="AO26" i="21"/>
  <c r="BD25" i="21"/>
  <c r="BC25" i="21"/>
  <c r="AZ25" i="21"/>
  <c r="AY25" i="21"/>
  <c r="AV25" i="21"/>
  <c r="AU25" i="21"/>
  <c r="AR25" i="21"/>
  <c r="AQ25" i="21"/>
  <c r="AN25" i="21"/>
  <c r="AM25" i="21"/>
  <c r="AJ25" i="21"/>
  <c r="AI25" i="21"/>
  <c r="AG25" i="21"/>
  <c r="AF25" i="21"/>
  <c r="AE25" i="21"/>
  <c r="AK25" i="21"/>
  <c r="BD24" i="21"/>
  <c r="BC24" i="21"/>
  <c r="AZ24" i="21"/>
  <c r="AY24" i="21"/>
  <c r="AV24" i="21"/>
  <c r="AU24" i="21"/>
  <c r="AR24" i="21"/>
  <c r="AQ24" i="21"/>
  <c r="AN24" i="21"/>
  <c r="AM24" i="21"/>
  <c r="AJ24" i="21"/>
  <c r="AI24" i="21"/>
  <c r="AG24" i="21"/>
  <c r="AF24" i="21"/>
  <c r="AE24" i="21"/>
  <c r="BE24" i="21"/>
  <c r="BA24" i="21"/>
  <c r="AO70" i="21"/>
  <c r="BD23" i="21"/>
  <c r="BC23" i="21"/>
  <c r="AZ23" i="21"/>
  <c r="AY23" i="21"/>
  <c r="AV23" i="21"/>
  <c r="AU23" i="21"/>
  <c r="AR23" i="21"/>
  <c r="AQ23" i="21"/>
  <c r="AN23" i="21"/>
  <c r="AM23" i="21"/>
  <c r="AJ23" i="21"/>
  <c r="AI23" i="21"/>
  <c r="AG23" i="21"/>
  <c r="AF23" i="21"/>
  <c r="AE23" i="21"/>
  <c r="AS69" i="21"/>
  <c r="BD22" i="21"/>
  <c r="BC22" i="21"/>
  <c r="AZ22" i="21"/>
  <c r="AY22" i="21"/>
  <c r="AV22" i="21"/>
  <c r="AU22" i="21"/>
  <c r="AR22" i="21"/>
  <c r="AQ22" i="21"/>
  <c r="AN22" i="21"/>
  <c r="AM22" i="21"/>
  <c r="AJ22" i="21"/>
  <c r="AI22" i="21"/>
  <c r="AG22" i="21"/>
  <c r="AF22" i="21"/>
  <c r="AE22" i="21"/>
  <c r="BE22" i="21"/>
  <c r="BA22" i="21"/>
  <c r="AW22" i="21"/>
  <c r="BD21" i="21"/>
  <c r="BC21" i="21"/>
  <c r="AZ21" i="21"/>
  <c r="AY21" i="21"/>
  <c r="AV21" i="21"/>
  <c r="AU21" i="21"/>
  <c r="AR21" i="21"/>
  <c r="AQ21" i="21"/>
  <c r="AN21" i="21"/>
  <c r="AM21" i="21"/>
  <c r="AJ21" i="21"/>
  <c r="AI21" i="21"/>
  <c r="AG21" i="21"/>
  <c r="AF21" i="21"/>
  <c r="AE21" i="21"/>
  <c r="AW21" i="21"/>
  <c r="AO67" i="21"/>
  <c r="AK21" i="21"/>
  <c r="BD20" i="21"/>
  <c r="BC20" i="21"/>
  <c r="AZ20" i="21"/>
  <c r="AY20" i="21"/>
  <c r="AV20" i="21"/>
  <c r="AU20" i="21"/>
  <c r="AR20" i="21"/>
  <c r="AQ20" i="21"/>
  <c r="AN20" i="21"/>
  <c r="AM20" i="21"/>
  <c r="AJ20" i="21"/>
  <c r="AI20" i="21"/>
  <c r="AG20" i="21"/>
  <c r="AF20" i="21"/>
  <c r="AE20" i="21"/>
  <c r="BE66" i="21"/>
  <c r="AO20" i="21"/>
  <c r="BD19" i="21"/>
  <c r="BC19" i="21"/>
  <c r="AZ19" i="21"/>
  <c r="AY19" i="21"/>
  <c r="AV19" i="21"/>
  <c r="AU19" i="21"/>
  <c r="AR19" i="21"/>
  <c r="AQ19" i="21"/>
  <c r="AN19" i="21"/>
  <c r="AM19" i="21"/>
  <c r="AJ19" i="21"/>
  <c r="AI19" i="21"/>
  <c r="AG19" i="21"/>
  <c r="AF19" i="21"/>
  <c r="AE19" i="21"/>
  <c r="BA19" i="21"/>
  <c r="AW65" i="21"/>
  <c r="AS19" i="21"/>
  <c r="BD18" i="21"/>
  <c r="BC18" i="21"/>
  <c r="AZ18" i="21"/>
  <c r="AY18" i="21"/>
  <c r="AV18" i="21"/>
  <c r="AU18" i="21"/>
  <c r="AR18" i="21"/>
  <c r="AQ18" i="21"/>
  <c r="AN18" i="21"/>
  <c r="AM18" i="21"/>
  <c r="AJ18" i="21"/>
  <c r="AI18" i="21"/>
  <c r="AG18" i="21"/>
  <c r="AF18" i="21"/>
  <c r="AE18" i="21"/>
  <c r="AW18" i="21"/>
  <c r="AO18" i="21"/>
  <c r="AK18" i="21"/>
  <c r="BD17" i="21"/>
  <c r="BC17" i="21"/>
  <c r="AZ17" i="21"/>
  <c r="AY17" i="21"/>
  <c r="AV17" i="21"/>
  <c r="AU17" i="21"/>
  <c r="AR17" i="21"/>
  <c r="AQ17" i="21"/>
  <c r="AN17" i="21"/>
  <c r="AM17" i="21"/>
  <c r="AJ17" i="21"/>
  <c r="AI17" i="21"/>
  <c r="AG17" i="21"/>
  <c r="AF17" i="21"/>
  <c r="AE17" i="21"/>
  <c r="BE63" i="21"/>
  <c r="BA17" i="21"/>
  <c r="AK17" i="21"/>
  <c r="BD16" i="21"/>
  <c r="BC16" i="21"/>
  <c r="AZ16" i="21"/>
  <c r="AY16" i="21"/>
  <c r="AV16" i="21"/>
  <c r="AU16" i="21"/>
  <c r="AR16" i="21"/>
  <c r="AQ16" i="21"/>
  <c r="AN16" i="21"/>
  <c r="AM16" i="21"/>
  <c r="AJ16" i="21"/>
  <c r="AI16" i="21"/>
  <c r="AG16" i="21"/>
  <c r="AF16" i="21"/>
  <c r="AE16" i="21"/>
  <c r="BE16" i="21"/>
  <c r="AS16" i="21"/>
  <c r="AO16" i="21"/>
  <c r="BD15" i="21"/>
  <c r="BC15" i="21"/>
  <c r="AZ15" i="21"/>
  <c r="AY15" i="21"/>
  <c r="AV15" i="21"/>
  <c r="AU15" i="21"/>
  <c r="AR15" i="21"/>
  <c r="AQ15" i="21"/>
  <c r="AN15" i="21"/>
  <c r="AM15" i="21"/>
  <c r="AJ15" i="21"/>
  <c r="AI15" i="21"/>
  <c r="AG15" i="21"/>
  <c r="AF15" i="21"/>
  <c r="AE15" i="21"/>
  <c r="AS61" i="21"/>
  <c r="AK15" i="21"/>
  <c r="AA13" i="21"/>
  <c r="Z13" i="21"/>
  <c r="W13" i="21"/>
  <c r="V13" i="21"/>
  <c r="S13" i="21"/>
  <c r="R13" i="21"/>
  <c r="O13" i="21"/>
  <c r="N13" i="21"/>
  <c r="K13" i="21"/>
  <c r="J13" i="21"/>
  <c r="G13" i="21"/>
  <c r="F13" i="21"/>
  <c r="AA11" i="20"/>
  <c r="Z11" i="20"/>
  <c r="W11" i="20"/>
  <c r="V11" i="20"/>
  <c r="S11" i="20"/>
  <c r="R11" i="20"/>
  <c r="O11" i="20"/>
  <c r="N11" i="20"/>
  <c r="K11" i="20"/>
  <c r="J11" i="20"/>
  <c r="G11" i="20"/>
  <c r="F11" i="20"/>
  <c r="D11" i="20"/>
  <c r="C11" i="20"/>
  <c r="B11" i="20"/>
  <c r="W146" i="19"/>
  <c r="V146" i="19"/>
  <c r="S146" i="19"/>
  <c r="R146" i="19"/>
  <c r="O146" i="19"/>
  <c r="N146" i="19"/>
  <c r="K146" i="19"/>
  <c r="J146" i="19"/>
  <c r="G146" i="19"/>
  <c r="F146" i="19"/>
  <c r="D146" i="19"/>
  <c r="C146" i="19"/>
  <c r="B146" i="19"/>
  <c r="AA145" i="19"/>
  <c r="Z145" i="19"/>
  <c r="W145" i="19"/>
  <c r="V145" i="19"/>
  <c r="S145" i="19"/>
  <c r="R145" i="19"/>
  <c r="O145" i="19"/>
  <c r="N145" i="19"/>
  <c r="K145" i="19"/>
  <c r="J145" i="19"/>
  <c r="G145" i="19"/>
  <c r="F145" i="19"/>
  <c r="D145" i="19"/>
  <c r="C145" i="19"/>
  <c r="B145" i="19"/>
  <c r="AA141" i="19"/>
  <c r="Z141" i="19"/>
  <c r="W141" i="19"/>
  <c r="V141" i="19"/>
  <c r="S141" i="19"/>
  <c r="R141" i="19"/>
  <c r="O141" i="19"/>
  <c r="N141" i="19"/>
  <c r="K141" i="19"/>
  <c r="J141" i="19"/>
  <c r="G141" i="19"/>
  <c r="F141" i="19"/>
  <c r="D141" i="19"/>
  <c r="C141" i="19"/>
  <c r="B141" i="19"/>
  <c r="AA140" i="19"/>
  <c r="Z140" i="19"/>
  <c r="W140" i="19"/>
  <c r="V140" i="19"/>
  <c r="S140" i="19"/>
  <c r="R140" i="19"/>
  <c r="O140" i="19"/>
  <c r="N140" i="19"/>
  <c r="K140" i="19"/>
  <c r="J140" i="19"/>
  <c r="G140" i="19"/>
  <c r="F140" i="19"/>
  <c r="D140" i="19"/>
  <c r="C140" i="19"/>
  <c r="B140" i="19"/>
  <c r="AA139" i="19"/>
  <c r="Z139" i="19"/>
  <c r="W139" i="19"/>
  <c r="V139" i="19"/>
  <c r="S139" i="19"/>
  <c r="R139" i="19"/>
  <c r="O139" i="19"/>
  <c r="N139" i="19"/>
  <c r="K139" i="19"/>
  <c r="J139" i="19"/>
  <c r="G139" i="19"/>
  <c r="F139" i="19"/>
  <c r="D139" i="19"/>
  <c r="C139" i="19"/>
  <c r="B139" i="19"/>
  <c r="AB116" i="19"/>
  <c r="T115" i="19"/>
  <c r="L114" i="19"/>
  <c r="AA116" i="19"/>
  <c r="Z116" i="19"/>
  <c r="W116" i="19"/>
  <c r="V116" i="19"/>
  <c r="S116" i="19"/>
  <c r="R116" i="19"/>
  <c r="P116" i="19"/>
  <c r="O116" i="19"/>
  <c r="N116" i="19"/>
  <c r="L116" i="19"/>
  <c r="K116" i="19"/>
  <c r="J116" i="19"/>
  <c r="H116" i="19"/>
  <c r="G116" i="19"/>
  <c r="F116" i="19"/>
  <c r="D116" i="19"/>
  <c r="C116" i="19"/>
  <c r="B116" i="19"/>
  <c r="AA115" i="19"/>
  <c r="Z115" i="19"/>
  <c r="W115" i="19"/>
  <c r="V115" i="19"/>
  <c r="S115" i="19"/>
  <c r="R115" i="19"/>
  <c r="O115" i="19"/>
  <c r="N115" i="19"/>
  <c r="K115" i="19"/>
  <c r="J115" i="19"/>
  <c r="G115" i="19"/>
  <c r="F115" i="19"/>
  <c r="D115" i="19"/>
  <c r="C115" i="19"/>
  <c r="B115" i="19"/>
  <c r="AA114" i="19"/>
  <c r="Z114" i="19"/>
  <c r="W114" i="19"/>
  <c r="V114" i="19"/>
  <c r="S114" i="19"/>
  <c r="R114" i="19"/>
  <c r="O114" i="19"/>
  <c r="N114" i="19"/>
  <c r="K114" i="19"/>
  <c r="J114" i="19"/>
  <c r="G114" i="19"/>
  <c r="F114" i="19"/>
  <c r="D114" i="19"/>
  <c r="C114" i="19"/>
  <c r="B114" i="19"/>
  <c r="W95" i="19"/>
  <c r="V95" i="19"/>
  <c r="S95" i="19"/>
  <c r="R95" i="19"/>
  <c r="O95" i="19"/>
  <c r="N95" i="19"/>
  <c r="K95" i="19"/>
  <c r="J95" i="19"/>
  <c r="G95" i="19"/>
  <c r="F95" i="19"/>
  <c r="D95" i="19"/>
  <c r="C95" i="19"/>
  <c r="B95" i="19"/>
  <c r="AA94" i="19"/>
  <c r="Z94" i="19"/>
  <c r="W94" i="19"/>
  <c r="V94" i="19"/>
  <c r="S94" i="19"/>
  <c r="R94" i="19"/>
  <c r="O94" i="19"/>
  <c r="N94" i="19"/>
  <c r="K94" i="19"/>
  <c r="J94" i="19"/>
  <c r="G94" i="19"/>
  <c r="F94" i="19"/>
  <c r="D94" i="19"/>
  <c r="C94" i="19"/>
  <c r="B94" i="19"/>
  <c r="AA90" i="19"/>
  <c r="Z90" i="19"/>
  <c r="W90" i="19"/>
  <c r="V90" i="19"/>
  <c r="S90" i="19"/>
  <c r="R90" i="19"/>
  <c r="O90" i="19"/>
  <c r="N90" i="19"/>
  <c r="K90" i="19"/>
  <c r="J90" i="19"/>
  <c r="G90" i="19"/>
  <c r="F90" i="19"/>
  <c r="D90" i="19"/>
  <c r="C90" i="19"/>
  <c r="B90" i="19"/>
  <c r="AA89" i="19"/>
  <c r="Z89" i="19"/>
  <c r="W89" i="19"/>
  <c r="V89" i="19"/>
  <c r="S89" i="19"/>
  <c r="R89" i="19"/>
  <c r="O89" i="19"/>
  <c r="N89" i="19"/>
  <c r="K89" i="19"/>
  <c r="J89" i="19"/>
  <c r="G89" i="19"/>
  <c r="F89" i="19"/>
  <c r="D89" i="19"/>
  <c r="C89" i="19"/>
  <c r="B89" i="19"/>
  <c r="AA88" i="19"/>
  <c r="Z88" i="19"/>
  <c r="W88" i="19"/>
  <c r="V88" i="19"/>
  <c r="S88" i="19"/>
  <c r="R88" i="19"/>
  <c r="O88" i="19"/>
  <c r="N88" i="19"/>
  <c r="K88" i="19"/>
  <c r="J88" i="19"/>
  <c r="G88" i="19"/>
  <c r="F88" i="19"/>
  <c r="D88" i="19"/>
  <c r="C88" i="19"/>
  <c r="B88" i="19"/>
  <c r="AB65" i="19"/>
  <c r="X65" i="19"/>
  <c r="P65" i="19"/>
  <c r="L65" i="19"/>
  <c r="H65" i="19"/>
  <c r="AA65" i="19"/>
  <c r="Z65" i="19"/>
  <c r="W65" i="19"/>
  <c r="V65" i="19"/>
  <c r="S65" i="19"/>
  <c r="R65" i="19"/>
  <c r="O65" i="19"/>
  <c r="N65" i="19"/>
  <c r="K65" i="19"/>
  <c r="J65" i="19"/>
  <c r="G65" i="19"/>
  <c r="F65" i="19"/>
  <c r="D65" i="19"/>
  <c r="C65" i="19"/>
  <c r="B65" i="19"/>
  <c r="AA64" i="19"/>
  <c r="Z64" i="19"/>
  <c r="W64" i="19"/>
  <c r="V64" i="19"/>
  <c r="S64" i="19"/>
  <c r="R64" i="19"/>
  <c r="O64" i="19"/>
  <c r="N64" i="19"/>
  <c r="K64" i="19"/>
  <c r="J64" i="19"/>
  <c r="G64" i="19"/>
  <c r="F64" i="19"/>
  <c r="D64" i="19"/>
  <c r="C64" i="19"/>
  <c r="B64" i="19"/>
  <c r="AA63" i="19"/>
  <c r="Z63" i="19"/>
  <c r="W63" i="19"/>
  <c r="V63" i="19"/>
  <c r="S63" i="19"/>
  <c r="R63" i="19"/>
  <c r="O63" i="19"/>
  <c r="N63" i="19"/>
  <c r="K63" i="19"/>
  <c r="J63" i="19"/>
  <c r="G63" i="19"/>
  <c r="F63" i="19"/>
  <c r="D63" i="19"/>
  <c r="C63" i="19"/>
  <c r="B63" i="19"/>
  <c r="W45" i="19"/>
  <c r="V45" i="19"/>
  <c r="S45" i="19"/>
  <c r="R45" i="19"/>
  <c r="O45" i="19"/>
  <c r="N45" i="19"/>
  <c r="K45" i="19"/>
  <c r="J45" i="19"/>
  <c r="G45" i="19"/>
  <c r="F45" i="19"/>
  <c r="D45" i="19"/>
  <c r="C45" i="19"/>
  <c r="B45" i="19"/>
  <c r="AA44" i="19"/>
  <c r="Z44" i="19"/>
  <c r="W44" i="19"/>
  <c r="V44" i="19"/>
  <c r="S44" i="19"/>
  <c r="R44" i="19"/>
  <c r="O44" i="19"/>
  <c r="N44" i="19"/>
  <c r="K44" i="19"/>
  <c r="J44" i="19"/>
  <c r="G44" i="19"/>
  <c r="F44" i="19"/>
  <c r="D44" i="19"/>
  <c r="C44" i="19"/>
  <c r="B44" i="19"/>
  <c r="AA40" i="19"/>
  <c r="Z40" i="19"/>
  <c r="W40" i="19"/>
  <c r="V40" i="19"/>
  <c r="S40" i="19"/>
  <c r="R40" i="19"/>
  <c r="O40" i="19"/>
  <c r="N40" i="19"/>
  <c r="K40" i="19"/>
  <c r="J40" i="19"/>
  <c r="G40" i="19"/>
  <c r="F40" i="19"/>
  <c r="D40" i="19"/>
  <c r="C40" i="19"/>
  <c r="B40" i="19"/>
  <c r="AA39" i="19"/>
  <c r="Z39" i="19"/>
  <c r="W39" i="19"/>
  <c r="V39" i="19"/>
  <c r="S39" i="19"/>
  <c r="R39" i="19"/>
  <c r="O39" i="19"/>
  <c r="N39" i="19"/>
  <c r="K39" i="19"/>
  <c r="J39" i="19"/>
  <c r="G39" i="19"/>
  <c r="F39" i="19"/>
  <c r="D39" i="19"/>
  <c r="C39" i="19"/>
  <c r="B39" i="19"/>
  <c r="AA38" i="19"/>
  <c r="Z38" i="19"/>
  <c r="W38" i="19"/>
  <c r="V38" i="19"/>
  <c r="S38" i="19"/>
  <c r="R38" i="19"/>
  <c r="O38" i="19"/>
  <c r="N38" i="19"/>
  <c r="K38" i="19"/>
  <c r="J38" i="19"/>
  <c r="G38" i="19"/>
  <c r="F38" i="19"/>
  <c r="D38" i="19"/>
  <c r="C38" i="19"/>
  <c r="B38" i="19"/>
  <c r="X15" i="19"/>
  <c r="W12" i="19"/>
  <c r="AA15" i="19"/>
  <c r="Z15" i="19"/>
  <c r="W15" i="19"/>
  <c r="V15" i="19"/>
  <c r="S15" i="19"/>
  <c r="R15" i="19"/>
  <c r="O15" i="19"/>
  <c r="N15" i="19"/>
  <c r="K15" i="19"/>
  <c r="J15" i="19"/>
  <c r="G15" i="19"/>
  <c r="F15" i="19"/>
  <c r="D15" i="19"/>
  <c r="C15" i="19"/>
  <c r="B15" i="19"/>
  <c r="AA14" i="19"/>
  <c r="Z14" i="19"/>
  <c r="W14" i="19"/>
  <c r="V14" i="19"/>
  <c r="S14" i="19"/>
  <c r="R14" i="19"/>
  <c r="O14" i="19"/>
  <c r="N14" i="19"/>
  <c r="K14" i="19"/>
  <c r="J14" i="19"/>
  <c r="G14" i="19"/>
  <c r="F14" i="19"/>
  <c r="D14" i="19"/>
  <c r="C14" i="19"/>
  <c r="B14" i="19"/>
  <c r="AA13" i="19"/>
  <c r="Z13" i="19"/>
  <c r="W13" i="19"/>
  <c r="V13" i="19"/>
  <c r="S13" i="19"/>
  <c r="R13" i="19"/>
  <c r="O13" i="19"/>
  <c r="N13" i="19"/>
  <c r="K13" i="19"/>
  <c r="J13" i="19"/>
  <c r="G13" i="19"/>
  <c r="F13" i="19"/>
  <c r="D13" i="19"/>
  <c r="C13" i="19"/>
  <c r="B13" i="19"/>
  <c r="X11" i="18"/>
  <c r="AB13" i="18"/>
  <c r="X13" i="18"/>
  <c r="T13" i="18"/>
  <c r="T12" i="18"/>
  <c r="P12" i="18"/>
  <c r="L11" i="18"/>
  <c r="H11" i="18"/>
  <c r="O10" i="18"/>
  <c r="AA13" i="18"/>
  <c r="Z13" i="18"/>
  <c r="W13" i="18"/>
  <c r="V13" i="18"/>
  <c r="S13" i="18"/>
  <c r="R13" i="18"/>
  <c r="P13" i="18"/>
  <c r="O13" i="18"/>
  <c r="N13" i="18"/>
  <c r="L13" i="18"/>
  <c r="K13" i="18"/>
  <c r="J13" i="18"/>
  <c r="H13" i="18"/>
  <c r="G13" i="18"/>
  <c r="F13" i="18"/>
  <c r="D13" i="18"/>
  <c r="C13" i="18"/>
  <c r="B13" i="18"/>
  <c r="AA12" i="18"/>
  <c r="Z12" i="18"/>
  <c r="W12" i="18"/>
  <c r="V12" i="18"/>
  <c r="S12" i="18"/>
  <c r="R12" i="18"/>
  <c r="O12" i="18"/>
  <c r="N12" i="18"/>
  <c r="L12" i="18"/>
  <c r="K12" i="18"/>
  <c r="J12" i="18"/>
  <c r="H12" i="18"/>
  <c r="G12" i="18"/>
  <c r="F12" i="18"/>
  <c r="D12" i="18"/>
  <c r="C12" i="18"/>
  <c r="B12" i="18"/>
  <c r="AB11" i="18"/>
  <c r="AA11" i="18"/>
  <c r="Z11" i="18"/>
  <c r="W11" i="18"/>
  <c r="V11" i="18"/>
  <c r="S11" i="18"/>
  <c r="R11" i="18"/>
  <c r="P11" i="18"/>
  <c r="O11" i="18"/>
  <c r="N11" i="18"/>
  <c r="K11" i="18"/>
  <c r="J11" i="18"/>
  <c r="G11" i="18"/>
  <c r="F11" i="18"/>
  <c r="D11" i="18"/>
  <c r="C11" i="18"/>
  <c r="B11" i="18"/>
  <c r="BD134" i="17"/>
  <c r="BC134" i="17"/>
  <c r="AZ134" i="17"/>
  <c r="AY134" i="17"/>
  <c r="AV134" i="17"/>
  <c r="AU134" i="17"/>
  <c r="AR134" i="17"/>
  <c r="AQ134" i="17"/>
  <c r="AN134" i="17"/>
  <c r="AM134" i="17"/>
  <c r="AJ134" i="17"/>
  <c r="AI134" i="17"/>
  <c r="AG134" i="17"/>
  <c r="AF134" i="17"/>
  <c r="AE134" i="17"/>
  <c r="BD133" i="17"/>
  <c r="BC133" i="17"/>
  <c r="AZ133" i="17"/>
  <c r="AY133" i="17"/>
  <c r="AV133" i="17"/>
  <c r="AU133" i="17"/>
  <c r="AR133" i="17"/>
  <c r="AQ133" i="17"/>
  <c r="AN133" i="17"/>
  <c r="AM133" i="17"/>
  <c r="AJ133" i="17"/>
  <c r="AI133" i="17"/>
  <c r="AG133" i="17"/>
  <c r="AF133" i="17"/>
  <c r="AE133" i="17"/>
  <c r="BD132" i="17"/>
  <c r="BC132" i="17"/>
  <c r="AZ132" i="17"/>
  <c r="AY132" i="17"/>
  <c r="AV132" i="17"/>
  <c r="AU132" i="17"/>
  <c r="AR132" i="17"/>
  <c r="AQ132" i="17"/>
  <c r="AN132" i="17"/>
  <c r="AM132" i="17"/>
  <c r="AJ132" i="17"/>
  <c r="AI132" i="17"/>
  <c r="AG132" i="17"/>
  <c r="AF132" i="17"/>
  <c r="AE132" i="17"/>
  <c r="BD131" i="17"/>
  <c r="BC131" i="17"/>
  <c r="AZ131" i="17"/>
  <c r="AY131" i="17"/>
  <c r="AV131" i="17"/>
  <c r="AU131" i="17"/>
  <c r="AR131" i="17"/>
  <c r="AQ131" i="17"/>
  <c r="AN131" i="17"/>
  <c r="AM131" i="17"/>
  <c r="AJ131" i="17"/>
  <c r="AI131" i="17"/>
  <c r="AG131" i="17"/>
  <c r="AF131" i="17"/>
  <c r="AE131" i="17"/>
  <c r="BD130" i="17"/>
  <c r="BC130" i="17"/>
  <c r="AZ130" i="17"/>
  <c r="AY130" i="17"/>
  <c r="AV130" i="17"/>
  <c r="AU130" i="17"/>
  <c r="AR130" i="17"/>
  <c r="AQ130" i="17"/>
  <c r="AN130" i="17"/>
  <c r="AM130" i="17"/>
  <c r="AJ130" i="17"/>
  <c r="AI130" i="17"/>
  <c r="AG130" i="17"/>
  <c r="AF130" i="17"/>
  <c r="AE130" i="17"/>
  <c r="BD129" i="17"/>
  <c r="BC129" i="17"/>
  <c r="AZ129" i="17"/>
  <c r="AY129" i="17"/>
  <c r="AV129" i="17"/>
  <c r="AU129" i="17"/>
  <c r="AR129" i="17"/>
  <c r="AQ129" i="17"/>
  <c r="AN129" i="17"/>
  <c r="AM129" i="17"/>
  <c r="AJ129" i="17"/>
  <c r="AI129" i="17"/>
  <c r="AG129" i="17"/>
  <c r="AF129" i="17"/>
  <c r="AE129" i="17"/>
  <c r="AZ128" i="17"/>
  <c r="AY128" i="17"/>
  <c r="AV128" i="17"/>
  <c r="AU128" i="17"/>
  <c r="AR128" i="17"/>
  <c r="AQ128" i="17"/>
  <c r="AN128" i="17"/>
  <c r="AM128" i="17"/>
  <c r="AJ128" i="17"/>
  <c r="AI128" i="17"/>
  <c r="AG128" i="17"/>
  <c r="AF128" i="17"/>
  <c r="AE128" i="17"/>
  <c r="BD127" i="17"/>
  <c r="BC127" i="17"/>
  <c r="AZ127" i="17"/>
  <c r="AY127" i="17"/>
  <c r="AV127" i="17"/>
  <c r="AU127" i="17"/>
  <c r="AR127" i="17"/>
  <c r="AQ127" i="17"/>
  <c r="AN127" i="17"/>
  <c r="AM127" i="17"/>
  <c r="AJ127" i="17"/>
  <c r="AI127" i="17"/>
  <c r="AG127" i="17"/>
  <c r="AF127" i="17"/>
  <c r="AE127" i="17"/>
  <c r="BD126" i="17"/>
  <c r="BC126" i="17"/>
  <c r="AZ126" i="17"/>
  <c r="AY126" i="17"/>
  <c r="AV126" i="17"/>
  <c r="AU126" i="17"/>
  <c r="AR126" i="17"/>
  <c r="AQ126" i="17"/>
  <c r="AN126" i="17"/>
  <c r="AM126" i="17"/>
  <c r="AJ126" i="17"/>
  <c r="AI126" i="17"/>
  <c r="AG126" i="17"/>
  <c r="AF126" i="17"/>
  <c r="AE126" i="17"/>
  <c r="BD125" i="17"/>
  <c r="BC125" i="17"/>
  <c r="AZ125" i="17"/>
  <c r="AY125" i="17"/>
  <c r="AV125" i="17"/>
  <c r="AU125" i="17"/>
  <c r="AR125" i="17"/>
  <c r="AQ125" i="17"/>
  <c r="AN125" i="17"/>
  <c r="AM125" i="17"/>
  <c r="AJ125" i="17"/>
  <c r="AI125" i="17"/>
  <c r="AG125" i="17"/>
  <c r="AF125" i="17"/>
  <c r="AE125" i="17"/>
  <c r="BD124" i="17"/>
  <c r="BC124" i="17"/>
  <c r="AZ124" i="17"/>
  <c r="AY124" i="17"/>
  <c r="AV124" i="17"/>
  <c r="AU124" i="17"/>
  <c r="AR124" i="17"/>
  <c r="AQ124" i="17"/>
  <c r="AN124" i="17"/>
  <c r="AM124" i="17"/>
  <c r="AJ124" i="17"/>
  <c r="AI124" i="17"/>
  <c r="AG124" i="17"/>
  <c r="AF124" i="17"/>
  <c r="AE124" i="17"/>
  <c r="BD123" i="17"/>
  <c r="BC123" i="17"/>
  <c r="AZ123" i="17"/>
  <c r="AY123" i="17"/>
  <c r="AV123" i="17"/>
  <c r="AU123" i="17"/>
  <c r="AR123" i="17"/>
  <c r="AQ123" i="17"/>
  <c r="AN123" i="17"/>
  <c r="AM123" i="17"/>
  <c r="AJ123" i="17"/>
  <c r="AI123" i="17"/>
  <c r="AG123" i="17"/>
  <c r="AF123" i="17"/>
  <c r="AE123" i="17"/>
  <c r="BD122" i="17"/>
  <c r="BC122" i="17"/>
  <c r="AZ122" i="17"/>
  <c r="AY122" i="17"/>
  <c r="AV122" i="17"/>
  <c r="AU122" i="17"/>
  <c r="AR122" i="17"/>
  <c r="AQ122" i="17"/>
  <c r="AN122" i="17"/>
  <c r="AM122" i="17"/>
  <c r="AJ122" i="17"/>
  <c r="AI122" i="17"/>
  <c r="AG122" i="17"/>
  <c r="AF122" i="17"/>
  <c r="AE122" i="17"/>
  <c r="BD121" i="17"/>
  <c r="BC121" i="17"/>
  <c r="AZ121" i="17"/>
  <c r="AY121" i="17"/>
  <c r="AV121" i="17"/>
  <c r="AU121" i="17"/>
  <c r="AR121" i="17"/>
  <c r="AQ121" i="17"/>
  <c r="AN121" i="17"/>
  <c r="AM121" i="17"/>
  <c r="AJ121" i="17"/>
  <c r="AI121" i="17"/>
  <c r="AG121" i="17"/>
  <c r="AF121" i="17"/>
  <c r="AE121" i="17"/>
  <c r="BD120" i="17"/>
  <c r="BC120" i="17"/>
  <c r="AZ120" i="17"/>
  <c r="AY120" i="17"/>
  <c r="AV120" i="17"/>
  <c r="AU120" i="17"/>
  <c r="AR120" i="17"/>
  <c r="AQ120" i="17"/>
  <c r="AN120" i="17"/>
  <c r="AM120" i="17"/>
  <c r="AJ120" i="17"/>
  <c r="AI120" i="17"/>
  <c r="AG120" i="17"/>
  <c r="AF120" i="17"/>
  <c r="AE120" i="17"/>
  <c r="BD119" i="17"/>
  <c r="BC119" i="17"/>
  <c r="AZ119" i="17"/>
  <c r="AY119" i="17"/>
  <c r="AV119" i="17"/>
  <c r="AU119" i="17"/>
  <c r="AR119" i="17"/>
  <c r="AQ119" i="17"/>
  <c r="AN119" i="17"/>
  <c r="AM119" i="17"/>
  <c r="AJ119" i="17"/>
  <c r="AI119" i="17"/>
  <c r="AG119" i="17"/>
  <c r="AF119" i="17"/>
  <c r="AE119" i="17"/>
  <c r="BD118" i="17"/>
  <c r="BC118" i="17"/>
  <c r="AZ118" i="17"/>
  <c r="AY118" i="17"/>
  <c r="AV118" i="17"/>
  <c r="AU118" i="17"/>
  <c r="AR118" i="17"/>
  <c r="AQ118" i="17"/>
  <c r="AN118" i="17"/>
  <c r="AM118" i="17"/>
  <c r="AJ118" i="17"/>
  <c r="AI118" i="17"/>
  <c r="AG118" i="17"/>
  <c r="AF118" i="17"/>
  <c r="AE118" i="17"/>
  <c r="BD117" i="17"/>
  <c r="BC117" i="17"/>
  <c r="AZ117" i="17"/>
  <c r="AY117" i="17"/>
  <c r="AV117" i="17"/>
  <c r="AU117" i="17"/>
  <c r="AR117" i="17"/>
  <c r="AQ117" i="17"/>
  <c r="AN117" i="17"/>
  <c r="AM117" i="17"/>
  <c r="AJ117" i="17"/>
  <c r="AI117" i="17"/>
  <c r="AG117" i="17"/>
  <c r="AF117" i="17"/>
  <c r="AE117" i="17"/>
  <c r="BD116" i="17"/>
  <c r="BC116" i="17"/>
  <c r="AZ116" i="17"/>
  <c r="AY116" i="17"/>
  <c r="AV116" i="17"/>
  <c r="AU116" i="17"/>
  <c r="AR116" i="17"/>
  <c r="AQ116" i="17"/>
  <c r="AN116" i="17"/>
  <c r="AM116" i="17"/>
  <c r="AJ116" i="17"/>
  <c r="AI116" i="17"/>
  <c r="AG116" i="17"/>
  <c r="AF116" i="17"/>
  <c r="AE116" i="17"/>
  <c r="BD115" i="17"/>
  <c r="BC115" i="17"/>
  <c r="AZ115" i="17"/>
  <c r="AY115" i="17"/>
  <c r="AV115" i="17"/>
  <c r="AU115" i="17"/>
  <c r="AR115" i="17"/>
  <c r="AQ115" i="17"/>
  <c r="AN115" i="17"/>
  <c r="AM115" i="17"/>
  <c r="AJ115" i="17"/>
  <c r="AI115" i="17"/>
  <c r="AG115" i="17"/>
  <c r="AF115" i="17"/>
  <c r="AE115" i="17"/>
  <c r="BD114" i="17"/>
  <c r="BC114" i="17"/>
  <c r="AZ114" i="17"/>
  <c r="AY114" i="17"/>
  <c r="AV114" i="17"/>
  <c r="AU114" i="17"/>
  <c r="AR114" i="17"/>
  <c r="AQ114" i="17"/>
  <c r="AN114" i="17"/>
  <c r="AM114" i="17"/>
  <c r="AJ114" i="17"/>
  <c r="AI114" i="17"/>
  <c r="AG114" i="17"/>
  <c r="AF114" i="17"/>
  <c r="AE114" i="17"/>
  <c r="BD113" i="17"/>
  <c r="BC113" i="17"/>
  <c r="AZ113" i="17"/>
  <c r="AY113" i="17"/>
  <c r="AV113" i="17"/>
  <c r="AU113" i="17"/>
  <c r="AR113" i="17"/>
  <c r="AQ113" i="17"/>
  <c r="AN113" i="17"/>
  <c r="AM113" i="17"/>
  <c r="AJ113" i="17"/>
  <c r="AI113" i="17"/>
  <c r="AG113" i="17"/>
  <c r="AF113" i="17"/>
  <c r="AE113" i="17"/>
  <c r="BD112" i="17"/>
  <c r="BC112" i="17"/>
  <c r="AZ112" i="17"/>
  <c r="AY112" i="17"/>
  <c r="AV112" i="17"/>
  <c r="AU112" i="17"/>
  <c r="AR112" i="17"/>
  <c r="AQ112" i="17"/>
  <c r="AN112" i="17"/>
  <c r="AM112" i="17"/>
  <c r="AJ112" i="17"/>
  <c r="AI112" i="17"/>
  <c r="AG112" i="17"/>
  <c r="AF112" i="17"/>
  <c r="AE112" i="17"/>
  <c r="BD111" i="17"/>
  <c r="BC111" i="17"/>
  <c r="AZ111" i="17"/>
  <c r="AY111" i="17"/>
  <c r="AV111" i="17"/>
  <c r="AU111" i="17"/>
  <c r="AR111" i="17"/>
  <c r="AQ111" i="17"/>
  <c r="AN111" i="17"/>
  <c r="AM111" i="17"/>
  <c r="AJ111" i="17"/>
  <c r="AI111" i="17"/>
  <c r="AG111" i="17"/>
  <c r="AF111" i="17"/>
  <c r="AE111" i="17"/>
  <c r="BD110" i="17"/>
  <c r="BC110" i="17"/>
  <c r="AZ110" i="17"/>
  <c r="AY110" i="17"/>
  <c r="AV110" i="17"/>
  <c r="AU110" i="17"/>
  <c r="AR110" i="17"/>
  <c r="AQ110" i="17"/>
  <c r="AN110" i="17"/>
  <c r="AM110" i="17"/>
  <c r="AJ110" i="17"/>
  <c r="AI110" i="17"/>
  <c r="AG110" i="17"/>
  <c r="AF110" i="17"/>
  <c r="AE110" i="17"/>
  <c r="BD109" i="17"/>
  <c r="BC109" i="17"/>
  <c r="AZ109" i="17"/>
  <c r="AY109" i="17"/>
  <c r="AV109" i="17"/>
  <c r="AU109" i="17"/>
  <c r="AR109" i="17"/>
  <c r="AQ109" i="17"/>
  <c r="AN109" i="17"/>
  <c r="AM109" i="17"/>
  <c r="AJ109" i="17"/>
  <c r="AI109" i="17"/>
  <c r="AG109" i="17"/>
  <c r="AF109" i="17"/>
  <c r="AE109" i="17"/>
  <c r="BD108" i="17"/>
  <c r="BC108" i="17"/>
  <c r="AZ108" i="17"/>
  <c r="AY108" i="17"/>
  <c r="AV108" i="17"/>
  <c r="AU108" i="17"/>
  <c r="AR108" i="17"/>
  <c r="AQ108" i="17"/>
  <c r="AN108" i="17"/>
  <c r="AM108" i="17"/>
  <c r="AJ108" i="17"/>
  <c r="AI108" i="17"/>
  <c r="AG108" i="17"/>
  <c r="AF108" i="17"/>
  <c r="AE108" i="17"/>
  <c r="AA106" i="17"/>
  <c r="Z106" i="17"/>
  <c r="W106" i="17"/>
  <c r="V106" i="17"/>
  <c r="S106" i="17"/>
  <c r="R106" i="17"/>
  <c r="O106" i="17"/>
  <c r="N106" i="17"/>
  <c r="K106" i="17"/>
  <c r="J106" i="17"/>
  <c r="G106" i="17"/>
  <c r="F106" i="17"/>
  <c r="BD87" i="17"/>
  <c r="BC87" i="17"/>
  <c r="AZ87" i="17"/>
  <c r="AY87" i="17"/>
  <c r="AV87" i="17"/>
  <c r="AU87" i="17"/>
  <c r="AR87" i="17"/>
  <c r="AQ87" i="17"/>
  <c r="AN87" i="17"/>
  <c r="AM87" i="17"/>
  <c r="AJ87" i="17"/>
  <c r="AI87" i="17"/>
  <c r="AG87" i="17"/>
  <c r="AF87" i="17"/>
  <c r="AE87" i="17"/>
  <c r="BD86" i="17"/>
  <c r="BC86" i="17"/>
  <c r="AZ86" i="17"/>
  <c r="AY86" i="17"/>
  <c r="AV86" i="17"/>
  <c r="AU86" i="17"/>
  <c r="AR86" i="17"/>
  <c r="AQ86" i="17"/>
  <c r="AN86" i="17"/>
  <c r="AM86" i="17"/>
  <c r="AJ86" i="17"/>
  <c r="AI86" i="17"/>
  <c r="AG86" i="17"/>
  <c r="AF86" i="17"/>
  <c r="AE86" i="17"/>
  <c r="BD85" i="17"/>
  <c r="BC85" i="17"/>
  <c r="AZ85" i="17"/>
  <c r="AY85" i="17"/>
  <c r="AV85" i="17"/>
  <c r="AU85" i="17"/>
  <c r="AR85" i="17"/>
  <c r="AQ85" i="17"/>
  <c r="AN85" i="17"/>
  <c r="AM85" i="17"/>
  <c r="AJ85" i="17"/>
  <c r="AI85" i="17"/>
  <c r="AG85" i="17"/>
  <c r="AF85" i="17"/>
  <c r="AE85" i="17"/>
  <c r="BD84" i="17"/>
  <c r="BC84" i="17"/>
  <c r="AZ84" i="17"/>
  <c r="AY84" i="17"/>
  <c r="AV84" i="17"/>
  <c r="AU84" i="17"/>
  <c r="AR84" i="17"/>
  <c r="AQ84" i="17"/>
  <c r="AN84" i="17"/>
  <c r="AM84" i="17"/>
  <c r="AJ84" i="17"/>
  <c r="AI84" i="17"/>
  <c r="AG84" i="17"/>
  <c r="AF84" i="17"/>
  <c r="AE84" i="17"/>
  <c r="BD83" i="17"/>
  <c r="BC83" i="17"/>
  <c r="AZ83" i="17"/>
  <c r="AY83" i="17"/>
  <c r="AV83" i="17"/>
  <c r="AU83" i="17"/>
  <c r="AR83" i="17"/>
  <c r="AQ83" i="17"/>
  <c r="AN83" i="17"/>
  <c r="AM83" i="17"/>
  <c r="AJ83" i="17"/>
  <c r="AI83" i="17"/>
  <c r="AG83" i="17"/>
  <c r="AF83" i="17"/>
  <c r="AE83" i="17"/>
  <c r="BD82" i="17"/>
  <c r="BC82" i="17"/>
  <c r="AZ82" i="17"/>
  <c r="AY82" i="17"/>
  <c r="AV82" i="17"/>
  <c r="AU82" i="17"/>
  <c r="AR82" i="17"/>
  <c r="AQ82" i="17"/>
  <c r="AN82" i="17"/>
  <c r="AM82" i="17"/>
  <c r="AJ82" i="17"/>
  <c r="AI82" i="17"/>
  <c r="AG82" i="17"/>
  <c r="AF82" i="17"/>
  <c r="AE82" i="17"/>
  <c r="AZ81" i="17"/>
  <c r="AY81" i="17"/>
  <c r="AV81" i="17"/>
  <c r="AU81" i="17"/>
  <c r="AR81" i="17"/>
  <c r="AQ81" i="17"/>
  <c r="AN81" i="17"/>
  <c r="AM81" i="17"/>
  <c r="AJ81" i="17"/>
  <c r="AI81" i="17"/>
  <c r="AG81" i="17"/>
  <c r="AF81" i="17"/>
  <c r="AE81" i="17"/>
  <c r="BD80" i="17"/>
  <c r="BC80" i="17"/>
  <c r="AZ80" i="17"/>
  <c r="AY80" i="17"/>
  <c r="AV80" i="17"/>
  <c r="AU80" i="17"/>
  <c r="AR80" i="17"/>
  <c r="AQ80" i="17"/>
  <c r="AN80" i="17"/>
  <c r="AM80" i="17"/>
  <c r="AJ80" i="17"/>
  <c r="AI80" i="17"/>
  <c r="AG80" i="17"/>
  <c r="AF80" i="17"/>
  <c r="AE80" i="17"/>
  <c r="BD79" i="17"/>
  <c r="BC79" i="17"/>
  <c r="AZ79" i="17"/>
  <c r="AY79" i="17"/>
  <c r="AV79" i="17"/>
  <c r="AU79" i="17"/>
  <c r="AR79" i="17"/>
  <c r="AQ79" i="17"/>
  <c r="AN79" i="17"/>
  <c r="AM79" i="17"/>
  <c r="AJ79" i="17"/>
  <c r="AI79" i="17"/>
  <c r="AG79" i="17"/>
  <c r="AF79" i="17"/>
  <c r="AE79" i="17"/>
  <c r="BD78" i="17"/>
  <c r="BC78" i="17"/>
  <c r="AZ78" i="17"/>
  <c r="AY78" i="17"/>
  <c r="AV78" i="17"/>
  <c r="AU78" i="17"/>
  <c r="AR78" i="17"/>
  <c r="AQ78" i="17"/>
  <c r="AN78" i="17"/>
  <c r="AM78" i="17"/>
  <c r="AJ78" i="17"/>
  <c r="AI78" i="17"/>
  <c r="AG78" i="17"/>
  <c r="AF78" i="17"/>
  <c r="AE78" i="17"/>
  <c r="BD77" i="17"/>
  <c r="BC77" i="17"/>
  <c r="AZ77" i="17"/>
  <c r="AY77" i="17"/>
  <c r="AV77" i="17"/>
  <c r="AU77" i="17"/>
  <c r="AR77" i="17"/>
  <c r="AQ77" i="17"/>
  <c r="AN77" i="17"/>
  <c r="AM77" i="17"/>
  <c r="AJ77" i="17"/>
  <c r="AI77" i="17"/>
  <c r="AG77" i="17"/>
  <c r="AF77" i="17"/>
  <c r="AE77" i="17"/>
  <c r="BD76" i="17"/>
  <c r="BC76" i="17"/>
  <c r="AZ76" i="17"/>
  <c r="AY76" i="17"/>
  <c r="AV76" i="17"/>
  <c r="AU76" i="17"/>
  <c r="AR76" i="17"/>
  <c r="AQ76" i="17"/>
  <c r="AN76" i="17"/>
  <c r="AM76" i="17"/>
  <c r="AJ76" i="17"/>
  <c r="AI76" i="17"/>
  <c r="AG76" i="17"/>
  <c r="AF76" i="17"/>
  <c r="AE76" i="17"/>
  <c r="BD75" i="17"/>
  <c r="BC75" i="17"/>
  <c r="AZ75" i="17"/>
  <c r="AY75" i="17"/>
  <c r="AV75" i="17"/>
  <c r="AU75" i="17"/>
  <c r="AR75" i="17"/>
  <c r="AQ75" i="17"/>
  <c r="AN75" i="17"/>
  <c r="AM75" i="17"/>
  <c r="AJ75" i="17"/>
  <c r="AI75" i="17"/>
  <c r="AG75" i="17"/>
  <c r="AF75" i="17"/>
  <c r="AE75" i="17"/>
  <c r="BD74" i="17"/>
  <c r="BC74" i="17"/>
  <c r="AZ74" i="17"/>
  <c r="AY74" i="17"/>
  <c r="AV74" i="17"/>
  <c r="AU74" i="17"/>
  <c r="AR74" i="17"/>
  <c r="AQ74" i="17"/>
  <c r="AN74" i="17"/>
  <c r="AM74" i="17"/>
  <c r="AJ74" i="17"/>
  <c r="AI74" i="17"/>
  <c r="AG74" i="17"/>
  <c r="AF74" i="17"/>
  <c r="AE74" i="17"/>
  <c r="BD73" i="17"/>
  <c r="BC73" i="17"/>
  <c r="AZ73" i="17"/>
  <c r="AY73" i="17"/>
  <c r="AV73" i="17"/>
  <c r="AU73" i="17"/>
  <c r="AR73" i="17"/>
  <c r="AQ73" i="17"/>
  <c r="AN73" i="17"/>
  <c r="AM73" i="17"/>
  <c r="AJ73" i="17"/>
  <c r="AI73" i="17"/>
  <c r="AG73" i="17"/>
  <c r="AF73" i="17"/>
  <c r="AE73" i="17"/>
  <c r="BD72" i="17"/>
  <c r="BC72" i="17"/>
  <c r="AZ72" i="17"/>
  <c r="AY72" i="17"/>
  <c r="AV72" i="17"/>
  <c r="AU72" i="17"/>
  <c r="AR72" i="17"/>
  <c r="AQ72" i="17"/>
  <c r="AN72" i="17"/>
  <c r="AM72" i="17"/>
  <c r="AJ72" i="17"/>
  <c r="AI72" i="17"/>
  <c r="AG72" i="17"/>
  <c r="AF72" i="17"/>
  <c r="AE72" i="17"/>
  <c r="BD71" i="17"/>
  <c r="BC71" i="17"/>
  <c r="AZ71" i="17"/>
  <c r="AY71" i="17"/>
  <c r="AV71" i="17"/>
  <c r="AU71" i="17"/>
  <c r="AR71" i="17"/>
  <c r="AQ71" i="17"/>
  <c r="AN71" i="17"/>
  <c r="AM71" i="17"/>
  <c r="AJ71" i="17"/>
  <c r="AI71" i="17"/>
  <c r="AG71" i="17"/>
  <c r="AF71" i="17"/>
  <c r="AE71" i="17"/>
  <c r="BD70" i="17"/>
  <c r="BC70" i="17"/>
  <c r="AZ70" i="17"/>
  <c r="AY70" i="17"/>
  <c r="AV70" i="17"/>
  <c r="AU70" i="17"/>
  <c r="AR70" i="17"/>
  <c r="AQ70" i="17"/>
  <c r="AN70" i="17"/>
  <c r="AM70" i="17"/>
  <c r="AJ70" i="17"/>
  <c r="AI70" i="17"/>
  <c r="AG70" i="17"/>
  <c r="AF70" i="17"/>
  <c r="AE70" i="17"/>
  <c r="BD69" i="17"/>
  <c r="BC69" i="17"/>
  <c r="AZ69" i="17"/>
  <c r="AY69" i="17"/>
  <c r="AV69" i="17"/>
  <c r="AU69" i="17"/>
  <c r="AR69" i="17"/>
  <c r="AQ69" i="17"/>
  <c r="AN69" i="17"/>
  <c r="AM69" i="17"/>
  <c r="AJ69" i="17"/>
  <c r="AI69" i="17"/>
  <c r="AG69" i="17"/>
  <c r="AF69" i="17"/>
  <c r="AE69" i="17"/>
  <c r="BD68" i="17"/>
  <c r="BC68" i="17"/>
  <c r="AZ68" i="17"/>
  <c r="AY68" i="17"/>
  <c r="AV68" i="17"/>
  <c r="AU68" i="17"/>
  <c r="AR68" i="17"/>
  <c r="AQ68" i="17"/>
  <c r="AN68" i="17"/>
  <c r="AM68" i="17"/>
  <c r="AJ68" i="17"/>
  <c r="AI68" i="17"/>
  <c r="AG68" i="17"/>
  <c r="AF68" i="17"/>
  <c r="AE68" i="17"/>
  <c r="BD67" i="17"/>
  <c r="BC67" i="17"/>
  <c r="AZ67" i="17"/>
  <c r="AY67" i="17"/>
  <c r="AV67" i="17"/>
  <c r="AU67" i="17"/>
  <c r="AR67" i="17"/>
  <c r="AQ67" i="17"/>
  <c r="AN67" i="17"/>
  <c r="AM67" i="17"/>
  <c r="AJ67" i="17"/>
  <c r="AI67" i="17"/>
  <c r="AG67" i="17"/>
  <c r="AF67" i="17"/>
  <c r="AE67" i="17"/>
  <c r="BD66" i="17"/>
  <c r="BC66" i="17"/>
  <c r="AZ66" i="17"/>
  <c r="AY66" i="17"/>
  <c r="AV66" i="17"/>
  <c r="AU66" i="17"/>
  <c r="AR66" i="17"/>
  <c r="AQ66" i="17"/>
  <c r="AN66" i="17"/>
  <c r="AM66" i="17"/>
  <c r="AJ66" i="17"/>
  <c r="AI66" i="17"/>
  <c r="AG66" i="17"/>
  <c r="AF66" i="17"/>
  <c r="AE66" i="17"/>
  <c r="BD65" i="17"/>
  <c r="BC65" i="17"/>
  <c r="AZ65" i="17"/>
  <c r="AY65" i="17"/>
  <c r="AV65" i="17"/>
  <c r="AU65" i="17"/>
  <c r="AR65" i="17"/>
  <c r="AQ65" i="17"/>
  <c r="AN65" i="17"/>
  <c r="AM65" i="17"/>
  <c r="AJ65" i="17"/>
  <c r="AI65" i="17"/>
  <c r="AG65" i="17"/>
  <c r="AF65" i="17"/>
  <c r="AE65" i="17"/>
  <c r="BD64" i="17"/>
  <c r="BC64" i="17"/>
  <c r="AZ64" i="17"/>
  <c r="AY64" i="17"/>
  <c r="AV64" i="17"/>
  <c r="AU64" i="17"/>
  <c r="AR64" i="17"/>
  <c r="AQ64" i="17"/>
  <c r="AN64" i="17"/>
  <c r="AM64" i="17"/>
  <c r="AJ64" i="17"/>
  <c r="AI64" i="17"/>
  <c r="AG64" i="17"/>
  <c r="AF64" i="17"/>
  <c r="AE64" i="17"/>
  <c r="BD63" i="17"/>
  <c r="BC63" i="17"/>
  <c r="AZ63" i="17"/>
  <c r="AY63" i="17"/>
  <c r="AV63" i="17"/>
  <c r="AU63" i="17"/>
  <c r="AR63" i="17"/>
  <c r="AQ63" i="17"/>
  <c r="AN63" i="17"/>
  <c r="AM63" i="17"/>
  <c r="AJ63" i="17"/>
  <c r="AI63" i="17"/>
  <c r="AG63" i="17"/>
  <c r="AF63" i="17"/>
  <c r="AE63" i="17"/>
  <c r="BD62" i="17"/>
  <c r="BC62" i="17"/>
  <c r="AZ62" i="17"/>
  <c r="AY62" i="17"/>
  <c r="AV62" i="17"/>
  <c r="AU62" i="17"/>
  <c r="AR62" i="17"/>
  <c r="AQ62" i="17"/>
  <c r="AN62" i="17"/>
  <c r="AM62" i="17"/>
  <c r="AJ62" i="17"/>
  <c r="AI62" i="17"/>
  <c r="AG62" i="17"/>
  <c r="AF62" i="17"/>
  <c r="AE62" i="17"/>
  <c r="BD61" i="17"/>
  <c r="BC61" i="17"/>
  <c r="AZ61" i="17"/>
  <c r="AY61" i="17"/>
  <c r="AV61" i="17"/>
  <c r="AU61" i="17"/>
  <c r="AR61" i="17"/>
  <c r="AQ61" i="17"/>
  <c r="AN61" i="17"/>
  <c r="AM61" i="17"/>
  <c r="AJ61" i="17"/>
  <c r="AI61" i="17"/>
  <c r="AG61" i="17"/>
  <c r="AF61" i="17"/>
  <c r="AE61" i="17"/>
  <c r="AA59" i="17"/>
  <c r="Z59" i="17"/>
  <c r="W59" i="17"/>
  <c r="V59" i="17"/>
  <c r="S59" i="17"/>
  <c r="R59" i="17"/>
  <c r="O59" i="17"/>
  <c r="N59" i="17"/>
  <c r="K59" i="17"/>
  <c r="J59" i="17"/>
  <c r="G59" i="17"/>
  <c r="F59" i="17"/>
  <c r="BD43" i="17"/>
  <c r="BC43" i="17"/>
  <c r="AZ43" i="17"/>
  <c r="AY43" i="17"/>
  <c r="AV43" i="17"/>
  <c r="AU43" i="17"/>
  <c r="AR43" i="17"/>
  <c r="AQ43" i="17"/>
  <c r="AN43" i="17"/>
  <c r="AM43" i="17"/>
  <c r="AJ43" i="17"/>
  <c r="AI43" i="17"/>
  <c r="AG43" i="17"/>
  <c r="AF43" i="17"/>
  <c r="AE43" i="17"/>
  <c r="AW43" i="17"/>
  <c r="AS134" i="17"/>
  <c r="AO43" i="17"/>
  <c r="AK43" i="17"/>
  <c r="BD42" i="17"/>
  <c r="BC42" i="17"/>
  <c r="AZ42" i="17"/>
  <c r="AY42" i="17"/>
  <c r="AV42" i="17"/>
  <c r="AU42" i="17"/>
  <c r="AR42" i="17"/>
  <c r="AQ42" i="17"/>
  <c r="AN42" i="17"/>
  <c r="AM42" i="17"/>
  <c r="AJ42" i="17"/>
  <c r="AI42" i="17"/>
  <c r="AG42" i="17"/>
  <c r="AF42" i="17"/>
  <c r="AE42" i="17"/>
  <c r="AK42" i="17"/>
  <c r="BD41" i="17"/>
  <c r="BC41" i="17"/>
  <c r="AZ41" i="17"/>
  <c r="AY41" i="17"/>
  <c r="AV41" i="17"/>
  <c r="AU41" i="17"/>
  <c r="AR41" i="17"/>
  <c r="AQ41" i="17"/>
  <c r="AN41" i="17"/>
  <c r="AM41" i="17"/>
  <c r="AJ41" i="17"/>
  <c r="AI41" i="17"/>
  <c r="AG41" i="17"/>
  <c r="AF41" i="17"/>
  <c r="AE41" i="17"/>
  <c r="BE41" i="17"/>
  <c r="BA132" i="17"/>
  <c r="AK41" i="17"/>
  <c r="BD40" i="17"/>
  <c r="BC40" i="17"/>
  <c r="AZ40" i="17"/>
  <c r="AY40" i="17"/>
  <c r="AV40" i="17"/>
  <c r="AU40" i="17"/>
  <c r="AR40" i="17"/>
  <c r="AQ40" i="17"/>
  <c r="AN40" i="17"/>
  <c r="AM40" i="17"/>
  <c r="AJ40" i="17"/>
  <c r="AI40" i="17"/>
  <c r="AG40" i="17"/>
  <c r="AF40" i="17"/>
  <c r="AE40" i="17"/>
  <c r="BE131" i="17"/>
  <c r="AS40" i="17"/>
  <c r="AO40" i="17"/>
  <c r="BD39" i="17"/>
  <c r="BC39" i="17"/>
  <c r="AZ39" i="17"/>
  <c r="AY39" i="17"/>
  <c r="AV39" i="17"/>
  <c r="AU39" i="17"/>
  <c r="AR39" i="17"/>
  <c r="AQ39" i="17"/>
  <c r="AN39" i="17"/>
  <c r="AM39" i="17"/>
  <c r="AJ39" i="17"/>
  <c r="AI39" i="17"/>
  <c r="AG39" i="17"/>
  <c r="AF39" i="17"/>
  <c r="AE39" i="17"/>
  <c r="BA39" i="17"/>
  <c r="AS39" i="17"/>
  <c r="BD38" i="17"/>
  <c r="BC38" i="17"/>
  <c r="AZ38" i="17"/>
  <c r="AY38" i="17"/>
  <c r="AV38" i="17"/>
  <c r="AU38" i="17"/>
  <c r="AR38" i="17"/>
  <c r="AQ38" i="17"/>
  <c r="AN38" i="17"/>
  <c r="AM38" i="17"/>
  <c r="AJ38" i="17"/>
  <c r="AI38" i="17"/>
  <c r="AG38" i="17"/>
  <c r="AF38" i="17"/>
  <c r="AE38" i="17"/>
  <c r="BA38" i="17"/>
  <c r="AW38" i="17"/>
  <c r="AO129" i="17"/>
  <c r="AZ37" i="17"/>
  <c r="AY37" i="17"/>
  <c r="AV37" i="17"/>
  <c r="AU37" i="17"/>
  <c r="AR37" i="17"/>
  <c r="AQ37" i="17"/>
  <c r="AN37" i="17"/>
  <c r="AM37" i="17"/>
  <c r="AJ37" i="17"/>
  <c r="AI37" i="17"/>
  <c r="AG37" i="17"/>
  <c r="AF37" i="17"/>
  <c r="AE37" i="17"/>
  <c r="BA37" i="17"/>
  <c r="AS37" i="17"/>
  <c r="BD36" i="17"/>
  <c r="BC36" i="17"/>
  <c r="AZ36" i="17"/>
  <c r="AY36" i="17"/>
  <c r="AV36" i="17"/>
  <c r="AU36" i="17"/>
  <c r="AR36" i="17"/>
  <c r="AQ36" i="17"/>
  <c r="AN36" i="17"/>
  <c r="AM36" i="17"/>
  <c r="AJ36" i="17"/>
  <c r="AI36" i="17"/>
  <c r="AG36" i="17"/>
  <c r="AF36" i="17"/>
  <c r="AE36" i="17"/>
  <c r="AS127" i="17"/>
  <c r="AO36" i="17"/>
  <c r="BD35" i="17"/>
  <c r="BC35" i="17"/>
  <c r="AZ35" i="17"/>
  <c r="AY35" i="17"/>
  <c r="AV35" i="17"/>
  <c r="AU35" i="17"/>
  <c r="AR35" i="17"/>
  <c r="AQ35" i="17"/>
  <c r="AN35" i="17"/>
  <c r="AM35" i="17"/>
  <c r="AJ35" i="17"/>
  <c r="AI35" i="17"/>
  <c r="AG35" i="17"/>
  <c r="AF35" i="17"/>
  <c r="AE35" i="17"/>
  <c r="BA35" i="17"/>
  <c r="BD34" i="17"/>
  <c r="BC34" i="17"/>
  <c r="AZ34" i="17"/>
  <c r="AY34" i="17"/>
  <c r="AV34" i="17"/>
  <c r="AU34" i="17"/>
  <c r="AR34" i="17"/>
  <c r="AQ34" i="17"/>
  <c r="AN34" i="17"/>
  <c r="AM34" i="17"/>
  <c r="AJ34" i="17"/>
  <c r="AI34" i="17"/>
  <c r="AG34" i="17"/>
  <c r="AF34" i="17"/>
  <c r="AE34" i="17"/>
  <c r="BE34" i="17"/>
  <c r="AW34" i="17"/>
  <c r="AO34" i="17"/>
  <c r="BD33" i="17"/>
  <c r="BC33" i="17"/>
  <c r="AZ33" i="17"/>
  <c r="AY33" i="17"/>
  <c r="AV33" i="17"/>
  <c r="AU33" i="17"/>
  <c r="AR33" i="17"/>
  <c r="AQ33" i="17"/>
  <c r="AN33" i="17"/>
  <c r="AM33" i="17"/>
  <c r="AJ33" i="17"/>
  <c r="AI33" i="17"/>
  <c r="AG33" i="17"/>
  <c r="AF33" i="17"/>
  <c r="AE33" i="17"/>
  <c r="AW124" i="17"/>
  <c r="AO33" i="17"/>
  <c r="AK33" i="17"/>
  <c r="BD32" i="17"/>
  <c r="BC32" i="17"/>
  <c r="AZ32" i="17"/>
  <c r="AY32" i="17"/>
  <c r="AV32" i="17"/>
  <c r="AU32" i="17"/>
  <c r="AR32" i="17"/>
  <c r="AQ32" i="17"/>
  <c r="AN32" i="17"/>
  <c r="AM32" i="17"/>
  <c r="AJ32" i="17"/>
  <c r="AI32" i="17"/>
  <c r="AG32" i="17"/>
  <c r="AF32" i="17"/>
  <c r="AE32" i="17"/>
  <c r="BE32" i="17"/>
  <c r="AK76" i="17"/>
  <c r="BD31" i="17"/>
  <c r="BC31" i="17"/>
  <c r="AZ31" i="17"/>
  <c r="AY31" i="17"/>
  <c r="AV31" i="17"/>
  <c r="AU31" i="17"/>
  <c r="AR31" i="17"/>
  <c r="AQ31" i="17"/>
  <c r="AN31" i="17"/>
  <c r="AM31" i="17"/>
  <c r="AJ31" i="17"/>
  <c r="AI31" i="17"/>
  <c r="AG31" i="17"/>
  <c r="AF31" i="17"/>
  <c r="AE31" i="17"/>
  <c r="BE122" i="17"/>
  <c r="AW31" i="17"/>
  <c r="BD30" i="17"/>
  <c r="BC30" i="17"/>
  <c r="AZ30" i="17"/>
  <c r="AY30" i="17"/>
  <c r="AV30" i="17"/>
  <c r="AU30" i="17"/>
  <c r="AR30" i="17"/>
  <c r="AQ30" i="17"/>
  <c r="AN30" i="17"/>
  <c r="AM30" i="17"/>
  <c r="AJ30" i="17"/>
  <c r="AI30" i="17"/>
  <c r="AG30" i="17"/>
  <c r="AF30" i="17"/>
  <c r="AE30" i="17"/>
  <c r="BE30" i="17"/>
  <c r="AS74" i="17"/>
  <c r="BD29" i="17"/>
  <c r="BC29" i="17"/>
  <c r="AZ29" i="17"/>
  <c r="AY29" i="17"/>
  <c r="AV29" i="17"/>
  <c r="AU29" i="17"/>
  <c r="AR29" i="17"/>
  <c r="AQ29" i="17"/>
  <c r="AN29" i="17"/>
  <c r="AM29" i="17"/>
  <c r="AJ29" i="17"/>
  <c r="AI29" i="17"/>
  <c r="AG29" i="17"/>
  <c r="AF29" i="17"/>
  <c r="AE29" i="17"/>
  <c r="AS29" i="17"/>
  <c r="BD28" i="17"/>
  <c r="BC28" i="17"/>
  <c r="AZ28" i="17"/>
  <c r="AY28" i="17"/>
  <c r="AV28" i="17"/>
  <c r="AU28" i="17"/>
  <c r="AR28" i="17"/>
  <c r="AQ28" i="17"/>
  <c r="AN28" i="17"/>
  <c r="AM28" i="17"/>
  <c r="AJ28" i="17"/>
  <c r="AI28" i="17"/>
  <c r="AG28" i="17"/>
  <c r="AF28" i="17"/>
  <c r="AE28" i="17"/>
  <c r="AS119" i="17"/>
  <c r="BD27" i="17"/>
  <c r="BC27" i="17"/>
  <c r="AZ27" i="17"/>
  <c r="AY27" i="17"/>
  <c r="AV27" i="17"/>
  <c r="AU27" i="17"/>
  <c r="AR27" i="17"/>
  <c r="AQ27" i="17"/>
  <c r="AN27" i="17"/>
  <c r="AM27" i="17"/>
  <c r="AJ27" i="17"/>
  <c r="AI27" i="17"/>
  <c r="AG27" i="17"/>
  <c r="AF27" i="17"/>
  <c r="AE27" i="17"/>
  <c r="BA27" i="17"/>
  <c r="BD26" i="17"/>
  <c r="BC26" i="17"/>
  <c r="AZ26" i="17"/>
  <c r="AY26" i="17"/>
  <c r="AV26" i="17"/>
  <c r="AU26" i="17"/>
  <c r="AR26" i="17"/>
  <c r="AQ26" i="17"/>
  <c r="AN26" i="17"/>
  <c r="AM26" i="17"/>
  <c r="AJ26" i="17"/>
  <c r="AI26" i="17"/>
  <c r="AG26" i="17"/>
  <c r="AF26" i="17"/>
  <c r="AE26" i="17"/>
  <c r="AW26" i="17"/>
  <c r="AO70" i="17"/>
  <c r="BD25" i="17"/>
  <c r="BC25" i="17"/>
  <c r="AZ25" i="17"/>
  <c r="AY25" i="17"/>
  <c r="AV25" i="17"/>
  <c r="AU25" i="17"/>
  <c r="AR25" i="17"/>
  <c r="AQ25" i="17"/>
  <c r="AN25" i="17"/>
  <c r="AM25" i="17"/>
  <c r="AJ25" i="17"/>
  <c r="AI25" i="17"/>
  <c r="AG25" i="17"/>
  <c r="AF25" i="17"/>
  <c r="AE25" i="17"/>
  <c r="AK25" i="17"/>
  <c r="BD24" i="17"/>
  <c r="BC24" i="17"/>
  <c r="AZ24" i="17"/>
  <c r="AY24" i="17"/>
  <c r="AV24" i="17"/>
  <c r="AU24" i="17"/>
  <c r="AR24" i="17"/>
  <c r="AQ24" i="17"/>
  <c r="AN24" i="17"/>
  <c r="AM24" i="17"/>
  <c r="AJ24" i="17"/>
  <c r="AI24" i="17"/>
  <c r="AG24" i="17"/>
  <c r="AF24" i="17"/>
  <c r="AE24" i="17"/>
  <c r="BE24" i="17"/>
  <c r="AW24" i="17"/>
  <c r="AK24" i="17"/>
  <c r="BD23" i="17"/>
  <c r="BC23" i="17"/>
  <c r="AZ23" i="17"/>
  <c r="AY23" i="17"/>
  <c r="AV23" i="17"/>
  <c r="AU23" i="17"/>
  <c r="AR23" i="17"/>
  <c r="AQ23" i="17"/>
  <c r="AN23" i="17"/>
  <c r="AM23" i="17"/>
  <c r="AJ23" i="17"/>
  <c r="AI23" i="17"/>
  <c r="AG23" i="17"/>
  <c r="AF23" i="17"/>
  <c r="AE23" i="17"/>
  <c r="AW23" i="17"/>
  <c r="AS23" i="17"/>
  <c r="BD22" i="17"/>
  <c r="BC22" i="17"/>
  <c r="AZ22" i="17"/>
  <c r="AY22" i="17"/>
  <c r="AV22" i="17"/>
  <c r="AU22" i="17"/>
  <c r="AR22" i="17"/>
  <c r="AQ22" i="17"/>
  <c r="AN22" i="17"/>
  <c r="AM22" i="17"/>
  <c r="AJ22" i="17"/>
  <c r="AI22" i="17"/>
  <c r="AG22" i="17"/>
  <c r="AF22" i="17"/>
  <c r="AE22" i="17"/>
  <c r="BE22" i="17"/>
  <c r="AK22" i="17"/>
  <c r="BD21" i="17"/>
  <c r="BC21" i="17"/>
  <c r="AZ21" i="17"/>
  <c r="AY21" i="17"/>
  <c r="AV21" i="17"/>
  <c r="AU21" i="17"/>
  <c r="AR21" i="17"/>
  <c r="AQ21" i="17"/>
  <c r="AN21" i="17"/>
  <c r="AM21" i="17"/>
  <c r="AJ21" i="17"/>
  <c r="AI21" i="17"/>
  <c r="AG21" i="17"/>
  <c r="AF21" i="17"/>
  <c r="AE21" i="17"/>
  <c r="BE21" i="17"/>
  <c r="BD20" i="17"/>
  <c r="BC20" i="17"/>
  <c r="AZ20" i="17"/>
  <c r="AY20" i="17"/>
  <c r="AV20" i="17"/>
  <c r="AU20" i="17"/>
  <c r="AR20" i="17"/>
  <c r="AQ20" i="17"/>
  <c r="AN20" i="17"/>
  <c r="AM20" i="17"/>
  <c r="AJ20" i="17"/>
  <c r="AI20" i="17"/>
  <c r="AG20" i="17"/>
  <c r="AF20" i="17"/>
  <c r="AE20" i="17"/>
  <c r="AS20" i="17"/>
  <c r="BD19" i="17"/>
  <c r="BC19" i="17"/>
  <c r="AZ19" i="17"/>
  <c r="AY19" i="17"/>
  <c r="AV19" i="17"/>
  <c r="AU19" i="17"/>
  <c r="AR19" i="17"/>
  <c r="AQ19" i="17"/>
  <c r="AN19" i="17"/>
  <c r="AM19" i="17"/>
  <c r="AJ19" i="17"/>
  <c r="AI19" i="17"/>
  <c r="AG19" i="17"/>
  <c r="AF19" i="17"/>
  <c r="AE19" i="17"/>
  <c r="BD18" i="17"/>
  <c r="BC18" i="17"/>
  <c r="AZ18" i="17"/>
  <c r="AY18" i="17"/>
  <c r="AV18" i="17"/>
  <c r="AU18" i="17"/>
  <c r="AR18" i="17"/>
  <c r="AQ18" i="17"/>
  <c r="AN18" i="17"/>
  <c r="AM18" i="17"/>
  <c r="AJ18" i="17"/>
  <c r="AI18" i="17"/>
  <c r="AG18" i="17"/>
  <c r="AF18" i="17"/>
  <c r="AE18" i="17"/>
  <c r="AO62" i="17"/>
  <c r="BD17" i="17"/>
  <c r="BC17" i="17"/>
  <c r="AZ17" i="17"/>
  <c r="AY17" i="17"/>
  <c r="AV17" i="17"/>
  <c r="AU17" i="17"/>
  <c r="AR17" i="17"/>
  <c r="AQ17" i="17"/>
  <c r="AN17" i="17"/>
  <c r="AM17" i="17"/>
  <c r="AJ17" i="17"/>
  <c r="AI17" i="17"/>
  <c r="AG17" i="17"/>
  <c r="AF17" i="17"/>
  <c r="AE17" i="17"/>
  <c r="AW17" i="17"/>
  <c r="AO17" i="17"/>
  <c r="AA15" i="17"/>
  <c r="W15" i="17"/>
  <c r="S15" i="17"/>
  <c r="O15" i="17"/>
  <c r="AQ15" i="17"/>
  <c r="K15" i="17"/>
  <c r="G15" i="17"/>
  <c r="F15" i="17"/>
  <c r="AB11" i="16"/>
  <c r="X11" i="16"/>
  <c r="T11" i="16"/>
  <c r="P11" i="16"/>
  <c r="L11" i="16"/>
  <c r="AA11" i="16"/>
  <c r="Z11" i="16"/>
  <c r="W11" i="16"/>
  <c r="V11" i="16"/>
  <c r="S11" i="16"/>
  <c r="R11" i="16"/>
  <c r="O11" i="16"/>
  <c r="N11" i="16"/>
  <c r="K11" i="16"/>
  <c r="J11" i="16"/>
  <c r="G11" i="16"/>
  <c r="F11" i="16"/>
  <c r="D11" i="16"/>
  <c r="C11" i="16"/>
  <c r="B11" i="16"/>
  <c r="W146" i="15"/>
  <c r="V146" i="15"/>
  <c r="S146" i="15"/>
  <c r="R146" i="15"/>
  <c r="O146" i="15"/>
  <c r="N146" i="15"/>
  <c r="K146" i="15"/>
  <c r="J146" i="15"/>
  <c r="G146" i="15"/>
  <c r="F146" i="15"/>
  <c r="D146" i="15"/>
  <c r="C146" i="15"/>
  <c r="B146" i="15"/>
  <c r="AA145" i="15"/>
  <c r="Z145" i="15"/>
  <c r="W145" i="15"/>
  <c r="V145" i="15"/>
  <c r="S145" i="15"/>
  <c r="R145" i="15"/>
  <c r="O145" i="15"/>
  <c r="N145" i="15"/>
  <c r="K145" i="15"/>
  <c r="J145" i="15"/>
  <c r="G145" i="15"/>
  <c r="F145" i="15"/>
  <c r="D145" i="15"/>
  <c r="C145" i="15"/>
  <c r="B145" i="15"/>
  <c r="AA141" i="15"/>
  <c r="Z141" i="15"/>
  <c r="W141" i="15"/>
  <c r="V141" i="15"/>
  <c r="S141" i="15"/>
  <c r="R141" i="15"/>
  <c r="O141" i="15"/>
  <c r="N141" i="15"/>
  <c r="K141" i="15"/>
  <c r="J141" i="15"/>
  <c r="G141" i="15"/>
  <c r="F141" i="15"/>
  <c r="D141" i="15"/>
  <c r="C141" i="15"/>
  <c r="B141" i="15"/>
  <c r="AA140" i="15"/>
  <c r="Z140" i="15"/>
  <c r="W140" i="15"/>
  <c r="V140" i="15"/>
  <c r="S140" i="15"/>
  <c r="R140" i="15"/>
  <c r="O140" i="15"/>
  <c r="N140" i="15"/>
  <c r="K140" i="15"/>
  <c r="J140" i="15"/>
  <c r="G140" i="15"/>
  <c r="F140" i="15"/>
  <c r="D140" i="15"/>
  <c r="C140" i="15"/>
  <c r="B140" i="15"/>
  <c r="AA139" i="15"/>
  <c r="Z139" i="15"/>
  <c r="W139" i="15"/>
  <c r="V139" i="15"/>
  <c r="S139" i="15"/>
  <c r="R139" i="15"/>
  <c r="O139" i="15"/>
  <c r="N139" i="15"/>
  <c r="K139" i="15"/>
  <c r="J139" i="15"/>
  <c r="G139" i="15"/>
  <c r="F139" i="15"/>
  <c r="D139" i="15"/>
  <c r="C139" i="15"/>
  <c r="B139" i="15"/>
  <c r="J113" i="15"/>
  <c r="C113" i="15"/>
  <c r="W95" i="15"/>
  <c r="V95" i="15"/>
  <c r="S95" i="15"/>
  <c r="R95" i="15"/>
  <c r="O95" i="15"/>
  <c r="N95" i="15"/>
  <c r="K95" i="15"/>
  <c r="J95" i="15"/>
  <c r="G95" i="15"/>
  <c r="F95" i="15"/>
  <c r="D95" i="15"/>
  <c r="C95" i="15"/>
  <c r="B95" i="15"/>
  <c r="AA94" i="15"/>
  <c r="Z94" i="15"/>
  <c r="W94" i="15"/>
  <c r="V94" i="15"/>
  <c r="S94" i="15"/>
  <c r="R94" i="15"/>
  <c r="O94" i="15"/>
  <c r="N94" i="15"/>
  <c r="K94" i="15"/>
  <c r="J94" i="15"/>
  <c r="G94" i="15"/>
  <c r="F94" i="15"/>
  <c r="D94" i="15"/>
  <c r="C94" i="15"/>
  <c r="B94" i="15"/>
  <c r="AA90" i="15"/>
  <c r="Z90" i="15"/>
  <c r="W90" i="15"/>
  <c r="V90" i="15"/>
  <c r="S90" i="15"/>
  <c r="R90" i="15"/>
  <c r="O90" i="15"/>
  <c r="N90" i="15"/>
  <c r="K90" i="15"/>
  <c r="J90" i="15"/>
  <c r="G90" i="15"/>
  <c r="F90" i="15"/>
  <c r="D90" i="15"/>
  <c r="C90" i="15"/>
  <c r="B90" i="15"/>
  <c r="AA89" i="15"/>
  <c r="Z89" i="15"/>
  <c r="W89" i="15"/>
  <c r="V89" i="15"/>
  <c r="S89" i="15"/>
  <c r="R89" i="15"/>
  <c r="O89" i="15"/>
  <c r="N89" i="15"/>
  <c r="K89" i="15"/>
  <c r="J89" i="15"/>
  <c r="G89" i="15"/>
  <c r="F89" i="15"/>
  <c r="D89" i="15"/>
  <c r="C89" i="15"/>
  <c r="B89" i="15"/>
  <c r="AA88" i="15"/>
  <c r="Z88" i="15"/>
  <c r="W88" i="15"/>
  <c r="V88" i="15"/>
  <c r="S88" i="15"/>
  <c r="R88" i="15"/>
  <c r="O88" i="15"/>
  <c r="N88" i="15"/>
  <c r="K88" i="15"/>
  <c r="J88" i="15"/>
  <c r="G88" i="15"/>
  <c r="F88" i="15"/>
  <c r="D88" i="15"/>
  <c r="C88" i="15"/>
  <c r="B88" i="15"/>
  <c r="AB65" i="15"/>
  <c r="X65" i="15"/>
  <c r="P65" i="15"/>
  <c r="H65" i="15"/>
  <c r="H64" i="15"/>
  <c r="AB63" i="15"/>
  <c r="V62" i="15"/>
  <c r="AA65" i="15"/>
  <c r="Z65" i="15"/>
  <c r="W65" i="15"/>
  <c r="V65" i="15"/>
  <c r="S65" i="15"/>
  <c r="R65" i="15"/>
  <c r="O65" i="15"/>
  <c r="N65" i="15"/>
  <c r="K65" i="15"/>
  <c r="J65" i="15"/>
  <c r="G65" i="15"/>
  <c r="F65" i="15"/>
  <c r="D65" i="15"/>
  <c r="C65" i="15"/>
  <c r="B65" i="15"/>
  <c r="AA64" i="15"/>
  <c r="Z64" i="15"/>
  <c r="W64" i="15"/>
  <c r="V64" i="15"/>
  <c r="S64" i="15"/>
  <c r="R64" i="15"/>
  <c r="O64" i="15"/>
  <c r="N64" i="15"/>
  <c r="K64" i="15"/>
  <c r="J64" i="15"/>
  <c r="G64" i="15"/>
  <c r="F64" i="15"/>
  <c r="D64" i="15"/>
  <c r="C64" i="15"/>
  <c r="B64" i="15"/>
  <c r="AA63" i="15"/>
  <c r="Z63" i="15"/>
  <c r="W63" i="15"/>
  <c r="V63" i="15"/>
  <c r="S63" i="15"/>
  <c r="R63" i="15"/>
  <c r="O63" i="15"/>
  <c r="N63" i="15"/>
  <c r="K63" i="15"/>
  <c r="J63" i="15"/>
  <c r="G63" i="15"/>
  <c r="F63" i="15"/>
  <c r="D63" i="15"/>
  <c r="C63" i="15"/>
  <c r="B63" i="15"/>
  <c r="W45" i="15"/>
  <c r="V45" i="15"/>
  <c r="S45" i="15"/>
  <c r="R45" i="15"/>
  <c r="O45" i="15"/>
  <c r="N45" i="15"/>
  <c r="K45" i="15"/>
  <c r="J45" i="15"/>
  <c r="G45" i="15"/>
  <c r="F45" i="15"/>
  <c r="D45" i="15"/>
  <c r="C45" i="15"/>
  <c r="B45" i="15"/>
  <c r="AA44" i="15"/>
  <c r="Z44" i="15"/>
  <c r="W44" i="15"/>
  <c r="V44" i="15"/>
  <c r="S44" i="15"/>
  <c r="R44" i="15"/>
  <c r="O44" i="15"/>
  <c r="N44" i="15"/>
  <c r="K44" i="15"/>
  <c r="J44" i="15"/>
  <c r="G44" i="15"/>
  <c r="F44" i="15"/>
  <c r="D44" i="15"/>
  <c r="C44" i="15"/>
  <c r="B44" i="15"/>
  <c r="AA40" i="15"/>
  <c r="Z40" i="15"/>
  <c r="W40" i="15"/>
  <c r="V40" i="15"/>
  <c r="S40" i="15"/>
  <c r="R40" i="15"/>
  <c r="O40" i="15"/>
  <c r="N40" i="15"/>
  <c r="K40" i="15"/>
  <c r="J40" i="15"/>
  <c r="G40" i="15"/>
  <c r="F40" i="15"/>
  <c r="D40" i="15"/>
  <c r="C40" i="15"/>
  <c r="B40" i="15"/>
  <c r="AA39" i="15"/>
  <c r="Z39" i="15"/>
  <c r="W39" i="15"/>
  <c r="V39" i="15"/>
  <c r="S39" i="15"/>
  <c r="R39" i="15"/>
  <c r="O39" i="15"/>
  <c r="N39" i="15"/>
  <c r="K39" i="15"/>
  <c r="J39" i="15"/>
  <c r="G39" i="15"/>
  <c r="F39" i="15"/>
  <c r="D39" i="15"/>
  <c r="C39" i="15"/>
  <c r="B39" i="15"/>
  <c r="AA38" i="15"/>
  <c r="Z38" i="15"/>
  <c r="W38" i="15"/>
  <c r="V38" i="15"/>
  <c r="S38" i="15"/>
  <c r="R38" i="15"/>
  <c r="O38" i="15"/>
  <c r="N38" i="15"/>
  <c r="K38" i="15"/>
  <c r="J38" i="15"/>
  <c r="G38" i="15"/>
  <c r="F38" i="15"/>
  <c r="D38" i="15"/>
  <c r="C38" i="15"/>
  <c r="B38" i="15"/>
  <c r="AB44" i="15"/>
  <c r="T40" i="15"/>
  <c r="L15" i="15"/>
  <c r="H15" i="15"/>
  <c r="Z12" i="15"/>
  <c r="O12" i="15"/>
  <c r="AA15" i="15"/>
  <c r="Z15" i="15"/>
  <c r="W15" i="15"/>
  <c r="V15" i="15"/>
  <c r="S15" i="15"/>
  <c r="R15" i="15"/>
  <c r="O15" i="15"/>
  <c r="N15" i="15"/>
  <c r="K15" i="15"/>
  <c r="J15" i="15"/>
  <c r="G15" i="15"/>
  <c r="G34" i="15" s="1"/>
  <c r="F15" i="15"/>
  <c r="D15" i="15"/>
  <c r="C15" i="15"/>
  <c r="B15" i="15"/>
  <c r="AA14" i="15"/>
  <c r="Z14" i="15"/>
  <c r="W14" i="15"/>
  <c r="V14" i="15"/>
  <c r="S14" i="15"/>
  <c r="R14" i="15"/>
  <c r="O14" i="15"/>
  <c r="N14" i="15"/>
  <c r="K14" i="15"/>
  <c r="J14" i="15"/>
  <c r="G14" i="15"/>
  <c r="F14" i="15"/>
  <c r="D14" i="15"/>
  <c r="C14" i="15"/>
  <c r="B14" i="15"/>
  <c r="AA13" i="15"/>
  <c r="Z13" i="15"/>
  <c r="W13" i="15"/>
  <c r="V13" i="15"/>
  <c r="S13" i="15"/>
  <c r="R13" i="15"/>
  <c r="O13" i="15"/>
  <c r="N13" i="15"/>
  <c r="K13" i="15"/>
  <c r="J13" i="15"/>
  <c r="G13" i="15"/>
  <c r="F13" i="15"/>
  <c r="D13" i="15"/>
  <c r="C13" i="15"/>
  <c r="B13" i="15"/>
  <c r="X11" i="14"/>
  <c r="X13" i="14"/>
  <c r="T13" i="14"/>
  <c r="P12" i="14"/>
  <c r="L12" i="14"/>
  <c r="P11" i="14"/>
  <c r="AA10" i="14"/>
  <c r="O10" i="14"/>
  <c r="L10" i="14"/>
  <c r="AB13" i="14"/>
  <c r="AA13" i="14"/>
  <c r="Z13" i="14"/>
  <c r="W13" i="14"/>
  <c r="V13" i="14"/>
  <c r="S13" i="14"/>
  <c r="R13" i="14"/>
  <c r="P13" i="14"/>
  <c r="O13" i="14"/>
  <c r="N13" i="14"/>
  <c r="L13" i="14"/>
  <c r="K13" i="14"/>
  <c r="J13" i="14"/>
  <c r="H13" i="14"/>
  <c r="G13" i="14"/>
  <c r="F13" i="14"/>
  <c r="AA12" i="14"/>
  <c r="Z12" i="14"/>
  <c r="X12" i="14"/>
  <c r="W12" i="14"/>
  <c r="V12" i="14"/>
  <c r="T12" i="14"/>
  <c r="S12" i="14"/>
  <c r="R12" i="14"/>
  <c r="O12" i="14"/>
  <c r="N12" i="14"/>
  <c r="K12" i="14"/>
  <c r="J12" i="14"/>
  <c r="H12" i="14"/>
  <c r="G12" i="14"/>
  <c r="F12" i="14"/>
  <c r="AB11" i="14"/>
  <c r="AA11" i="14"/>
  <c r="Z11" i="14"/>
  <c r="W11" i="14"/>
  <c r="V11" i="14"/>
  <c r="S11" i="14"/>
  <c r="R11" i="14"/>
  <c r="O11" i="14"/>
  <c r="N11" i="14"/>
  <c r="L11" i="14"/>
  <c r="K11" i="14"/>
  <c r="J11" i="14"/>
  <c r="G11" i="14"/>
  <c r="F11" i="14"/>
  <c r="Z10" i="14"/>
  <c r="S90" i="13"/>
  <c r="R90" i="13"/>
  <c r="O90" i="13"/>
  <c r="N90" i="13"/>
  <c r="K90" i="13"/>
  <c r="J90" i="13"/>
  <c r="G90" i="13"/>
  <c r="F90" i="13"/>
  <c r="D90" i="13"/>
  <c r="C90" i="13"/>
  <c r="B90" i="13"/>
  <c r="S89" i="13"/>
  <c r="R89" i="13"/>
  <c r="O89" i="13"/>
  <c r="N89" i="13"/>
  <c r="K89" i="13"/>
  <c r="J89" i="13"/>
  <c r="G89" i="13"/>
  <c r="F89" i="13"/>
  <c r="D89" i="13"/>
  <c r="C89" i="13"/>
  <c r="B89" i="13"/>
  <c r="S88" i="13"/>
  <c r="R88" i="13"/>
  <c r="O88" i="13"/>
  <c r="N88" i="13"/>
  <c r="K88" i="13"/>
  <c r="J88" i="13"/>
  <c r="G88" i="13"/>
  <c r="F88" i="13"/>
  <c r="D88" i="13"/>
  <c r="C88" i="13"/>
  <c r="B88" i="13"/>
  <c r="T90" i="13"/>
  <c r="P90" i="13"/>
  <c r="L90" i="13"/>
  <c r="H90" i="13"/>
  <c r="P89" i="13"/>
  <c r="L89" i="13"/>
  <c r="H89" i="13"/>
  <c r="T88" i="13"/>
  <c r="P88" i="13"/>
  <c r="L88" i="13"/>
  <c r="H78" i="13"/>
  <c r="T78" i="13"/>
  <c r="S78" i="13"/>
  <c r="R78" i="13"/>
  <c r="P78" i="13"/>
  <c r="O78" i="13"/>
  <c r="N78" i="13"/>
  <c r="L78" i="13"/>
  <c r="K78" i="13"/>
  <c r="J78" i="13"/>
  <c r="G78" i="13"/>
  <c r="F78" i="13"/>
  <c r="D78" i="13"/>
  <c r="C78" i="13"/>
  <c r="B78" i="13"/>
  <c r="T57" i="13"/>
  <c r="S57" i="13"/>
  <c r="R57" i="13"/>
  <c r="O57" i="13"/>
  <c r="N57" i="13"/>
  <c r="K57" i="13"/>
  <c r="J57" i="13"/>
  <c r="G57" i="13"/>
  <c r="F57" i="13"/>
  <c r="D57" i="13"/>
  <c r="C57" i="13"/>
  <c r="B57" i="13"/>
  <c r="S56" i="13"/>
  <c r="R56" i="13"/>
  <c r="O56" i="13"/>
  <c r="N56" i="13"/>
  <c r="K56" i="13"/>
  <c r="J56" i="13"/>
  <c r="H56" i="13"/>
  <c r="G56" i="13"/>
  <c r="F56" i="13"/>
  <c r="D56" i="13"/>
  <c r="C56" i="13"/>
  <c r="B56" i="13"/>
  <c r="S55" i="13"/>
  <c r="R55" i="13"/>
  <c r="O55" i="13"/>
  <c r="N55" i="13"/>
  <c r="K55" i="13"/>
  <c r="J55" i="13"/>
  <c r="G55" i="13"/>
  <c r="F55" i="13"/>
  <c r="D55" i="13"/>
  <c r="C55" i="13"/>
  <c r="B55" i="13"/>
  <c r="P57" i="13"/>
  <c r="L57" i="13"/>
  <c r="H57" i="13"/>
  <c r="T89" i="13"/>
  <c r="P56" i="13"/>
  <c r="L56" i="13"/>
  <c r="T55" i="13"/>
  <c r="P55" i="13"/>
  <c r="L55" i="13"/>
  <c r="H55" i="13"/>
  <c r="T45" i="13"/>
  <c r="S45" i="13"/>
  <c r="R45" i="13"/>
  <c r="O45" i="13"/>
  <c r="N45" i="13"/>
  <c r="L45" i="13"/>
  <c r="K45" i="13"/>
  <c r="J45" i="13"/>
  <c r="H45" i="13"/>
  <c r="G45" i="13"/>
  <c r="F45" i="13"/>
  <c r="D45" i="13"/>
  <c r="C45" i="13"/>
  <c r="B45" i="13"/>
  <c r="H24" i="13"/>
  <c r="G24" i="13"/>
  <c r="F24" i="13"/>
  <c r="G23" i="13"/>
  <c r="F23" i="13"/>
  <c r="G22" i="13"/>
  <c r="F22" i="13"/>
  <c r="H23" i="13"/>
  <c r="H22" i="13"/>
  <c r="T12" i="13"/>
  <c r="S12" i="13"/>
  <c r="R12" i="13"/>
  <c r="O12" i="13"/>
  <c r="N12" i="13"/>
  <c r="L12" i="13"/>
  <c r="K12" i="13"/>
  <c r="J12" i="13"/>
  <c r="H12" i="13"/>
  <c r="G12" i="13"/>
  <c r="F12" i="13"/>
  <c r="F20" i="13" s="1"/>
  <c r="D12" i="13"/>
  <c r="C12" i="13"/>
  <c r="B12" i="13"/>
  <c r="L11" i="12"/>
  <c r="P11" i="12"/>
  <c r="H11" i="12"/>
  <c r="T11" i="12"/>
  <c r="S11" i="12"/>
  <c r="R11" i="12"/>
  <c r="O11" i="12"/>
  <c r="N11" i="12"/>
  <c r="K11" i="12"/>
  <c r="J11" i="12"/>
  <c r="G11" i="12"/>
  <c r="F11" i="12"/>
  <c r="D11" i="12"/>
  <c r="C11" i="12"/>
  <c r="B11" i="12"/>
  <c r="BD132" i="11"/>
  <c r="BC132" i="11"/>
  <c r="AZ132" i="11"/>
  <c r="AY132" i="11"/>
  <c r="AV132" i="11"/>
  <c r="AU132" i="11"/>
  <c r="AR132" i="11"/>
  <c r="AQ132" i="11"/>
  <c r="AN132" i="11"/>
  <c r="AM132" i="11"/>
  <c r="AJ132" i="11"/>
  <c r="AI132" i="11"/>
  <c r="AG132" i="11"/>
  <c r="AF132" i="11"/>
  <c r="AE132" i="11"/>
  <c r="BA41" i="11"/>
  <c r="BD131" i="11"/>
  <c r="BC131" i="11"/>
  <c r="AZ131" i="11"/>
  <c r="AY131" i="11"/>
  <c r="AV131" i="11"/>
  <c r="AU131" i="11"/>
  <c r="AR131" i="11"/>
  <c r="AQ131" i="11"/>
  <c r="AN131" i="11"/>
  <c r="AM131" i="11"/>
  <c r="AJ131" i="11"/>
  <c r="AI131" i="11"/>
  <c r="AG131" i="11"/>
  <c r="AF131" i="11"/>
  <c r="AE131" i="11"/>
  <c r="AO131" i="11"/>
  <c r="BD130" i="11"/>
  <c r="BC130" i="11"/>
  <c r="AZ130" i="11"/>
  <c r="AY130" i="11"/>
  <c r="AV130" i="11"/>
  <c r="AU130" i="11"/>
  <c r="AR130" i="11"/>
  <c r="AQ130" i="11"/>
  <c r="AN130" i="11"/>
  <c r="AM130" i="11"/>
  <c r="AJ130" i="11"/>
  <c r="AI130" i="11"/>
  <c r="AG130" i="11"/>
  <c r="AF130" i="11"/>
  <c r="AE130" i="11"/>
  <c r="BD129" i="11"/>
  <c r="BC129" i="11"/>
  <c r="AZ129" i="11"/>
  <c r="AY129" i="11"/>
  <c r="AV129" i="11"/>
  <c r="AU129" i="11"/>
  <c r="AR129" i="11"/>
  <c r="AQ129" i="11"/>
  <c r="AN129" i="11"/>
  <c r="AM129" i="11"/>
  <c r="AJ129" i="11"/>
  <c r="AI129" i="11"/>
  <c r="AG129" i="11"/>
  <c r="AF129" i="11"/>
  <c r="AE129" i="11"/>
  <c r="AW129" i="11"/>
  <c r="BD128" i="11"/>
  <c r="BC128" i="11"/>
  <c r="AZ128" i="11"/>
  <c r="AY128" i="11"/>
  <c r="AV128" i="11"/>
  <c r="AU128" i="11"/>
  <c r="AR128" i="11"/>
  <c r="AQ128" i="11"/>
  <c r="AN128" i="11"/>
  <c r="AM128" i="11"/>
  <c r="AJ128" i="11"/>
  <c r="AI128" i="11"/>
  <c r="AG128" i="11"/>
  <c r="AF128" i="11"/>
  <c r="AE128" i="11"/>
  <c r="AW37" i="11"/>
  <c r="AK37" i="11"/>
  <c r="BD127" i="11"/>
  <c r="BC127" i="11"/>
  <c r="AZ127" i="11"/>
  <c r="AY127" i="11"/>
  <c r="AV127" i="11"/>
  <c r="AU127" i="11"/>
  <c r="AR127" i="11"/>
  <c r="AQ127" i="11"/>
  <c r="AN127" i="11"/>
  <c r="AM127" i="11"/>
  <c r="AJ127" i="11"/>
  <c r="AI127" i="11"/>
  <c r="AG127" i="11"/>
  <c r="AF127" i="11"/>
  <c r="AE127" i="11"/>
  <c r="BE127" i="11"/>
  <c r="AK36" i="11"/>
  <c r="BD126" i="11"/>
  <c r="BC126" i="11"/>
  <c r="AZ126" i="11"/>
  <c r="AY126" i="11"/>
  <c r="AV126" i="11"/>
  <c r="AU126" i="11"/>
  <c r="AR126" i="11"/>
  <c r="AQ126" i="11"/>
  <c r="AN126" i="11"/>
  <c r="AM126" i="11"/>
  <c r="AJ126" i="11"/>
  <c r="AI126" i="11"/>
  <c r="AG126" i="11"/>
  <c r="AF126" i="11"/>
  <c r="AE126" i="11"/>
  <c r="BE35" i="11"/>
  <c r="AS126" i="11"/>
  <c r="BD125" i="11"/>
  <c r="BC125" i="11"/>
  <c r="AZ125" i="11"/>
  <c r="AY125" i="11"/>
  <c r="AV125" i="11"/>
  <c r="AU125" i="11"/>
  <c r="AR125" i="11"/>
  <c r="AQ125" i="11"/>
  <c r="AN125" i="11"/>
  <c r="AM125" i="11"/>
  <c r="AJ125" i="11"/>
  <c r="AI125" i="11"/>
  <c r="AG125" i="11"/>
  <c r="AF125" i="11"/>
  <c r="AE125" i="11"/>
  <c r="AS78" i="11"/>
  <c r="BD124" i="11"/>
  <c r="BC124" i="11"/>
  <c r="AZ124" i="11"/>
  <c r="AY124" i="11"/>
  <c r="AV124" i="11"/>
  <c r="AU124" i="11"/>
  <c r="AR124" i="11"/>
  <c r="AQ124" i="11"/>
  <c r="AN124" i="11"/>
  <c r="AM124" i="11"/>
  <c r="AJ124" i="11"/>
  <c r="AI124" i="11"/>
  <c r="AG124" i="11"/>
  <c r="AF124" i="11"/>
  <c r="AE124" i="11"/>
  <c r="BD123" i="11"/>
  <c r="BC123" i="11"/>
  <c r="AZ123" i="11"/>
  <c r="AY123" i="11"/>
  <c r="AV123" i="11"/>
  <c r="AU123" i="11"/>
  <c r="AR123" i="11"/>
  <c r="AQ123" i="11"/>
  <c r="AN123" i="11"/>
  <c r="AM123" i="11"/>
  <c r="AJ123" i="11"/>
  <c r="AI123" i="11"/>
  <c r="AG123" i="11"/>
  <c r="AF123" i="11"/>
  <c r="AE123" i="11"/>
  <c r="AO32" i="11"/>
  <c r="BD122" i="11"/>
  <c r="BC122" i="11"/>
  <c r="AZ122" i="11"/>
  <c r="AY122" i="11"/>
  <c r="AV122" i="11"/>
  <c r="AU122" i="11"/>
  <c r="AR122" i="11"/>
  <c r="AQ122" i="11"/>
  <c r="AN122" i="11"/>
  <c r="AM122" i="11"/>
  <c r="AJ122" i="11"/>
  <c r="AI122" i="11"/>
  <c r="AG122" i="11"/>
  <c r="AF122" i="11"/>
  <c r="AE122" i="11"/>
  <c r="AO31" i="11"/>
  <c r="BD121" i="11"/>
  <c r="BC121" i="11"/>
  <c r="AZ121" i="11"/>
  <c r="AY121" i="11"/>
  <c r="AV121" i="11"/>
  <c r="AU121" i="11"/>
  <c r="AR121" i="11"/>
  <c r="AQ121" i="11"/>
  <c r="AN121" i="11"/>
  <c r="AM121" i="11"/>
  <c r="AJ121" i="11"/>
  <c r="AI121" i="11"/>
  <c r="AG121" i="11"/>
  <c r="AF121" i="11"/>
  <c r="AE121" i="11"/>
  <c r="AW30" i="11"/>
  <c r="BD120" i="11"/>
  <c r="BC120" i="11"/>
  <c r="AZ120" i="11"/>
  <c r="AY120" i="11"/>
  <c r="AV120" i="11"/>
  <c r="AU120" i="11"/>
  <c r="AR120" i="11"/>
  <c r="AQ120" i="11"/>
  <c r="AN120" i="11"/>
  <c r="AM120" i="11"/>
  <c r="AJ120" i="11"/>
  <c r="AI120" i="11"/>
  <c r="AG120" i="11"/>
  <c r="AF120" i="11"/>
  <c r="AE120" i="11"/>
  <c r="AW29" i="11"/>
  <c r="BD119" i="11"/>
  <c r="BC119" i="11"/>
  <c r="AZ119" i="11"/>
  <c r="AY119" i="11"/>
  <c r="AV119" i="11"/>
  <c r="AU119" i="11"/>
  <c r="AR119" i="11"/>
  <c r="AQ119" i="11"/>
  <c r="AN119" i="11"/>
  <c r="AM119" i="11"/>
  <c r="AJ119" i="11"/>
  <c r="AI119" i="11"/>
  <c r="AG119" i="11"/>
  <c r="AF119" i="11"/>
  <c r="AE119" i="11"/>
  <c r="AK28" i="11"/>
  <c r="BD118" i="11"/>
  <c r="BC118" i="11"/>
  <c r="AZ118" i="11"/>
  <c r="AY118" i="11"/>
  <c r="AV118" i="11"/>
  <c r="AU118" i="11"/>
  <c r="AR118" i="11"/>
  <c r="AQ118" i="11"/>
  <c r="AN118" i="11"/>
  <c r="AM118" i="11"/>
  <c r="AJ118" i="11"/>
  <c r="AI118" i="11"/>
  <c r="AG118" i="11"/>
  <c r="AF118" i="11"/>
  <c r="AE118" i="11"/>
  <c r="BE27" i="11"/>
  <c r="AS27" i="11"/>
  <c r="BD117" i="11"/>
  <c r="BC117" i="11"/>
  <c r="AZ117" i="11"/>
  <c r="AY117" i="11"/>
  <c r="AV117" i="11"/>
  <c r="AU117" i="11"/>
  <c r="AR117" i="11"/>
  <c r="AQ117" i="11"/>
  <c r="AN117" i="11"/>
  <c r="AM117" i="11"/>
  <c r="AJ117" i="11"/>
  <c r="AI117" i="11"/>
  <c r="AG117" i="11"/>
  <c r="AF117" i="11"/>
  <c r="AE117" i="11"/>
  <c r="AS70" i="11"/>
  <c r="BD116" i="11"/>
  <c r="BC116" i="11"/>
  <c r="AZ116" i="11"/>
  <c r="AY116" i="11"/>
  <c r="AV116" i="11"/>
  <c r="AU116" i="11"/>
  <c r="AR116" i="11"/>
  <c r="AQ116" i="11"/>
  <c r="AN116" i="11"/>
  <c r="AM116" i="11"/>
  <c r="AJ116" i="11"/>
  <c r="AI116" i="11"/>
  <c r="AG116" i="11"/>
  <c r="AF116" i="11"/>
  <c r="AE116" i="11"/>
  <c r="BD115" i="11"/>
  <c r="BC115" i="11"/>
  <c r="AZ115" i="11"/>
  <c r="AY115" i="11"/>
  <c r="AV115" i="11"/>
  <c r="AU115" i="11"/>
  <c r="AR115" i="11"/>
  <c r="AQ115" i="11"/>
  <c r="AN115" i="11"/>
  <c r="AM115" i="11"/>
  <c r="AJ115" i="11"/>
  <c r="AI115" i="11"/>
  <c r="AG115" i="11"/>
  <c r="AF115" i="11"/>
  <c r="AE115" i="11"/>
  <c r="BA24" i="11"/>
  <c r="BD114" i="11"/>
  <c r="BC114" i="11"/>
  <c r="AZ114" i="11"/>
  <c r="AY114" i="11"/>
  <c r="AV114" i="11"/>
  <c r="AU114" i="11"/>
  <c r="AR114" i="11"/>
  <c r="AQ114" i="11"/>
  <c r="AN114" i="11"/>
  <c r="AM114" i="11"/>
  <c r="AJ114" i="11"/>
  <c r="AI114" i="11"/>
  <c r="AG114" i="11"/>
  <c r="AF114" i="11"/>
  <c r="AE114" i="11"/>
  <c r="AO23" i="11"/>
  <c r="BD113" i="11"/>
  <c r="BC113" i="11"/>
  <c r="AZ113" i="11"/>
  <c r="AY113" i="11"/>
  <c r="AV113" i="11"/>
  <c r="AU113" i="11"/>
  <c r="AR113" i="11"/>
  <c r="AQ113" i="11"/>
  <c r="AN113" i="11"/>
  <c r="AM113" i="11"/>
  <c r="AJ113" i="11"/>
  <c r="AI113" i="11"/>
  <c r="AG113" i="11"/>
  <c r="AF113" i="11"/>
  <c r="AE113" i="11"/>
  <c r="AW22" i="11"/>
  <c r="BD112" i="11"/>
  <c r="BC112" i="11"/>
  <c r="AZ112" i="11"/>
  <c r="AY112" i="11"/>
  <c r="AV112" i="11"/>
  <c r="AU112" i="11"/>
  <c r="AR112" i="11"/>
  <c r="AQ112" i="11"/>
  <c r="AN112" i="11"/>
  <c r="AM112" i="11"/>
  <c r="AJ112" i="11"/>
  <c r="AI112" i="11"/>
  <c r="AG112" i="11"/>
  <c r="AF112" i="11"/>
  <c r="AE112" i="11"/>
  <c r="AW21" i="11"/>
  <c r="BD111" i="11"/>
  <c r="BC111" i="11"/>
  <c r="AZ111" i="11"/>
  <c r="AY111" i="11"/>
  <c r="AV111" i="11"/>
  <c r="AU111" i="11"/>
  <c r="AR111" i="11"/>
  <c r="AQ111" i="11"/>
  <c r="AN111" i="11"/>
  <c r="AM111" i="11"/>
  <c r="AJ111" i="11"/>
  <c r="AI111" i="11"/>
  <c r="AG111" i="11"/>
  <c r="AF111" i="11"/>
  <c r="AE111" i="11"/>
  <c r="BD110" i="11"/>
  <c r="BC110" i="11"/>
  <c r="AZ110" i="11"/>
  <c r="AY110" i="11"/>
  <c r="AV110" i="11"/>
  <c r="AU110" i="11"/>
  <c r="AR110" i="11"/>
  <c r="AQ110" i="11"/>
  <c r="AN110" i="11"/>
  <c r="AM110" i="11"/>
  <c r="AJ110" i="11"/>
  <c r="AI110" i="11"/>
  <c r="AG110" i="11"/>
  <c r="AF110" i="11"/>
  <c r="AE110" i="11"/>
  <c r="AS110" i="11"/>
  <c r="BD109" i="11"/>
  <c r="BC109" i="11"/>
  <c r="AZ109" i="11"/>
  <c r="AY109" i="11"/>
  <c r="AV109" i="11"/>
  <c r="AU109" i="11"/>
  <c r="AR109" i="11"/>
  <c r="AQ109" i="11"/>
  <c r="AN109" i="11"/>
  <c r="AM109" i="11"/>
  <c r="AJ109" i="11"/>
  <c r="AI109" i="11"/>
  <c r="AG109" i="11"/>
  <c r="AF109" i="11"/>
  <c r="AE109" i="11"/>
  <c r="AS62" i="11"/>
  <c r="BD108" i="11"/>
  <c r="BC108" i="11"/>
  <c r="AZ108" i="11"/>
  <c r="AY108" i="11"/>
  <c r="AV108" i="11"/>
  <c r="AU108" i="11"/>
  <c r="AR108" i="11"/>
  <c r="AQ108" i="11"/>
  <c r="AN108" i="11"/>
  <c r="AM108" i="11"/>
  <c r="AJ108" i="11"/>
  <c r="AI108" i="11"/>
  <c r="AG108" i="11"/>
  <c r="AF108" i="11"/>
  <c r="AE108" i="11"/>
  <c r="BA108" i="11"/>
  <c r="BD107" i="11"/>
  <c r="BC107" i="11"/>
  <c r="AZ107" i="11"/>
  <c r="AY107" i="11"/>
  <c r="AV107" i="11"/>
  <c r="AU107" i="11"/>
  <c r="AR107" i="11"/>
  <c r="AQ107" i="11"/>
  <c r="AN107" i="11"/>
  <c r="AM107" i="11"/>
  <c r="AJ107" i="11"/>
  <c r="AI107" i="11"/>
  <c r="AG107" i="11"/>
  <c r="AF107" i="11"/>
  <c r="AE107" i="11"/>
  <c r="BA16" i="11"/>
  <c r="L104" i="11"/>
  <c r="BD106" i="11"/>
  <c r="BC106" i="11"/>
  <c r="AZ106" i="11"/>
  <c r="AY106" i="11"/>
  <c r="AV106" i="11"/>
  <c r="AU106" i="11"/>
  <c r="AR106" i="11"/>
  <c r="AQ106" i="11"/>
  <c r="AN106" i="11"/>
  <c r="AM106" i="11"/>
  <c r="AJ106" i="11"/>
  <c r="AI106" i="11"/>
  <c r="AG106" i="11"/>
  <c r="AF106" i="11"/>
  <c r="AE106" i="11"/>
  <c r="AO15" i="11"/>
  <c r="AA104" i="11"/>
  <c r="Z104" i="11"/>
  <c r="W104" i="11"/>
  <c r="V104" i="11"/>
  <c r="S104" i="11"/>
  <c r="R104" i="11"/>
  <c r="O104" i="11"/>
  <c r="N104" i="11"/>
  <c r="K104" i="11"/>
  <c r="J104" i="11"/>
  <c r="G104" i="11"/>
  <c r="F104" i="11"/>
  <c r="D104" i="11"/>
  <c r="C104" i="11"/>
  <c r="B104" i="11"/>
  <c r="BD85" i="11"/>
  <c r="BC85" i="11"/>
  <c r="AZ85" i="11"/>
  <c r="AY85" i="11"/>
  <c r="AV85" i="11"/>
  <c r="AU85" i="11"/>
  <c r="AR85" i="11"/>
  <c r="AQ85" i="11"/>
  <c r="BD84" i="11"/>
  <c r="BC84" i="11"/>
  <c r="AZ84" i="11"/>
  <c r="AY84" i="11"/>
  <c r="AV84" i="11"/>
  <c r="AU84" i="11"/>
  <c r="AR84" i="11"/>
  <c r="AQ84" i="11"/>
  <c r="BD83" i="11"/>
  <c r="BC83" i="11"/>
  <c r="AZ83" i="11"/>
  <c r="AY83" i="11"/>
  <c r="AV83" i="11"/>
  <c r="AU83" i="11"/>
  <c r="AR83" i="11"/>
  <c r="AQ83" i="11"/>
  <c r="BD82" i="11"/>
  <c r="BC82" i="11"/>
  <c r="AZ82" i="11"/>
  <c r="AY82" i="11"/>
  <c r="AV82" i="11"/>
  <c r="AU82" i="11"/>
  <c r="AR82" i="11"/>
  <c r="AQ82" i="11"/>
  <c r="AO38" i="11"/>
  <c r="BD81" i="11"/>
  <c r="BC81" i="11"/>
  <c r="AZ81" i="11"/>
  <c r="AY81" i="11"/>
  <c r="AV81" i="11"/>
  <c r="AU81" i="11"/>
  <c r="AR81" i="11"/>
  <c r="AQ81" i="11"/>
  <c r="BD80" i="11"/>
  <c r="BC80" i="11"/>
  <c r="AZ80" i="11"/>
  <c r="AY80" i="11"/>
  <c r="AV80" i="11"/>
  <c r="AU80" i="11"/>
  <c r="AR80" i="11"/>
  <c r="AQ80" i="11"/>
  <c r="BD79" i="11"/>
  <c r="BC79" i="11"/>
  <c r="AZ79" i="11"/>
  <c r="AY79" i="11"/>
  <c r="AV79" i="11"/>
  <c r="AU79" i="11"/>
  <c r="AR79" i="11"/>
  <c r="AQ79" i="11"/>
  <c r="BD78" i="11"/>
  <c r="BC78" i="11"/>
  <c r="AZ78" i="11"/>
  <c r="AY78" i="11"/>
  <c r="AV78" i="11"/>
  <c r="AU78" i="11"/>
  <c r="AR78" i="11"/>
  <c r="AQ78" i="11"/>
  <c r="BE34" i="11"/>
  <c r="BD77" i="11"/>
  <c r="BC77" i="11"/>
  <c r="AZ77" i="11"/>
  <c r="AY77" i="11"/>
  <c r="AV77" i="11"/>
  <c r="AU77" i="11"/>
  <c r="AR77" i="11"/>
  <c r="AQ77" i="11"/>
  <c r="AS77" i="11"/>
  <c r="BD76" i="11"/>
  <c r="BC76" i="11"/>
  <c r="AZ76" i="11"/>
  <c r="AY76" i="11"/>
  <c r="AV76" i="11"/>
  <c r="AU76" i="11"/>
  <c r="AR76" i="11"/>
  <c r="AQ76" i="11"/>
  <c r="BD75" i="11"/>
  <c r="BC75" i="11"/>
  <c r="AZ75" i="11"/>
  <c r="AY75" i="11"/>
  <c r="AV75" i="11"/>
  <c r="AU75" i="11"/>
  <c r="AR75" i="11"/>
  <c r="AQ75" i="11"/>
  <c r="BA75" i="11"/>
  <c r="BD74" i="11"/>
  <c r="BC74" i="11"/>
  <c r="AZ74" i="11"/>
  <c r="AY74" i="11"/>
  <c r="AV74" i="11"/>
  <c r="AU74" i="11"/>
  <c r="AR74" i="11"/>
  <c r="AQ74" i="11"/>
  <c r="AO30" i="11"/>
  <c r="BD73" i="11"/>
  <c r="BC73" i="11"/>
  <c r="AZ73" i="11"/>
  <c r="AY73" i="11"/>
  <c r="AV73" i="11"/>
  <c r="AU73" i="11"/>
  <c r="AR73" i="11"/>
  <c r="AQ73" i="11"/>
  <c r="BD72" i="11"/>
  <c r="BC72" i="11"/>
  <c r="AZ72" i="11"/>
  <c r="AY72" i="11"/>
  <c r="AV72" i="11"/>
  <c r="AU72" i="11"/>
  <c r="AR72" i="11"/>
  <c r="AQ72" i="11"/>
  <c r="AW28" i="11"/>
  <c r="BD71" i="11"/>
  <c r="BC71" i="11"/>
  <c r="AZ71" i="11"/>
  <c r="AY71" i="11"/>
  <c r="AV71" i="11"/>
  <c r="AU71" i="11"/>
  <c r="AR71" i="11"/>
  <c r="AQ71" i="11"/>
  <c r="BD70" i="11"/>
  <c r="BC70" i="11"/>
  <c r="AZ70" i="11"/>
  <c r="AY70" i="11"/>
  <c r="AV70" i="11"/>
  <c r="AU70" i="11"/>
  <c r="AR70" i="11"/>
  <c r="AQ70" i="11"/>
  <c r="BE26" i="11"/>
  <c r="BD69" i="11"/>
  <c r="BC69" i="11"/>
  <c r="AZ69" i="11"/>
  <c r="AY69" i="11"/>
  <c r="AV69" i="11"/>
  <c r="AU69" i="11"/>
  <c r="AR69" i="11"/>
  <c r="AQ69" i="11"/>
  <c r="BD68" i="11"/>
  <c r="BC68" i="11"/>
  <c r="AZ68" i="11"/>
  <c r="AY68" i="11"/>
  <c r="AV68" i="11"/>
  <c r="AU68" i="11"/>
  <c r="AR68" i="11"/>
  <c r="AQ68" i="11"/>
  <c r="BD67" i="11"/>
  <c r="BC67" i="11"/>
  <c r="AZ67" i="11"/>
  <c r="AY67" i="11"/>
  <c r="AV67" i="11"/>
  <c r="AU67" i="11"/>
  <c r="AR67" i="11"/>
  <c r="AQ67" i="11"/>
  <c r="BA67" i="11"/>
  <c r="BD66" i="11"/>
  <c r="BC66" i="11"/>
  <c r="AZ66" i="11"/>
  <c r="AY66" i="11"/>
  <c r="AV66" i="11"/>
  <c r="AU66" i="11"/>
  <c r="AR66" i="11"/>
  <c r="AQ66" i="11"/>
  <c r="AO22" i="11"/>
  <c r="BD65" i="11"/>
  <c r="BC65" i="11"/>
  <c r="AZ65" i="11"/>
  <c r="AY65" i="11"/>
  <c r="AV65" i="11"/>
  <c r="AU65" i="11"/>
  <c r="AR65" i="11"/>
  <c r="AQ65" i="11"/>
  <c r="BD64" i="11"/>
  <c r="BC64" i="11"/>
  <c r="AZ64" i="11"/>
  <c r="AY64" i="11"/>
  <c r="AV64" i="11"/>
  <c r="AU64" i="11"/>
  <c r="AR64" i="11"/>
  <c r="AQ64" i="11"/>
  <c r="AW20" i="11"/>
  <c r="BD63" i="11"/>
  <c r="BC63" i="11"/>
  <c r="AZ63" i="11"/>
  <c r="AY63" i="11"/>
  <c r="AV63" i="11"/>
  <c r="AU63" i="11"/>
  <c r="AR63" i="11"/>
  <c r="AQ63" i="11"/>
  <c r="BD62" i="11"/>
  <c r="BC62" i="11"/>
  <c r="AZ62" i="11"/>
  <c r="AY62" i="11"/>
  <c r="AV62" i="11"/>
  <c r="AU62" i="11"/>
  <c r="AR62" i="11"/>
  <c r="AQ62" i="11"/>
  <c r="BE18" i="11"/>
  <c r="BD61" i="11"/>
  <c r="BC61" i="11"/>
  <c r="AZ61" i="11"/>
  <c r="AY61" i="11"/>
  <c r="AV61" i="11"/>
  <c r="AU61" i="11"/>
  <c r="AR61" i="11"/>
  <c r="AQ61" i="11"/>
  <c r="AS61" i="11"/>
  <c r="BD60" i="11"/>
  <c r="BC60" i="11"/>
  <c r="AZ60" i="11"/>
  <c r="AY60" i="11"/>
  <c r="AV60" i="11"/>
  <c r="AU60" i="11"/>
  <c r="AR60" i="11"/>
  <c r="AQ60" i="11"/>
  <c r="BD59" i="11"/>
  <c r="BC59" i="11"/>
  <c r="AZ59" i="11"/>
  <c r="AY59" i="11"/>
  <c r="AV59" i="11"/>
  <c r="AU59" i="11"/>
  <c r="AR59" i="11"/>
  <c r="AQ59" i="11"/>
  <c r="X57" i="11"/>
  <c r="AA57" i="11"/>
  <c r="Z57" i="11"/>
  <c r="W57" i="11"/>
  <c r="V57" i="11"/>
  <c r="S57" i="11"/>
  <c r="R57" i="11"/>
  <c r="O57" i="11"/>
  <c r="N57" i="11"/>
  <c r="K57" i="11"/>
  <c r="J57" i="11"/>
  <c r="G57" i="11"/>
  <c r="F57" i="11"/>
  <c r="D57" i="11"/>
  <c r="C57" i="11"/>
  <c r="B57" i="11"/>
  <c r="BD41" i="11"/>
  <c r="BC41" i="11"/>
  <c r="AZ41" i="11"/>
  <c r="AY41" i="11"/>
  <c r="AV41" i="11"/>
  <c r="AU41" i="11"/>
  <c r="AR41" i="11"/>
  <c r="AQ41" i="11"/>
  <c r="AN41" i="11"/>
  <c r="AM41" i="11"/>
  <c r="AJ41" i="11"/>
  <c r="AI41" i="11"/>
  <c r="AG41" i="11"/>
  <c r="AF41" i="11"/>
  <c r="AE41" i="11"/>
  <c r="AW41" i="11"/>
  <c r="AO41" i="11"/>
  <c r="AK41" i="11"/>
  <c r="BD40" i="11"/>
  <c r="BC40" i="11"/>
  <c r="AZ40" i="11"/>
  <c r="AY40" i="11"/>
  <c r="AV40" i="11"/>
  <c r="AU40" i="11"/>
  <c r="AR40" i="11"/>
  <c r="AQ40" i="11"/>
  <c r="AN40" i="11"/>
  <c r="AM40" i="11"/>
  <c r="AJ40" i="11"/>
  <c r="AI40" i="11"/>
  <c r="AG40" i="11"/>
  <c r="AF40" i="11"/>
  <c r="AE40" i="11"/>
  <c r="BE40" i="11"/>
  <c r="BA40" i="11"/>
  <c r="BD39" i="11"/>
  <c r="BC39" i="11"/>
  <c r="AZ39" i="11"/>
  <c r="AY39" i="11"/>
  <c r="AV39" i="11"/>
  <c r="AU39" i="11"/>
  <c r="AR39" i="11"/>
  <c r="AQ39" i="11"/>
  <c r="AN39" i="11"/>
  <c r="AM39" i="11"/>
  <c r="AJ39" i="11"/>
  <c r="AI39" i="11"/>
  <c r="AG39" i="11"/>
  <c r="AF39" i="11"/>
  <c r="AE39" i="11"/>
  <c r="BE39" i="11"/>
  <c r="AW39" i="11"/>
  <c r="AK39" i="11"/>
  <c r="BD38" i="11"/>
  <c r="BC38" i="11"/>
  <c r="AZ38" i="11"/>
  <c r="AY38" i="11"/>
  <c r="AV38" i="11"/>
  <c r="AU38" i="11"/>
  <c r="AR38" i="11"/>
  <c r="AQ38" i="11"/>
  <c r="AN38" i="11"/>
  <c r="AM38" i="11"/>
  <c r="AJ38" i="11"/>
  <c r="AI38" i="11"/>
  <c r="AG38" i="11"/>
  <c r="AF38" i="11"/>
  <c r="AE38" i="11"/>
  <c r="BD37" i="11"/>
  <c r="BC37" i="11"/>
  <c r="AZ37" i="11"/>
  <c r="AY37" i="11"/>
  <c r="AV37" i="11"/>
  <c r="AU37" i="11"/>
  <c r="AR37" i="11"/>
  <c r="AQ37" i="11"/>
  <c r="AN37" i="11"/>
  <c r="AM37" i="11"/>
  <c r="AJ37" i="11"/>
  <c r="AI37" i="11"/>
  <c r="AG37" i="11"/>
  <c r="AF37" i="11"/>
  <c r="AE37" i="11"/>
  <c r="BE37" i="11"/>
  <c r="BA37" i="11"/>
  <c r="AS37" i="11"/>
  <c r="BD36" i="11"/>
  <c r="BC36" i="11"/>
  <c r="AZ36" i="11"/>
  <c r="AY36" i="11"/>
  <c r="AV36" i="11"/>
  <c r="AU36" i="11"/>
  <c r="AR36" i="11"/>
  <c r="AQ36" i="11"/>
  <c r="AN36" i="11"/>
  <c r="AM36" i="11"/>
  <c r="AJ36" i="11"/>
  <c r="AI36" i="11"/>
  <c r="AG36" i="11"/>
  <c r="AF36" i="11"/>
  <c r="AE36" i="11"/>
  <c r="AW36" i="11"/>
  <c r="AS36" i="11"/>
  <c r="BD35" i="11"/>
  <c r="BC35" i="11"/>
  <c r="AZ35" i="11"/>
  <c r="AY35" i="11"/>
  <c r="AV35" i="11"/>
  <c r="AU35" i="11"/>
  <c r="AR35" i="11"/>
  <c r="AQ35" i="11"/>
  <c r="AN35" i="11"/>
  <c r="AM35" i="11"/>
  <c r="AJ35" i="11"/>
  <c r="AI35" i="11"/>
  <c r="AG35" i="11"/>
  <c r="AF35" i="11"/>
  <c r="AE35" i="11"/>
  <c r="AS35" i="11"/>
  <c r="BD34" i="11"/>
  <c r="BC34" i="11"/>
  <c r="AZ34" i="11"/>
  <c r="AY34" i="11"/>
  <c r="AV34" i="11"/>
  <c r="AU34" i="11"/>
  <c r="AR34" i="11"/>
  <c r="AQ34" i="11"/>
  <c r="AN34" i="11"/>
  <c r="AM34" i="11"/>
  <c r="AJ34" i="11"/>
  <c r="AI34" i="11"/>
  <c r="AG34" i="11"/>
  <c r="AF34" i="11"/>
  <c r="AE34" i="11"/>
  <c r="BA34" i="11"/>
  <c r="AW34" i="11"/>
  <c r="AO78" i="11"/>
  <c r="BD33" i="11"/>
  <c r="BC33" i="11"/>
  <c r="AZ33" i="11"/>
  <c r="AY33" i="11"/>
  <c r="AV33" i="11"/>
  <c r="AU33" i="11"/>
  <c r="AR33" i="11"/>
  <c r="AQ33" i="11"/>
  <c r="AN33" i="11"/>
  <c r="AM33" i="11"/>
  <c r="AJ33" i="11"/>
  <c r="AI33" i="11"/>
  <c r="AG33" i="11"/>
  <c r="AF33" i="11"/>
  <c r="AE33" i="11"/>
  <c r="AW33" i="11"/>
  <c r="AK33" i="11"/>
  <c r="BD32" i="11"/>
  <c r="BC32" i="11"/>
  <c r="AZ32" i="11"/>
  <c r="AY32" i="11"/>
  <c r="AV32" i="11"/>
  <c r="AU32" i="11"/>
  <c r="AR32" i="11"/>
  <c r="AQ32" i="11"/>
  <c r="AN32" i="11"/>
  <c r="AM32" i="11"/>
  <c r="AJ32" i="11"/>
  <c r="AI32" i="11"/>
  <c r="AG32" i="11"/>
  <c r="AF32" i="11"/>
  <c r="AE32" i="11"/>
  <c r="BE32" i="11"/>
  <c r="BA32" i="11"/>
  <c r="AW76" i="11"/>
  <c r="BD31" i="11"/>
  <c r="BC31" i="11"/>
  <c r="AZ31" i="11"/>
  <c r="AY31" i="11"/>
  <c r="AV31" i="11"/>
  <c r="AU31" i="11"/>
  <c r="AR31" i="11"/>
  <c r="AQ31" i="11"/>
  <c r="AN31" i="11"/>
  <c r="AM31" i="11"/>
  <c r="AJ31" i="11"/>
  <c r="AI31" i="11"/>
  <c r="AG31" i="11"/>
  <c r="AF31" i="11"/>
  <c r="AE31" i="11"/>
  <c r="BE75" i="11"/>
  <c r="AS31" i="11"/>
  <c r="BD30" i="11"/>
  <c r="BC30" i="11"/>
  <c r="AZ30" i="11"/>
  <c r="AY30" i="11"/>
  <c r="AV30" i="11"/>
  <c r="AU30" i="11"/>
  <c r="AR30" i="11"/>
  <c r="AQ30" i="11"/>
  <c r="AN30" i="11"/>
  <c r="AM30" i="11"/>
  <c r="AJ30" i="11"/>
  <c r="AI30" i="11"/>
  <c r="AG30" i="11"/>
  <c r="AF30" i="11"/>
  <c r="AE30" i="11"/>
  <c r="BE74" i="11"/>
  <c r="AK30" i="11"/>
  <c r="BD29" i="11"/>
  <c r="BC29" i="11"/>
  <c r="AZ29" i="11"/>
  <c r="AY29" i="11"/>
  <c r="AV29" i="11"/>
  <c r="AU29" i="11"/>
  <c r="AR29" i="11"/>
  <c r="AQ29" i="11"/>
  <c r="AN29" i="11"/>
  <c r="AM29" i="11"/>
  <c r="AJ29" i="11"/>
  <c r="AI29" i="11"/>
  <c r="AG29" i="11"/>
  <c r="AF29" i="11"/>
  <c r="AE29" i="11"/>
  <c r="BA29" i="11"/>
  <c r="AS29" i="11"/>
  <c r="BD28" i="11"/>
  <c r="BC28" i="11"/>
  <c r="AZ28" i="11"/>
  <c r="AY28" i="11"/>
  <c r="AV28" i="11"/>
  <c r="AU28" i="11"/>
  <c r="AR28" i="11"/>
  <c r="AQ28" i="11"/>
  <c r="AN28" i="11"/>
  <c r="AM28" i="11"/>
  <c r="AJ28" i="11"/>
  <c r="AI28" i="11"/>
  <c r="AG28" i="11"/>
  <c r="AF28" i="11"/>
  <c r="AE28" i="11"/>
  <c r="AS72" i="11"/>
  <c r="AO28" i="11"/>
  <c r="BD27" i="11"/>
  <c r="BC27" i="11"/>
  <c r="AZ27" i="11"/>
  <c r="AY27" i="11"/>
  <c r="AV27" i="11"/>
  <c r="AU27" i="11"/>
  <c r="AR27" i="11"/>
  <c r="AQ27" i="11"/>
  <c r="AN27" i="11"/>
  <c r="AM27" i="11"/>
  <c r="AJ27" i="11"/>
  <c r="AI27" i="11"/>
  <c r="AG27" i="11"/>
  <c r="AF27" i="11"/>
  <c r="AE27" i="11"/>
  <c r="BA27" i="11"/>
  <c r="AO27" i="11"/>
  <c r="BD26" i="11"/>
  <c r="BC26" i="11"/>
  <c r="AZ26" i="11"/>
  <c r="AY26" i="11"/>
  <c r="AV26" i="11"/>
  <c r="AU26" i="11"/>
  <c r="AR26" i="11"/>
  <c r="AQ26" i="11"/>
  <c r="AN26" i="11"/>
  <c r="AM26" i="11"/>
  <c r="AJ26" i="11"/>
  <c r="AI26" i="11"/>
  <c r="AG26" i="11"/>
  <c r="AF26" i="11"/>
  <c r="AE26" i="11"/>
  <c r="AW26" i="11"/>
  <c r="AO70" i="11"/>
  <c r="BD25" i="11"/>
  <c r="BC25" i="11"/>
  <c r="AZ25" i="11"/>
  <c r="AY25" i="11"/>
  <c r="AV25" i="11"/>
  <c r="AU25" i="11"/>
  <c r="AR25" i="11"/>
  <c r="AQ25" i="11"/>
  <c r="AN25" i="11"/>
  <c r="AM25" i="11"/>
  <c r="AJ25" i="11"/>
  <c r="AI25" i="11"/>
  <c r="AG25" i="11"/>
  <c r="AF25" i="11"/>
  <c r="AE25" i="11"/>
  <c r="BE25" i="11"/>
  <c r="AS69" i="11"/>
  <c r="AK25" i="11"/>
  <c r="BD24" i="11"/>
  <c r="BC24" i="11"/>
  <c r="AZ24" i="11"/>
  <c r="AY24" i="11"/>
  <c r="AV24" i="11"/>
  <c r="AU24" i="11"/>
  <c r="AR24" i="11"/>
  <c r="AQ24" i="11"/>
  <c r="AN24" i="11"/>
  <c r="AM24" i="11"/>
  <c r="AJ24" i="11"/>
  <c r="AI24" i="11"/>
  <c r="AG24" i="11"/>
  <c r="AF24" i="11"/>
  <c r="AE24" i="11"/>
  <c r="BE24" i="11"/>
  <c r="AS24" i="11"/>
  <c r="AK24" i="11"/>
  <c r="BD23" i="11"/>
  <c r="BC23" i="11"/>
  <c r="AZ23" i="11"/>
  <c r="AY23" i="11"/>
  <c r="AV23" i="11"/>
  <c r="AU23" i="11"/>
  <c r="AR23" i="11"/>
  <c r="AQ23" i="11"/>
  <c r="AN23" i="11"/>
  <c r="AM23" i="11"/>
  <c r="AJ23" i="11"/>
  <c r="AI23" i="11"/>
  <c r="AG23" i="11"/>
  <c r="AF23" i="11"/>
  <c r="AE23" i="11"/>
  <c r="BD22" i="11"/>
  <c r="BC22" i="11"/>
  <c r="AZ22" i="11"/>
  <c r="AY22" i="11"/>
  <c r="AV22" i="11"/>
  <c r="AU22" i="11"/>
  <c r="AR22" i="11"/>
  <c r="AQ22" i="11"/>
  <c r="AN22" i="11"/>
  <c r="AM22" i="11"/>
  <c r="AJ22" i="11"/>
  <c r="AI22" i="11"/>
  <c r="AG22" i="11"/>
  <c r="AF22" i="11"/>
  <c r="AE22" i="11"/>
  <c r="BE66" i="11"/>
  <c r="BD21" i="11"/>
  <c r="BC21" i="11"/>
  <c r="AZ21" i="11"/>
  <c r="AY21" i="11"/>
  <c r="AV21" i="11"/>
  <c r="AU21" i="11"/>
  <c r="AR21" i="11"/>
  <c r="AQ21" i="11"/>
  <c r="AN21" i="11"/>
  <c r="AM21" i="11"/>
  <c r="AJ21" i="11"/>
  <c r="AI21" i="11"/>
  <c r="AG21" i="11"/>
  <c r="AF21" i="11"/>
  <c r="AE21" i="11"/>
  <c r="BA21" i="11"/>
  <c r="AS21" i="11"/>
  <c r="AO21" i="11"/>
  <c r="BD20" i="11"/>
  <c r="BC20" i="11"/>
  <c r="AZ20" i="11"/>
  <c r="AY20" i="11"/>
  <c r="AV20" i="11"/>
  <c r="AU20" i="11"/>
  <c r="AR20" i="11"/>
  <c r="AQ20" i="11"/>
  <c r="AN20" i="11"/>
  <c r="AM20" i="11"/>
  <c r="AJ20" i="11"/>
  <c r="AI20" i="11"/>
  <c r="AG20" i="11"/>
  <c r="AF20" i="11"/>
  <c r="AE20" i="11"/>
  <c r="BA20" i="11"/>
  <c r="AO20" i="11"/>
  <c r="AK20" i="11"/>
  <c r="BD19" i="11"/>
  <c r="BC19" i="11"/>
  <c r="AZ19" i="11"/>
  <c r="AY19" i="11"/>
  <c r="AV19" i="11"/>
  <c r="AU19" i="11"/>
  <c r="AR19" i="11"/>
  <c r="AQ19" i="11"/>
  <c r="AN19" i="11"/>
  <c r="AM19" i="11"/>
  <c r="AJ19" i="11"/>
  <c r="AI19" i="11"/>
  <c r="AG19" i="11"/>
  <c r="AF19" i="11"/>
  <c r="AE19" i="11"/>
  <c r="BE19" i="11"/>
  <c r="BA19" i="11"/>
  <c r="AO19" i="11"/>
  <c r="BD18" i="11"/>
  <c r="BC18" i="11"/>
  <c r="AZ18" i="11"/>
  <c r="AY18" i="11"/>
  <c r="AV18" i="11"/>
  <c r="AU18" i="11"/>
  <c r="AR18" i="11"/>
  <c r="AQ18" i="11"/>
  <c r="AN18" i="11"/>
  <c r="AM18" i="11"/>
  <c r="AJ18" i="11"/>
  <c r="AI18" i="11"/>
  <c r="AG18" i="11"/>
  <c r="AF18" i="11"/>
  <c r="AE18" i="11"/>
  <c r="AW18" i="11"/>
  <c r="AK18" i="11"/>
  <c r="BD17" i="11"/>
  <c r="BC17" i="11"/>
  <c r="AZ17" i="11"/>
  <c r="AY17" i="11"/>
  <c r="AV17" i="11"/>
  <c r="AU17" i="11"/>
  <c r="AR17" i="11"/>
  <c r="AQ17" i="11"/>
  <c r="AN17" i="11"/>
  <c r="AM17" i="11"/>
  <c r="AJ17" i="11"/>
  <c r="AI17" i="11"/>
  <c r="AG17" i="11"/>
  <c r="AF17" i="11"/>
  <c r="AE17" i="11"/>
  <c r="BE17" i="11"/>
  <c r="AW61" i="11"/>
  <c r="AK17" i="11"/>
  <c r="BD16" i="11"/>
  <c r="BC16" i="11"/>
  <c r="AZ16" i="11"/>
  <c r="AY16" i="11"/>
  <c r="AV16" i="11"/>
  <c r="AU16" i="11"/>
  <c r="AR16" i="11"/>
  <c r="AQ16" i="11"/>
  <c r="AN16" i="11"/>
  <c r="AM16" i="11"/>
  <c r="AJ16" i="11"/>
  <c r="AI16" i="11"/>
  <c r="AG16" i="11"/>
  <c r="AF16" i="11"/>
  <c r="AE16" i="11"/>
  <c r="AW60" i="11"/>
  <c r="BD15" i="11"/>
  <c r="BC15" i="11"/>
  <c r="AZ15" i="11"/>
  <c r="AY15" i="11"/>
  <c r="AV15" i="11"/>
  <c r="AU15" i="11"/>
  <c r="AR15" i="11"/>
  <c r="AQ15" i="11"/>
  <c r="AN15" i="11"/>
  <c r="AM15" i="11"/>
  <c r="AJ15" i="11"/>
  <c r="AI15" i="11"/>
  <c r="AG15" i="11"/>
  <c r="AF15" i="11"/>
  <c r="AE15" i="11"/>
  <c r="BA59" i="11"/>
  <c r="AS15" i="11"/>
  <c r="AA13" i="11"/>
  <c r="Z13" i="11"/>
  <c r="W13" i="11"/>
  <c r="V13" i="11"/>
  <c r="S13" i="11"/>
  <c r="R13" i="11"/>
  <c r="O13" i="11"/>
  <c r="N13" i="11"/>
  <c r="K13" i="11"/>
  <c r="J13" i="11"/>
  <c r="G13" i="11"/>
  <c r="F13" i="11"/>
  <c r="D13" i="11"/>
  <c r="C13" i="11"/>
  <c r="B13" i="11"/>
  <c r="H11" i="10"/>
  <c r="AB11" i="10"/>
  <c r="X11" i="10"/>
  <c r="T11" i="10"/>
  <c r="P11" i="10"/>
  <c r="AA11" i="10"/>
  <c r="Z11" i="10"/>
  <c r="W11" i="10"/>
  <c r="V11" i="10"/>
  <c r="S11" i="10"/>
  <c r="R11" i="10"/>
  <c r="O11" i="10"/>
  <c r="N11" i="10"/>
  <c r="L11" i="10"/>
  <c r="K11" i="10"/>
  <c r="J11" i="10"/>
  <c r="G11" i="10"/>
  <c r="F11" i="10"/>
  <c r="D11" i="10"/>
  <c r="C11" i="10"/>
  <c r="B11" i="10"/>
  <c r="AA175" i="9"/>
  <c r="Z175" i="9"/>
  <c r="W175" i="9"/>
  <c r="V175" i="9"/>
  <c r="S175" i="9"/>
  <c r="R175" i="9"/>
  <c r="O175" i="9"/>
  <c r="N175" i="9"/>
  <c r="K175" i="9"/>
  <c r="J175" i="9"/>
  <c r="G175" i="9"/>
  <c r="F175" i="9"/>
  <c r="D175" i="9"/>
  <c r="C175" i="9"/>
  <c r="B175" i="9"/>
  <c r="AA174" i="9"/>
  <c r="Z174" i="9"/>
  <c r="W174" i="9"/>
  <c r="V174" i="9"/>
  <c r="S174" i="9"/>
  <c r="R174" i="9"/>
  <c r="O174" i="9"/>
  <c r="N174" i="9"/>
  <c r="K174" i="9"/>
  <c r="J174" i="9"/>
  <c r="G174" i="9"/>
  <c r="F174" i="9"/>
  <c r="D174" i="9"/>
  <c r="C174" i="9"/>
  <c r="B174" i="9"/>
  <c r="AA170" i="9"/>
  <c r="Z170" i="9"/>
  <c r="W170" i="9"/>
  <c r="V170" i="9"/>
  <c r="S170" i="9"/>
  <c r="R170" i="9"/>
  <c r="O170" i="9"/>
  <c r="N170" i="9"/>
  <c r="K170" i="9"/>
  <c r="J170" i="9"/>
  <c r="G170" i="9"/>
  <c r="F170" i="9"/>
  <c r="D170" i="9"/>
  <c r="C170" i="9"/>
  <c r="B170" i="9"/>
  <c r="AA169" i="9"/>
  <c r="Z169" i="9"/>
  <c r="W169" i="9"/>
  <c r="V169" i="9"/>
  <c r="S169" i="9"/>
  <c r="R169" i="9"/>
  <c r="O169" i="9"/>
  <c r="N169" i="9"/>
  <c r="K169" i="9"/>
  <c r="J169" i="9"/>
  <c r="G169" i="9"/>
  <c r="F169" i="9"/>
  <c r="D169" i="9"/>
  <c r="C169" i="9"/>
  <c r="B169" i="9"/>
  <c r="AA168" i="9"/>
  <c r="Z168" i="9"/>
  <c r="W168" i="9"/>
  <c r="V168" i="9"/>
  <c r="T168" i="9"/>
  <c r="S168" i="9"/>
  <c r="R168" i="9"/>
  <c r="O168" i="9"/>
  <c r="N168" i="9"/>
  <c r="K168" i="9"/>
  <c r="J168" i="9"/>
  <c r="G168" i="9"/>
  <c r="F168" i="9"/>
  <c r="D168" i="9"/>
  <c r="C168" i="9"/>
  <c r="B168" i="9"/>
  <c r="X168" i="9"/>
  <c r="AB145" i="9"/>
  <c r="AA145" i="9"/>
  <c r="Z145" i="9"/>
  <c r="X145" i="9"/>
  <c r="W145" i="9"/>
  <c r="V145" i="9"/>
  <c r="T145" i="9"/>
  <c r="S145" i="9"/>
  <c r="R145" i="9"/>
  <c r="P145" i="9"/>
  <c r="O145" i="9"/>
  <c r="N145" i="9"/>
  <c r="L145" i="9"/>
  <c r="K145" i="9"/>
  <c r="J145" i="9"/>
  <c r="H145" i="9"/>
  <c r="G145" i="9"/>
  <c r="F145" i="9"/>
  <c r="D145" i="9"/>
  <c r="C145" i="9"/>
  <c r="B145" i="9"/>
  <c r="AA144" i="9"/>
  <c r="Z144" i="9"/>
  <c r="X144" i="9"/>
  <c r="W144" i="9"/>
  <c r="V144" i="9"/>
  <c r="T144" i="9"/>
  <c r="S144" i="9"/>
  <c r="R144" i="9"/>
  <c r="P144" i="9"/>
  <c r="O144" i="9"/>
  <c r="N144" i="9"/>
  <c r="L144" i="9"/>
  <c r="K144" i="9"/>
  <c r="J144" i="9"/>
  <c r="H144" i="9"/>
  <c r="G144" i="9"/>
  <c r="F144" i="9"/>
  <c r="D144" i="9"/>
  <c r="C144" i="9"/>
  <c r="B144" i="9"/>
  <c r="AB143" i="9"/>
  <c r="AA143" i="9"/>
  <c r="Z143" i="9"/>
  <c r="W143" i="9"/>
  <c r="V143" i="9"/>
  <c r="T143" i="9"/>
  <c r="S143" i="9"/>
  <c r="R143" i="9"/>
  <c r="O143" i="9"/>
  <c r="N143" i="9"/>
  <c r="L143" i="9"/>
  <c r="K143" i="9"/>
  <c r="J143" i="9"/>
  <c r="H143" i="9"/>
  <c r="G143" i="9"/>
  <c r="F143" i="9"/>
  <c r="D143" i="9"/>
  <c r="C143" i="9"/>
  <c r="B143" i="9"/>
  <c r="AA124" i="9"/>
  <c r="Z124" i="9"/>
  <c r="W124" i="9"/>
  <c r="V124" i="9"/>
  <c r="S124" i="9"/>
  <c r="R124" i="9"/>
  <c r="O124" i="9"/>
  <c r="N124" i="9"/>
  <c r="K124" i="9"/>
  <c r="J124" i="9"/>
  <c r="G124" i="9"/>
  <c r="F124" i="9"/>
  <c r="D124" i="9"/>
  <c r="C124" i="9"/>
  <c r="B124" i="9"/>
  <c r="AA123" i="9"/>
  <c r="Z123" i="9"/>
  <c r="W123" i="9"/>
  <c r="V123" i="9"/>
  <c r="S123" i="9"/>
  <c r="R123" i="9"/>
  <c r="O123" i="9"/>
  <c r="N123" i="9"/>
  <c r="K123" i="9"/>
  <c r="J123" i="9"/>
  <c r="G123" i="9"/>
  <c r="F123" i="9"/>
  <c r="D123" i="9"/>
  <c r="C123" i="9"/>
  <c r="B123" i="9"/>
  <c r="AA119" i="9"/>
  <c r="Z119" i="9"/>
  <c r="W119" i="9"/>
  <c r="V119" i="9"/>
  <c r="S119" i="9"/>
  <c r="R119" i="9"/>
  <c r="O119" i="9"/>
  <c r="N119" i="9"/>
  <c r="K119" i="9"/>
  <c r="J119" i="9"/>
  <c r="G119" i="9"/>
  <c r="F119" i="9"/>
  <c r="D119" i="9"/>
  <c r="C119" i="9"/>
  <c r="B119" i="9"/>
  <c r="AA118" i="9"/>
  <c r="Z118" i="9"/>
  <c r="W118" i="9"/>
  <c r="V118" i="9"/>
  <c r="S118" i="9"/>
  <c r="R118" i="9"/>
  <c r="O118" i="9"/>
  <c r="N118" i="9"/>
  <c r="K118" i="9"/>
  <c r="J118" i="9"/>
  <c r="G118" i="9"/>
  <c r="F118" i="9"/>
  <c r="D118" i="9"/>
  <c r="C118" i="9"/>
  <c r="B118" i="9"/>
  <c r="AA117" i="9"/>
  <c r="Z117" i="9"/>
  <c r="X117" i="9"/>
  <c r="W117" i="9"/>
  <c r="V117" i="9"/>
  <c r="S117" i="9"/>
  <c r="R117" i="9"/>
  <c r="O117" i="9"/>
  <c r="N117" i="9"/>
  <c r="K117" i="9"/>
  <c r="J117" i="9"/>
  <c r="G117" i="9"/>
  <c r="F117" i="9"/>
  <c r="D117" i="9"/>
  <c r="C117" i="9"/>
  <c r="B117" i="9"/>
  <c r="T117" i="9"/>
  <c r="P117" i="9"/>
  <c r="B91" i="9"/>
  <c r="AB94" i="9"/>
  <c r="AA94" i="9"/>
  <c r="Z94" i="9"/>
  <c r="W94" i="9"/>
  <c r="V94" i="9"/>
  <c r="S94" i="9"/>
  <c r="R94" i="9"/>
  <c r="O94" i="9"/>
  <c r="N94" i="9"/>
  <c r="L94" i="9"/>
  <c r="K94" i="9"/>
  <c r="J94" i="9"/>
  <c r="H94" i="9"/>
  <c r="G94" i="9"/>
  <c r="F94" i="9"/>
  <c r="D94" i="9"/>
  <c r="C94" i="9"/>
  <c r="B94" i="9"/>
  <c r="AA93" i="9"/>
  <c r="Z93" i="9"/>
  <c r="X93" i="9"/>
  <c r="W93" i="9"/>
  <c r="V93" i="9"/>
  <c r="T93" i="9"/>
  <c r="S93" i="9"/>
  <c r="R93" i="9"/>
  <c r="P93" i="9"/>
  <c r="O93" i="9"/>
  <c r="N93" i="9"/>
  <c r="K93" i="9"/>
  <c r="J93" i="9"/>
  <c r="H93" i="9"/>
  <c r="G93" i="9"/>
  <c r="F93" i="9"/>
  <c r="D93" i="9"/>
  <c r="C93" i="9"/>
  <c r="B93" i="9"/>
  <c r="AA92" i="9"/>
  <c r="Z92" i="9"/>
  <c r="X92" i="9"/>
  <c r="W92" i="9"/>
  <c r="V92" i="9"/>
  <c r="T92" i="9"/>
  <c r="S92" i="9"/>
  <c r="R92" i="9"/>
  <c r="O92" i="9"/>
  <c r="N92" i="9"/>
  <c r="L92" i="9"/>
  <c r="K92" i="9"/>
  <c r="J92" i="9"/>
  <c r="H92" i="9"/>
  <c r="G92" i="9"/>
  <c r="F92" i="9"/>
  <c r="D92" i="9"/>
  <c r="C92" i="9"/>
  <c r="B92" i="9"/>
  <c r="R10" i="3" s="1"/>
  <c r="V91" i="9"/>
  <c r="S91" i="9"/>
  <c r="AA73" i="9"/>
  <c r="Z73" i="9"/>
  <c r="W73" i="9"/>
  <c r="V73" i="9"/>
  <c r="S73" i="9"/>
  <c r="R73" i="9"/>
  <c r="O73" i="9"/>
  <c r="N73" i="9"/>
  <c r="K73" i="9"/>
  <c r="J73" i="9"/>
  <c r="G73" i="9"/>
  <c r="F73" i="9"/>
  <c r="D73" i="9"/>
  <c r="C73" i="9"/>
  <c r="B73" i="9"/>
  <c r="AA72" i="9"/>
  <c r="Z72" i="9"/>
  <c r="W72" i="9"/>
  <c r="V72" i="9"/>
  <c r="S72" i="9"/>
  <c r="R72" i="9"/>
  <c r="O72" i="9"/>
  <c r="N72" i="9"/>
  <c r="K72" i="9"/>
  <c r="J72" i="9"/>
  <c r="G72" i="9"/>
  <c r="F72" i="9"/>
  <c r="D72" i="9"/>
  <c r="C72" i="9"/>
  <c r="B72" i="9"/>
  <c r="AA68" i="9"/>
  <c r="Z68" i="9"/>
  <c r="W68" i="9"/>
  <c r="V68" i="9"/>
  <c r="S68" i="9"/>
  <c r="R68" i="9"/>
  <c r="O68" i="9"/>
  <c r="N68" i="9"/>
  <c r="K68" i="9"/>
  <c r="J68" i="9"/>
  <c r="G68" i="9"/>
  <c r="F68" i="9"/>
  <c r="D68" i="9"/>
  <c r="C68" i="9"/>
  <c r="B68" i="9"/>
  <c r="AA67" i="9"/>
  <c r="Z67" i="9"/>
  <c r="W67" i="9"/>
  <c r="V67" i="9"/>
  <c r="S67" i="9"/>
  <c r="R67" i="9"/>
  <c r="O67" i="9"/>
  <c r="N67" i="9"/>
  <c r="K67" i="9"/>
  <c r="J67" i="9"/>
  <c r="G67" i="9"/>
  <c r="F67" i="9"/>
  <c r="D67" i="9"/>
  <c r="C67" i="9"/>
  <c r="B67" i="9"/>
  <c r="AB66" i="9"/>
  <c r="AA66" i="9"/>
  <c r="Z66" i="9"/>
  <c r="W66" i="9"/>
  <c r="V66" i="9"/>
  <c r="S66" i="9"/>
  <c r="R66" i="9"/>
  <c r="O66" i="9"/>
  <c r="N66" i="9"/>
  <c r="K66" i="9"/>
  <c r="J66" i="9"/>
  <c r="G66" i="9"/>
  <c r="F66" i="9"/>
  <c r="D66" i="9"/>
  <c r="C66" i="9"/>
  <c r="B66" i="9"/>
  <c r="AB73" i="9"/>
  <c r="P73" i="9"/>
  <c r="L73" i="9"/>
  <c r="X72" i="9"/>
  <c r="L71" i="9"/>
  <c r="H72" i="9"/>
  <c r="B71" i="9"/>
  <c r="P68" i="9"/>
  <c r="L68" i="9"/>
  <c r="H68" i="9"/>
  <c r="AB169" i="9"/>
  <c r="X66" i="9"/>
  <c r="T66" i="9"/>
  <c r="P66" i="9"/>
  <c r="H66" i="9"/>
  <c r="Z40" i="9"/>
  <c r="G65" i="9"/>
  <c r="F65" i="9"/>
  <c r="O40" i="9"/>
  <c r="B40" i="9"/>
  <c r="W10" i="9"/>
  <c r="K10" i="9"/>
  <c r="AB13" i="9"/>
  <c r="AA13" i="9"/>
  <c r="Z13" i="9"/>
  <c r="X13" i="9"/>
  <c r="W13" i="9"/>
  <c r="V13" i="9"/>
  <c r="T13" i="9"/>
  <c r="S13" i="9"/>
  <c r="R13" i="9"/>
  <c r="P13" i="9"/>
  <c r="O13" i="9"/>
  <c r="N13" i="9"/>
  <c r="K13" i="9"/>
  <c r="J13" i="9"/>
  <c r="G13" i="9"/>
  <c r="F13" i="9"/>
  <c r="D13" i="9"/>
  <c r="C13" i="9"/>
  <c r="B13" i="9"/>
  <c r="AB12" i="9"/>
  <c r="AA12" i="9"/>
  <c r="Z12" i="9"/>
  <c r="X12" i="9"/>
  <c r="W12" i="9"/>
  <c r="V12" i="9"/>
  <c r="T12" i="9"/>
  <c r="S12" i="9"/>
  <c r="R12" i="9"/>
  <c r="P12" i="9"/>
  <c r="O12" i="9"/>
  <c r="N12" i="9"/>
  <c r="L12" i="9"/>
  <c r="K12" i="9"/>
  <c r="J12" i="9"/>
  <c r="G12" i="9"/>
  <c r="F12" i="9"/>
  <c r="D12" i="9"/>
  <c r="C12" i="9"/>
  <c r="B12" i="9"/>
  <c r="AA11" i="9"/>
  <c r="Z11" i="9"/>
  <c r="X11" i="9"/>
  <c r="W11" i="9"/>
  <c r="V11" i="9"/>
  <c r="T11" i="9"/>
  <c r="S11" i="9"/>
  <c r="R11" i="9"/>
  <c r="P11" i="9"/>
  <c r="O11" i="9"/>
  <c r="N11" i="9"/>
  <c r="L11" i="9"/>
  <c r="K11" i="9"/>
  <c r="J11" i="9"/>
  <c r="H11" i="9"/>
  <c r="G11" i="9"/>
  <c r="F11" i="9"/>
  <c r="D11" i="9"/>
  <c r="C11" i="9"/>
  <c r="B11" i="9"/>
  <c r="V10" i="9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B131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B130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B129" i="8"/>
  <c r="B128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B126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B125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B124" i="8"/>
  <c r="B123" i="8"/>
  <c r="B122" i="8"/>
  <c r="I120" i="8"/>
  <c r="H120" i="8"/>
  <c r="G120" i="8"/>
  <c r="Q119" i="8"/>
  <c r="P119" i="8"/>
  <c r="O119" i="8"/>
  <c r="M119" i="8"/>
  <c r="L119" i="8"/>
  <c r="K119" i="8"/>
  <c r="J119" i="8"/>
  <c r="I119" i="8"/>
  <c r="H119" i="8"/>
  <c r="G119" i="8"/>
  <c r="F119" i="8"/>
  <c r="E119" i="8"/>
  <c r="D119" i="8"/>
  <c r="C119" i="8"/>
  <c r="B119" i="8"/>
  <c r="Q118" i="8"/>
  <c r="P118" i="8"/>
  <c r="O118" i="8"/>
  <c r="M118" i="8"/>
  <c r="L118" i="8"/>
  <c r="K118" i="8"/>
  <c r="J118" i="8"/>
  <c r="I118" i="8"/>
  <c r="H118" i="8"/>
  <c r="G118" i="8"/>
  <c r="F118" i="8"/>
  <c r="E118" i="8"/>
  <c r="D118" i="8"/>
  <c r="C118" i="8"/>
  <c r="B118" i="8"/>
  <c r="B117" i="8"/>
  <c r="Q115" i="8"/>
  <c r="P115" i="8"/>
  <c r="O115" i="8"/>
  <c r="M115" i="8"/>
  <c r="L115" i="8"/>
  <c r="K115" i="8"/>
  <c r="J115" i="8"/>
  <c r="I115" i="8"/>
  <c r="H115" i="8"/>
  <c r="G115" i="8"/>
  <c r="F115" i="8"/>
  <c r="E115" i="8"/>
  <c r="D115" i="8"/>
  <c r="C115" i="8"/>
  <c r="B115" i="8"/>
  <c r="Q114" i="8"/>
  <c r="P114" i="8"/>
  <c r="O114" i="8"/>
  <c r="M114" i="8"/>
  <c r="L114" i="8"/>
  <c r="K114" i="8"/>
  <c r="J114" i="8"/>
  <c r="I114" i="8"/>
  <c r="H114" i="8"/>
  <c r="G114" i="8"/>
  <c r="F114" i="8"/>
  <c r="E114" i="8"/>
  <c r="D114" i="8"/>
  <c r="C114" i="8"/>
  <c r="B114" i="8"/>
  <c r="Q113" i="8"/>
  <c r="P113" i="8"/>
  <c r="O113" i="8"/>
  <c r="M113" i="8"/>
  <c r="L113" i="8"/>
  <c r="K113" i="8"/>
  <c r="J113" i="8"/>
  <c r="I113" i="8"/>
  <c r="H113" i="8"/>
  <c r="G113" i="8"/>
  <c r="F113" i="8"/>
  <c r="E113" i="8"/>
  <c r="D113" i="8"/>
  <c r="C113" i="8"/>
  <c r="B113" i="8"/>
  <c r="B112" i="8"/>
  <c r="B111" i="8"/>
  <c r="B109" i="8"/>
  <c r="B108" i="8"/>
  <c r="B107" i="8"/>
  <c r="B106" i="8"/>
  <c r="B104" i="8"/>
  <c r="B103" i="8"/>
  <c r="B102" i="8"/>
  <c r="B101" i="8"/>
  <c r="B100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87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86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85" i="8"/>
  <c r="B84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82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81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80" i="8"/>
  <c r="B79" i="8"/>
  <c r="B78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Q75" i="8"/>
  <c r="P75" i="8"/>
  <c r="O75" i="8"/>
  <c r="M75" i="8"/>
  <c r="L75" i="8"/>
  <c r="K75" i="8"/>
  <c r="J75" i="8"/>
  <c r="I75" i="8"/>
  <c r="H75" i="8"/>
  <c r="G75" i="8"/>
  <c r="F75" i="8"/>
  <c r="E75" i="8"/>
  <c r="D75" i="8"/>
  <c r="C75" i="8"/>
  <c r="B75" i="8"/>
  <c r="Q74" i="8"/>
  <c r="P74" i="8"/>
  <c r="O74" i="8"/>
  <c r="M74" i="8"/>
  <c r="L74" i="8"/>
  <c r="K74" i="8"/>
  <c r="J74" i="8"/>
  <c r="I74" i="8"/>
  <c r="H74" i="8"/>
  <c r="G74" i="8"/>
  <c r="F74" i="8"/>
  <c r="E74" i="8"/>
  <c r="D74" i="8"/>
  <c r="C74" i="8"/>
  <c r="B74" i="8"/>
  <c r="B73" i="8"/>
  <c r="Q71" i="8"/>
  <c r="P71" i="8"/>
  <c r="O71" i="8"/>
  <c r="M71" i="8"/>
  <c r="L71" i="8"/>
  <c r="K71" i="8"/>
  <c r="J71" i="8"/>
  <c r="I71" i="8"/>
  <c r="H71" i="8"/>
  <c r="G71" i="8"/>
  <c r="F71" i="8"/>
  <c r="E71" i="8"/>
  <c r="D71" i="8"/>
  <c r="C71" i="8"/>
  <c r="B71" i="8"/>
  <c r="Q70" i="8"/>
  <c r="P70" i="8"/>
  <c r="O70" i="8"/>
  <c r="M70" i="8"/>
  <c r="L70" i="8"/>
  <c r="K70" i="8"/>
  <c r="J70" i="8"/>
  <c r="I70" i="8"/>
  <c r="H70" i="8"/>
  <c r="G70" i="8"/>
  <c r="F70" i="8"/>
  <c r="E70" i="8"/>
  <c r="D70" i="8"/>
  <c r="C70" i="8"/>
  <c r="B70" i="8"/>
  <c r="Q69" i="8"/>
  <c r="P69" i="8"/>
  <c r="O69" i="8"/>
  <c r="M69" i="8"/>
  <c r="L69" i="8"/>
  <c r="K69" i="8"/>
  <c r="J69" i="8"/>
  <c r="I69" i="8"/>
  <c r="H69" i="8"/>
  <c r="G69" i="8"/>
  <c r="F69" i="8"/>
  <c r="E69" i="8"/>
  <c r="D69" i="8"/>
  <c r="C69" i="8"/>
  <c r="B69" i="8"/>
  <c r="B68" i="8"/>
  <c r="B67" i="8"/>
  <c r="B65" i="8"/>
  <c r="B64" i="8"/>
  <c r="B63" i="8"/>
  <c r="B62" i="8"/>
  <c r="B60" i="8"/>
  <c r="B59" i="8"/>
  <c r="B58" i="8"/>
  <c r="B57" i="8"/>
  <c r="B56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39" i="8"/>
  <c r="B38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B33" i="8"/>
  <c r="B32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Q29" i="8"/>
  <c r="P29" i="8"/>
  <c r="O29" i="8"/>
  <c r="M29" i="8"/>
  <c r="L29" i="8"/>
  <c r="K29" i="8"/>
  <c r="J29" i="8"/>
  <c r="I29" i="8"/>
  <c r="H29" i="8"/>
  <c r="G29" i="8"/>
  <c r="F29" i="8"/>
  <c r="E29" i="8"/>
  <c r="D29" i="8"/>
  <c r="C29" i="8"/>
  <c r="B29" i="8"/>
  <c r="Q28" i="8"/>
  <c r="P28" i="8"/>
  <c r="O28" i="8"/>
  <c r="M28" i="8"/>
  <c r="L28" i="8"/>
  <c r="K28" i="8"/>
  <c r="J28" i="8"/>
  <c r="I28" i="8"/>
  <c r="H28" i="8"/>
  <c r="G28" i="8"/>
  <c r="F28" i="8"/>
  <c r="E28" i="8"/>
  <c r="D28" i="8"/>
  <c r="C28" i="8"/>
  <c r="B28" i="8"/>
  <c r="B27" i="8"/>
  <c r="Q25" i="8"/>
  <c r="P25" i="8"/>
  <c r="O25" i="8"/>
  <c r="M25" i="8"/>
  <c r="L25" i="8"/>
  <c r="K25" i="8"/>
  <c r="J25" i="8"/>
  <c r="I25" i="8"/>
  <c r="H25" i="8"/>
  <c r="G25" i="8"/>
  <c r="F25" i="8"/>
  <c r="E25" i="8"/>
  <c r="D25" i="8"/>
  <c r="C25" i="8"/>
  <c r="B25" i="8"/>
  <c r="Q24" i="8"/>
  <c r="P24" i="8"/>
  <c r="O24" i="8"/>
  <c r="M24" i="8"/>
  <c r="L24" i="8"/>
  <c r="K24" i="8"/>
  <c r="J24" i="8"/>
  <c r="I24" i="8"/>
  <c r="H24" i="8"/>
  <c r="G24" i="8"/>
  <c r="F24" i="8"/>
  <c r="E24" i="8"/>
  <c r="D24" i="8"/>
  <c r="C24" i="8"/>
  <c r="B24" i="8"/>
  <c r="Q23" i="8"/>
  <c r="P23" i="8"/>
  <c r="O23" i="8"/>
  <c r="M23" i="8"/>
  <c r="L23" i="8"/>
  <c r="K23" i="8"/>
  <c r="J23" i="8"/>
  <c r="I23" i="8"/>
  <c r="H23" i="8"/>
  <c r="G23" i="8"/>
  <c r="F23" i="8"/>
  <c r="E23" i="8"/>
  <c r="D23" i="8"/>
  <c r="C23" i="8"/>
  <c r="B23" i="8"/>
  <c r="B22" i="8"/>
  <c r="B21" i="8"/>
  <c r="B19" i="8"/>
  <c r="B18" i="8"/>
  <c r="B17" i="8"/>
  <c r="B16" i="8"/>
  <c r="B14" i="8"/>
  <c r="B13" i="8"/>
  <c r="B12" i="8"/>
  <c r="B11" i="8"/>
  <c r="B10" i="8"/>
  <c r="Q127" i="7"/>
  <c r="P127" i="7"/>
  <c r="O127" i="7"/>
  <c r="N127" i="7"/>
  <c r="M127" i="7"/>
  <c r="L127" i="7"/>
  <c r="K127" i="7"/>
  <c r="J127" i="7"/>
  <c r="I127" i="7"/>
  <c r="H127" i="7"/>
  <c r="H105" i="7" s="1"/>
  <c r="G127" i="7"/>
  <c r="G105" i="7" s="1"/>
  <c r="F127" i="7"/>
  <c r="E127" i="7"/>
  <c r="D127" i="7"/>
  <c r="C127" i="7"/>
  <c r="B127" i="7"/>
  <c r="Q122" i="7"/>
  <c r="P122" i="7"/>
  <c r="P100" i="7" s="1"/>
  <c r="O122" i="7"/>
  <c r="O100" i="7" s="1"/>
  <c r="N122" i="7"/>
  <c r="M122" i="7"/>
  <c r="L122" i="7"/>
  <c r="K122" i="7"/>
  <c r="J122" i="7"/>
  <c r="I122" i="7"/>
  <c r="H122" i="7"/>
  <c r="H100" i="7" s="1"/>
  <c r="G122" i="7"/>
  <c r="G100" i="7" s="1"/>
  <c r="F122" i="7"/>
  <c r="E122" i="7"/>
  <c r="D122" i="7"/>
  <c r="C122" i="7"/>
  <c r="B122" i="7"/>
  <c r="Q121" i="7"/>
  <c r="P121" i="7"/>
  <c r="N121" i="7"/>
  <c r="M121" i="7"/>
  <c r="L121" i="7"/>
  <c r="K121" i="7"/>
  <c r="J121" i="7"/>
  <c r="I121" i="7"/>
  <c r="F121" i="7"/>
  <c r="E121" i="7"/>
  <c r="D121" i="7"/>
  <c r="C121" i="7"/>
  <c r="B121" i="7"/>
  <c r="N118" i="7"/>
  <c r="B118" i="7"/>
  <c r="N117" i="7"/>
  <c r="B117" i="7"/>
  <c r="Q116" i="7"/>
  <c r="P116" i="7"/>
  <c r="P110" i="7" s="1"/>
  <c r="P99" i="7" s="1"/>
  <c r="O116" i="7"/>
  <c r="O110" i="7" s="1"/>
  <c r="N116" i="7"/>
  <c r="M116" i="7"/>
  <c r="L116" i="7"/>
  <c r="K116" i="7"/>
  <c r="K110" i="7" s="1"/>
  <c r="K99" i="7" s="1"/>
  <c r="J116" i="7"/>
  <c r="I116" i="7"/>
  <c r="H116" i="7"/>
  <c r="G116" i="7"/>
  <c r="F116" i="7"/>
  <c r="E116" i="7"/>
  <c r="D116" i="7"/>
  <c r="D110" i="7" s="1"/>
  <c r="D99" i="7" s="1"/>
  <c r="C116" i="7"/>
  <c r="C110" i="7" s="1"/>
  <c r="C99" i="7" s="1"/>
  <c r="B116" i="7"/>
  <c r="B105" i="7" s="1"/>
  <c r="N114" i="7"/>
  <c r="B114" i="7"/>
  <c r="N113" i="7"/>
  <c r="B113" i="7"/>
  <c r="B111" i="7" s="1"/>
  <c r="N112" i="7"/>
  <c r="B112" i="7"/>
  <c r="Q111" i="7"/>
  <c r="P111" i="7"/>
  <c r="O111" i="7"/>
  <c r="N111" i="7"/>
  <c r="M111" i="7"/>
  <c r="L111" i="7"/>
  <c r="L110" i="7" s="1"/>
  <c r="L99" i="7" s="1"/>
  <c r="K111" i="7"/>
  <c r="J111" i="7"/>
  <c r="I111" i="7"/>
  <c r="I110" i="7" s="1"/>
  <c r="I99" i="7" s="1"/>
  <c r="H111" i="7"/>
  <c r="H110" i="7" s="1"/>
  <c r="G111" i="7"/>
  <c r="F111" i="7"/>
  <c r="E111" i="7"/>
  <c r="D111" i="7"/>
  <c r="C111" i="7"/>
  <c r="M110" i="7"/>
  <c r="G110" i="7"/>
  <c r="E110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108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107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106" i="7"/>
  <c r="Q105" i="7"/>
  <c r="M105" i="7"/>
  <c r="L105" i="7"/>
  <c r="K105" i="7"/>
  <c r="J105" i="7"/>
  <c r="I105" i="7"/>
  <c r="E105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103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102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101" i="7"/>
  <c r="Q100" i="7"/>
  <c r="N100" i="7"/>
  <c r="M100" i="7"/>
  <c r="L100" i="7"/>
  <c r="K100" i="7"/>
  <c r="J100" i="7"/>
  <c r="I100" i="7"/>
  <c r="F100" i="7"/>
  <c r="E100" i="7"/>
  <c r="D100" i="7"/>
  <c r="C100" i="7"/>
  <c r="M99" i="7"/>
  <c r="E99" i="7"/>
  <c r="Q83" i="7"/>
  <c r="P83" i="7"/>
  <c r="O83" i="7"/>
  <c r="O61" i="7" s="1"/>
  <c r="N83" i="7"/>
  <c r="N61" i="7" s="1"/>
  <c r="M83" i="7"/>
  <c r="L83" i="7"/>
  <c r="K83" i="7"/>
  <c r="J83" i="7"/>
  <c r="I83" i="7"/>
  <c r="I61" i="7" s="1"/>
  <c r="H83" i="7"/>
  <c r="G83" i="7"/>
  <c r="F83" i="7"/>
  <c r="E83" i="7"/>
  <c r="D83" i="7"/>
  <c r="C83" i="7"/>
  <c r="B83" i="7"/>
  <c r="Q78" i="7"/>
  <c r="Q56" i="7" s="1"/>
  <c r="P78" i="7"/>
  <c r="O78" i="7"/>
  <c r="N78" i="7"/>
  <c r="N56" i="7" s="1"/>
  <c r="M78" i="7"/>
  <c r="L78" i="7"/>
  <c r="K78" i="7"/>
  <c r="J78" i="7"/>
  <c r="I78" i="7"/>
  <c r="I56" i="7" s="1"/>
  <c r="H78" i="7"/>
  <c r="G78" i="7"/>
  <c r="F78" i="7"/>
  <c r="F56" i="7" s="1"/>
  <c r="E78" i="7"/>
  <c r="D78" i="7"/>
  <c r="C78" i="7"/>
  <c r="B78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B77" i="7"/>
  <c r="N74" i="7"/>
  <c r="B74" i="7"/>
  <c r="B72" i="7" s="1"/>
  <c r="B61" i="7" s="1"/>
  <c r="N73" i="7"/>
  <c r="B73" i="7"/>
  <c r="Q72" i="7"/>
  <c r="P72" i="7"/>
  <c r="O72" i="7"/>
  <c r="N72" i="7"/>
  <c r="M72" i="7"/>
  <c r="M61" i="7" s="1"/>
  <c r="L72" i="7"/>
  <c r="L66" i="7" s="1"/>
  <c r="K72" i="7"/>
  <c r="K61" i="7" s="1"/>
  <c r="J72" i="7"/>
  <c r="J61" i="7" s="1"/>
  <c r="I72" i="7"/>
  <c r="H72" i="7"/>
  <c r="G72" i="7"/>
  <c r="F72" i="7"/>
  <c r="E72" i="7"/>
  <c r="E66" i="7" s="1"/>
  <c r="E55" i="7" s="1"/>
  <c r="D72" i="7"/>
  <c r="D66" i="7" s="1"/>
  <c r="C72" i="7"/>
  <c r="C61" i="7" s="1"/>
  <c r="N70" i="7"/>
  <c r="B70" i="7"/>
  <c r="B67" i="7" s="1"/>
  <c r="N69" i="7"/>
  <c r="B69" i="7"/>
  <c r="N68" i="7"/>
  <c r="B68" i="7"/>
  <c r="Q67" i="7"/>
  <c r="P67" i="7"/>
  <c r="P56" i="7" s="1"/>
  <c r="O67" i="7"/>
  <c r="O56" i="7" s="1"/>
  <c r="N67" i="7"/>
  <c r="M67" i="7"/>
  <c r="L67" i="7"/>
  <c r="K67" i="7"/>
  <c r="J67" i="7"/>
  <c r="J66" i="7" s="1"/>
  <c r="J55" i="7" s="1"/>
  <c r="I67" i="7"/>
  <c r="I66" i="7" s="1"/>
  <c r="I55" i="7" s="1"/>
  <c r="H67" i="7"/>
  <c r="H56" i="7" s="1"/>
  <c r="G67" i="7"/>
  <c r="G66" i="7" s="1"/>
  <c r="G55" i="7" s="1"/>
  <c r="F67" i="7"/>
  <c r="E67" i="7"/>
  <c r="D67" i="7"/>
  <c r="C67" i="7"/>
  <c r="Q66" i="7"/>
  <c r="N66" i="7"/>
  <c r="N55" i="7" s="1"/>
  <c r="M66" i="7"/>
  <c r="M55" i="7" s="1"/>
  <c r="F66" i="7"/>
  <c r="F55" i="7" s="1"/>
  <c r="C66" i="7"/>
  <c r="C55" i="7" s="1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B64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B63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B62" i="7"/>
  <c r="Q61" i="7"/>
  <c r="G61" i="7"/>
  <c r="F61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B58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B57" i="7"/>
  <c r="M56" i="7"/>
  <c r="L56" i="7"/>
  <c r="K56" i="7"/>
  <c r="E56" i="7"/>
  <c r="D56" i="7"/>
  <c r="C56" i="7"/>
  <c r="Q38" i="7"/>
  <c r="Q38" i="8" s="1"/>
  <c r="P38" i="7"/>
  <c r="O38" i="7"/>
  <c r="N38" i="7"/>
  <c r="N38" i="8" s="1"/>
  <c r="M38" i="7"/>
  <c r="M38" i="8" s="1"/>
  <c r="L38" i="7"/>
  <c r="L38" i="8" s="1"/>
  <c r="K38" i="7"/>
  <c r="K38" i="8" s="1"/>
  <c r="J38" i="7"/>
  <c r="J38" i="8" s="1"/>
  <c r="I38" i="7"/>
  <c r="I38" i="8" s="1"/>
  <c r="H38" i="7"/>
  <c r="G38" i="7"/>
  <c r="F38" i="7"/>
  <c r="F38" i="8" s="1"/>
  <c r="E38" i="7"/>
  <c r="E38" i="8" s="1"/>
  <c r="D38" i="7"/>
  <c r="D38" i="8" s="1"/>
  <c r="C38" i="7"/>
  <c r="C38" i="8" s="1"/>
  <c r="B38" i="7"/>
  <c r="Q33" i="7"/>
  <c r="Q33" i="8" s="1"/>
  <c r="P33" i="7"/>
  <c r="O33" i="7"/>
  <c r="N33" i="7"/>
  <c r="N33" i="8" s="1"/>
  <c r="M33" i="7"/>
  <c r="M33" i="8" s="1"/>
  <c r="L33" i="7"/>
  <c r="L33" i="8" s="1"/>
  <c r="K33" i="7"/>
  <c r="K33" i="8" s="1"/>
  <c r="J33" i="7"/>
  <c r="J33" i="8" s="1"/>
  <c r="I33" i="7"/>
  <c r="I33" i="8" s="1"/>
  <c r="H33" i="7"/>
  <c r="G33" i="7"/>
  <c r="F33" i="7"/>
  <c r="F33" i="8" s="1"/>
  <c r="E33" i="7"/>
  <c r="E33" i="8" s="1"/>
  <c r="D33" i="7"/>
  <c r="D33" i="8" s="1"/>
  <c r="C33" i="7"/>
  <c r="C33" i="8" s="1"/>
  <c r="B33" i="7"/>
  <c r="Q32" i="7"/>
  <c r="P32" i="7"/>
  <c r="O32" i="7"/>
  <c r="N32" i="7"/>
  <c r="N32" i="8" s="1"/>
  <c r="M32" i="7"/>
  <c r="M32" i="8" s="1"/>
  <c r="L32" i="7"/>
  <c r="L32" i="8" s="1"/>
  <c r="K32" i="7"/>
  <c r="K32" i="8" s="1"/>
  <c r="J32" i="7"/>
  <c r="J32" i="8" s="1"/>
  <c r="I32" i="7"/>
  <c r="I32" i="8" s="1"/>
  <c r="H32" i="7"/>
  <c r="G32" i="7"/>
  <c r="F32" i="7"/>
  <c r="F32" i="8" s="1"/>
  <c r="E32" i="7"/>
  <c r="E32" i="8" s="1"/>
  <c r="D32" i="7"/>
  <c r="D32" i="8" s="1"/>
  <c r="C32" i="7"/>
  <c r="C32" i="8" s="1"/>
  <c r="B32" i="7"/>
  <c r="N29" i="7"/>
  <c r="N29" i="8" s="1"/>
  <c r="B29" i="7"/>
  <c r="N28" i="7"/>
  <c r="N28" i="8" s="1"/>
  <c r="B28" i="7"/>
  <c r="B17" i="7" s="1"/>
  <c r="Q27" i="7"/>
  <c r="Q27" i="8" s="1"/>
  <c r="P27" i="7"/>
  <c r="P27" i="8" s="1"/>
  <c r="O27" i="7"/>
  <c r="O27" i="8" s="1"/>
  <c r="N27" i="7"/>
  <c r="N27" i="8" s="1"/>
  <c r="M27" i="7"/>
  <c r="M27" i="8" s="1"/>
  <c r="L27" i="7"/>
  <c r="K27" i="7"/>
  <c r="J27" i="7"/>
  <c r="I27" i="7"/>
  <c r="I27" i="8" s="1"/>
  <c r="H27" i="7"/>
  <c r="H27" i="8" s="1"/>
  <c r="G27" i="7"/>
  <c r="G27" i="8" s="1"/>
  <c r="F27" i="7"/>
  <c r="F27" i="8" s="1"/>
  <c r="E27" i="7"/>
  <c r="E27" i="8" s="1"/>
  <c r="D27" i="7"/>
  <c r="C27" i="7"/>
  <c r="B27" i="7"/>
  <c r="B16" i="7" s="1"/>
  <c r="N25" i="7"/>
  <c r="N25" i="8" s="1"/>
  <c r="B25" i="7"/>
  <c r="B14" i="7" s="1"/>
  <c r="N24" i="7"/>
  <c r="N24" i="8" s="1"/>
  <c r="B24" i="7"/>
  <c r="N23" i="7"/>
  <c r="N23" i="8" s="1"/>
  <c r="B23" i="7"/>
  <c r="Q22" i="7"/>
  <c r="P22" i="7"/>
  <c r="P22" i="8" s="1"/>
  <c r="O22" i="7"/>
  <c r="N22" i="7"/>
  <c r="N22" i="8" s="1"/>
  <c r="M22" i="7"/>
  <c r="M22" i="8" s="1"/>
  <c r="L22" i="7"/>
  <c r="L22" i="8" s="1"/>
  <c r="K22" i="7"/>
  <c r="K22" i="8" s="1"/>
  <c r="J22" i="7"/>
  <c r="I22" i="7"/>
  <c r="H22" i="7"/>
  <c r="H22" i="8" s="1"/>
  <c r="G22" i="7"/>
  <c r="F22" i="7"/>
  <c r="F22" i="8" s="1"/>
  <c r="E22" i="7"/>
  <c r="E22" i="8" s="1"/>
  <c r="D22" i="7"/>
  <c r="D22" i="8" s="1"/>
  <c r="C22" i="7"/>
  <c r="C22" i="8" s="1"/>
  <c r="Q21" i="7"/>
  <c r="O21" i="7"/>
  <c r="M21" i="7"/>
  <c r="M21" i="8" s="1"/>
  <c r="K21" i="7"/>
  <c r="G21" i="7"/>
  <c r="F21" i="7"/>
  <c r="F10" i="7" s="1"/>
  <c r="E21" i="7"/>
  <c r="C21" i="7"/>
  <c r="Q19" i="7"/>
  <c r="P19" i="7"/>
  <c r="O19" i="7"/>
  <c r="O19" i="8" s="1"/>
  <c r="N19" i="7"/>
  <c r="N19" i="8" s="1"/>
  <c r="M19" i="7"/>
  <c r="L19" i="7"/>
  <c r="K19" i="7"/>
  <c r="K19" i="8" s="1"/>
  <c r="J19" i="7"/>
  <c r="J19" i="8" s="1"/>
  <c r="I19" i="7"/>
  <c r="H19" i="7"/>
  <c r="G19" i="7"/>
  <c r="G19" i="8" s="1"/>
  <c r="F19" i="7"/>
  <c r="F19" i="8" s="1"/>
  <c r="E19" i="7"/>
  <c r="D19" i="7"/>
  <c r="C19" i="7"/>
  <c r="C19" i="8" s="1"/>
  <c r="B19" i="7"/>
  <c r="Q18" i="7"/>
  <c r="P18" i="7"/>
  <c r="O18" i="7"/>
  <c r="O18" i="8" s="1"/>
  <c r="N18" i="7"/>
  <c r="N18" i="8" s="1"/>
  <c r="M18" i="7"/>
  <c r="L18" i="7"/>
  <c r="K18" i="7"/>
  <c r="K18" i="8" s="1"/>
  <c r="J18" i="7"/>
  <c r="J18" i="8" s="1"/>
  <c r="I18" i="7"/>
  <c r="H18" i="7"/>
  <c r="G18" i="7"/>
  <c r="G18" i="8" s="1"/>
  <c r="F18" i="7"/>
  <c r="F18" i="8" s="1"/>
  <c r="E18" i="7"/>
  <c r="D18" i="7"/>
  <c r="C18" i="7"/>
  <c r="C18" i="8" s="1"/>
  <c r="B18" i="7"/>
  <c r="Q17" i="7"/>
  <c r="P17" i="7"/>
  <c r="O17" i="7"/>
  <c r="O17" i="8" s="1"/>
  <c r="N17" i="7"/>
  <c r="N17" i="8" s="1"/>
  <c r="M17" i="7"/>
  <c r="L17" i="7"/>
  <c r="K17" i="7"/>
  <c r="K17" i="8" s="1"/>
  <c r="J17" i="7"/>
  <c r="J17" i="8" s="1"/>
  <c r="I17" i="7"/>
  <c r="H17" i="7"/>
  <c r="G17" i="7"/>
  <c r="G17" i="8" s="1"/>
  <c r="F17" i="7"/>
  <c r="F17" i="8" s="1"/>
  <c r="E17" i="7"/>
  <c r="D17" i="7"/>
  <c r="C17" i="7"/>
  <c r="C17" i="8" s="1"/>
  <c r="Q16" i="7"/>
  <c r="P16" i="7"/>
  <c r="O16" i="7"/>
  <c r="M16" i="7"/>
  <c r="L16" i="7"/>
  <c r="K16" i="7"/>
  <c r="I16" i="7"/>
  <c r="H16" i="7"/>
  <c r="G16" i="7"/>
  <c r="E16" i="7"/>
  <c r="D16" i="7"/>
  <c r="C16" i="7"/>
  <c r="Q14" i="7"/>
  <c r="P14" i="7"/>
  <c r="P14" i="8" s="1"/>
  <c r="O14" i="7"/>
  <c r="N14" i="7"/>
  <c r="N14" i="8" s="1"/>
  <c r="M14" i="7"/>
  <c r="M14" i="8" s="1"/>
  <c r="L14" i="7"/>
  <c r="K14" i="7"/>
  <c r="J14" i="7"/>
  <c r="I14" i="7"/>
  <c r="H14" i="7"/>
  <c r="H14" i="8" s="1"/>
  <c r="G14" i="7"/>
  <c r="F14" i="7"/>
  <c r="F14" i="8" s="1"/>
  <c r="E14" i="7"/>
  <c r="E14" i="8" s="1"/>
  <c r="D14" i="7"/>
  <c r="C14" i="7"/>
  <c r="Q13" i="7"/>
  <c r="P13" i="7"/>
  <c r="P13" i="8" s="1"/>
  <c r="O13" i="7"/>
  <c r="N13" i="7"/>
  <c r="N13" i="8" s="1"/>
  <c r="M13" i="7"/>
  <c r="L13" i="7"/>
  <c r="K13" i="7"/>
  <c r="J13" i="7"/>
  <c r="I13" i="7"/>
  <c r="H13" i="7"/>
  <c r="H13" i="8" s="1"/>
  <c r="G13" i="7"/>
  <c r="F13" i="7"/>
  <c r="F13" i="8" s="1"/>
  <c r="E13" i="7"/>
  <c r="D13" i="7"/>
  <c r="C13" i="7"/>
  <c r="Q12" i="7"/>
  <c r="P12" i="7"/>
  <c r="P12" i="8" s="1"/>
  <c r="O12" i="7"/>
  <c r="N12" i="7"/>
  <c r="N12" i="8" s="1"/>
  <c r="M12" i="7"/>
  <c r="L12" i="7"/>
  <c r="K12" i="7"/>
  <c r="K12" i="8" s="1"/>
  <c r="J12" i="7"/>
  <c r="I12" i="7"/>
  <c r="H12" i="7"/>
  <c r="H12" i="8" s="1"/>
  <c r="G12" i="7"/>
  <c r="F12" i="7"/>
  <c r="F12" i="8" s="1"/>
  <c r="E12" i="7"/>
  <c r="D12" i="7"/>
  <c r="C12" i="7"/>
  <c r="C12" i="8" s="1"/>
  <c r="B12" i="7"/>
  <c r="Q11" i="7"/>
  <c r="P11" i="7"/>
  <c r="O11" i="7"/>
  <c r="N11" i="7"/>
  <c r="M11" i="7"/>
  <c r="L11" i="7"/>
  <c r="K11" i="7"/>
  <c r="K11" i="8" s="1"/>
  <c r="J11" i="7"/>
  <c r="I11" i="7"/>
  <c r="H11" i="7"/>
  <c r="G11" i="7"/>
  <c r="F11" i="7"/>
  <c r="E11" i="7"/>
  <c r="D11" i="7"/>
  <c r="C11" i="7"/>
  <c r="C11" i="8" s="1"/>
  <c r="Q10" i="7"/>
  <c r="M10" i="7"/>
  <c r="G10" i="7"/>
  <c r="E10" i="7"/>
  <c r="C10" i="7"/>
  <c r="Q24" i="6"/>
  <c r="Q46" i="6" s="1"/>
  <c r="P24" i="6"/>
  <c r="P47" i="6" s="1"/>
  <c r="O24" i="6"/>
  <c r="O48" i="6" s="1"/>
  <c r="N24" i="6"/>
  <c r="N48" i="6" s="1"/>
  <c r="M24" i="6"/>
  <c r="M48" i="6" s="1"/>
  <c r="L24" i="6"/>
  <c r="L47" i="6" s="1"/>
  <c r="K24" i="6"/>
  <c r="K48" i="6" s="1"/>
  <c r="J24" i="6"/>
  <c r="J48" i="6" s="1"/>
  <c r="I24" i="6"/>
  <c r="I46" i="6" s="1"/>
  <c r="H24" i="6"/>
  <c r="H47" i="6" s="1"/>
  <c r="G24" i="6"/>
  <c r="G48" i="6" s="1"/>
  <c r="F24" i="6"/>
  <c r="F48" i="6" s="1"/>
  <c r="E24" i="6"/>
  <c r="E48" i="6" s="1"/>
  <c r="D24" i="6"/>
  <c r="D47" i="6" s="1"/>
  <c r="C24" i="6"/>
  <c r="C48" i="6" s="1"/>
  <c r="B24" i="6"/>
  <c r="B48" i="6" s="1"/>
  <c r="B22" i="6"/>
  <c r="B19" i="6" s="1"/>
  <c r="B21" i="6"/>
  <c r="B20" i="6"/>
  <c r="Q19" i="6"/>
  <c r="Q43" i="6" s="1"/>
  <c r="P19" i="6"/>
  <c r="P43" i="6" s="1"/>
  <c r="O19" i="6"/>
  <c r="O42" i="6" s="1"/>
  <c r="N19" i="6"/>
  <c r="N43" i="6" s="1"/>
  <c r="M19" i="6"/>
  <c r="M43" i="6" s="1"/>
  <c r="L19" i="6"/>
  <c r="L41" i="6" s="1"/>
  <c r="K19" i="6"/>
  <c r="K42" i="6" s="1"/>
  <c r="J19" i="6"/>
  <c r="J43" i="6" s="1"/>
  <c r="I19" i="6"/>
  <c r="I43" i="6" s="1"/>
  <c r="H19" i="6"/>
  <c r="H43" i="6" s="1"/>
  <c r="G19" i="6"/>
  <c r="G42" i="6" s="1"/>
  <c r="F19" i="6"/>
  <c r="F43" i="6" s="1"/>
  <c r="E19" i="6"/>
  <c r="E43" i="6" s="1"/>
  <c r="D19" i="6"/>
  <c r="D41" i="6" s="1"/>
  <c r="C19" i="6"/>
  <c r="C42" i="6" s="1"/>
  <c r="N17" i="6"/>
  <c r="B17" i="6"/>
  <c r="N16" i="6"/>
  <c r="N11" i="6" s="1"/>
  <c r="B16" i="6"/>
  <c r="N15" i="6"/>
  <c r="B15" i="6"/>
  <c r="Q14" i="6"/>
  <c r="Q38" i="6" s="1"/>
  <c r="P14" i="6"/>
  <c r="P36" i="6" s="1"/>
  <c r="O14" i="6"/>
  <c r="O36" i="6" s="1"/>
  <c r="M14" i="6"/>
  <c r="M38" i="6" s="1"/>
  <c r="L14" i="6"/>
  <c r="L38" i="6" s="1"/>
  <c r="K14" i="6"/>
  <c r="J14" i="6"/>
  <c r="J37" i="6" s="1"/>
  <c r="I14" i="6"/>
  <c r="I38" i="6" s="1"/>
  <c r="H14" i="6"/>
  <c r="H36" i="6" s="1"/>
  <c r="G14" i="6"/>
  <c r="G36" i="6" s="1"/>
  <c r="F14" i="6"/>
  <c r="F37" i="6" s="1"/>
  <c r="E14" i="6"/>
  <c r="E38" i="6" s="1"/>
  <c r="D14" i="6"/>
  <c r="D38" i="6" s="1"/>
  <c r="C14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Q11" i="6"/>
  <c r="P11" i="6"/>
  <c r="O11" i="6"/>
  <c r="M11" i="6"/>
  <c r="L11" i="6"/>
  <c r="K11" i="6"/>
  <c r="J11" i="6"/>
  <c r="I11" i="6"/>
  <c r="H11" i="6"/>
  <c r="G11" i="6"/>
  <c r="F11" i="6"/>
  <c r="E11" i="6"/>
  <c r="D11" i="6"/>
  <c r="C11" i="6"/>
  <c r="Q10" i="6"/>
  <c r="P10" i="6"/>
  <c r="O10" i="6"/>
  <c r="M10" i="6"/>
  <c r="L10" i="6"/>
  <c r="K10" i="6"/>
  <c r="J10" i="6"/>
  <c r="I10" i="6"/>
  <c r="H10" i="6"/>
  <c r="G10" i="6"/>
  <c r="F10" i="6"/>
  <c r="E10" i="6"/>
  <c r="D10" i="6"/>
  <c r="C10" i="6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B55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B54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B53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B52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B49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B48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B43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B42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B41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B40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B15" i="5"/>
  <c r="Q9" i="5"/>
  <c r="Q39" i="5" s="1"/>
  <c r="P9" i="5"/>
  <c r="O9" i="5"/>
  <c r="O39" i="5" s="1"/>
  <c r="N9" i="5"/>
  <c r="N39" i="5" s="1"/>
  <c r="M9" i="5"/>
  <c r="M39" i="5" s="1"/>
  <c r="L9" i="5"/>
  <c r="L39" i="5" s="1"/>
  <c r="K9" i="5"/>
  <c r="K39" i="5" s="1"/>
  <c r="J9" i="5"/>
  <c r="J39" i="5" s="1"/>
  <c r="I9" i="5"/>
  <c r="I39" i="5" s="1"/>
  <c r="H9" i="5"/>
  <c r="H39" i="5" s="1"/>
  <c r="G9" i="5"/>
  <c r="F9" i="5"/>
  <c r="F39" i="5" s="1"/>
  <c r="E9" i="5"/>
  <c r="E39" i="5" s="1"/>
  <c r="D9" i="5"/>
  <c r="D39" i="5" s="1"/>
  <c r="C9" i="5"/>
  <c r="C39" i="5" s="1"/>
  <c r="B9" i="5"/>
  <c r="B39" i="5" s="1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Q33" i="4"/>
  <c r="P33" i="4"/>
  <c r="O33" i="4"/>
  <c r="N33" i="4"/>
  <c r="N79" i="4" s="1"/>
  <c r="M33" i="4"/>
  <c r="L33" i="4"/>
  <c r="K33" i="4"/>
  <c r="J33" i="4"/>
  <c r="I33" i="4"/>
  <c r="H33" i="4"/>
  <c r="G33" i="4"/>
  <c r="F33" i="4"/>
  <c r="F79" i="4" s="1"/>
  <c r="E33" i="4"/>
  <c r="D33" i="4"/>
  <c r="C33" i="4"/>
  <c r="B33" i="4"/>
  <c r="Q32" i="4"/>
  <c r="O32" i="4"/>
  <c r="M32" i="4"/>
  <c r="L32" i="4"/>
  <c r="K32" i="4"/>
  <c r="J32" i="4"/>
  <c r="I32" i="4"/>
  <c r="H32" i="4"/>
  <c r="G32" i="4"/>
  <c r="E32" i="4"/>
  <c r="D32" i="4"/>
  <c r="C32" i="4"/>
  <c r="B32" i="4"/>
  <c r="B30" i="4"/>
  <c r="B87" i="4" s="1"/>
  <c r="B29" i="4"/>
  <c r="B28" i="4"/>
  <c r="Q27" i="4"/>
  <c r="Q73" i="4" s="1"/>
  <c r="P27" i="4"/>
  <c r="O27" i="4"/>
  <c r="N27" i="4"/>
  <c r="M27" i="4"/>
  <c r="L27" i="4"/>
  <c r="L73" i="4" s="1"/>
  <c r="K27" i="4"/>
  <c r="J27" i="4"/>
  <c r="I27" i="4"/>
  <c r="I73" i="4" s="1"/>
  <c r="H27" i="4"/>
  <c r="H21" i="4" s="1"/>
  <c r="G27" i="4"/>
  <c r="F27" i="4"/>
  <c r="E27" i="4"/>
  <c r="D27" i="4"/>
  <c r="C27" i="4"/>
  <c r="B25" i="4"/>
  <c r="B23" i="4"/>
  <c r="B80" i="4" s="1"/>
  <c r="Q22" i="4"/>
  <c r="Q68" i="4" s="1"/>
  <c r="P22" i="4"/>
  <c r="O22" i="4"/>
  <c r="N22" i="4"/>
  <c r="M22" i="4"/>
  <c r="L22" i="4"/>
  <c r="L68" i="4" s="1"/>
  <c r="K22" i="4"/>
  <c r="J22" i="4"/>
  <c r="J68" i="4" s="1"/>
  <c r="I22" i="4"/>
  <c r="I68" i="4" s="1"/>
  <c r="H22" i="4"/>
  <c r="G22" i="4"/>
  <c r="F22" i="4"/>
  <c r="E22" i="4"/>
  <c r="D22" i="4"/>
  <c r="D68" i="4" s="1"/>
  <c r="C22" i="4"/>
  <c r="Q21" i="4"/>
  <c r="Q67" i="4" s="1"/>
  <c r="P21" i="4"/>
  <c r="M21" i="4"/>
  <c r="F21" i="4"/>
  <c r="B19" i="4"/>
  <c r="B18" i="4"/>
  <c r="B17" i="4"/>
  <c r="B63" i="4" s="1"/>
  <c r="Q16" i="4"/>
  <c r="P16" i="4"/>
  <c r="O16" i="4"/>
  <c r="O62" i="4" s="1"/>
  <c r="N16" i="4"/>
  <c r="N10" i="4" s="1"/>
  <c r="M16" i="4"/>
  <c r="M62" i="4" s="1"/>
  <c r="L16" i="4"/>
  <c r="K16" i="4"/>
  <c r="J16" i="4"/>
  <c r="J62" i="4" s="1"/>
  <c r="I16" i="4"/>
  <c r="H16" i="4"/>
  <c r="G16" i="4"/>
  <c r="G62" i="4" s="1"/>
  <c r="F16" i="4"/>
  <c r="F10" i="4" s="1"/>
  <c r="E16" i="4"/>
  <c r="E62" i="4" s="1"/>
  <c r="D16" i="4"/>
  <c r="C16" i="4"/>
  <c r="B14" i="4"/>
  <c r="B60" i="4" s="1"/>
  <c r="B13" i="4"/>
  <c r="B12" i="4"/>
  <c r="Q11" i="4"/>
  <c r="P11" i="4"/>
  <c r="O11" i="4"/>
  <c r="O57" i="4" s="1"/>
  <c r="N11" i="4"/>
  <c r="M11" i="4"/>
  <c r="L11" i="4"/>
  <c r="K11" i="4"/>
  <c r="K57" i="4" s="1"/>
  <c r="J11" i="4"/>
  <c r="I11" i="4"/>
  <c r="H11" i="4"/>
  <c r="G11" i="4"/>
  <c r="G57" i="4" s="1"/>
  <c r="F11" i="4"/>
  <c r="E11" i="4"/>
  <c r="D11" i="4"/>
  <c r="C11" i="4"/>
  <c r="C57" i="4" s="1"/>
  <c r="Q10" i="4"/>
  <c r="M10" i="4"/>
  <c r="K10" i="4"/>
  <c r="I10" i="4"/>
  <c r="C10" i="4"/>
  <c r="O45" i="3"/>
  <c r="B41" i="3"/>
  <c r="G40" i="3"/>
  <c r="B40" i="3"/>
  <c r="B39" i="3"/>
  <c r="O35" i="3"/>
  <c r="Q23" i="3"/>
  <c r="P23" i="3"/>
  <c r="O23" i="3"/>
  <c r="O46" i="3" s="1"/>
  <c r="N23" i="3"/>
  <c r="M23" i="3"/>
  <c r="L23" i="3"/>
  <c r="K23" i="3"/>
  <c r="K45" i="3" s="1"/>
  <c r="J23" i="3"/>
  <c r="I23" i="3"/>
  <c r="H23" i="3"/>
  <c r="G23" i="3"/>
  <c r="G45" i="3" s="1"/>
  <c r="F23" i="3"/>
  <c r="E23" i="3"/>
  <c r="D23" i="3"/>
  <c r="C23" i="3"/>
  <c r="C45" i="3" s="1"/>
  <c r="B23" i="3"/>
  <c r="Q18" i="3"/>
  <c r="P18" i="3"/>
  <c r="O18" i="3"/>
  <c r="O39" i="3" s="1"/>
  <c r="N18" i="3"/>
  <c r="M18" i="3"/>
  <c r="M8" i="3" s="1"/>
  <c r="M29" i="3" s="1"/>
  <c r="L18" i="3"/>
  <c r="K18" i="3"/>
  <c r="K41" i="3" s="1"/>
  <c r="J18" i="3"/>
  <c r="I18" i="3"/>
  <c r="H18" i="3"/>
  <c r="G18" i="3"/>
  <c r="G41" i="3" s="1"/>
  <c r="F18" i="3"/>
  <c r="E18" i="3"/>
  <c r="D18" i="3"/>
  <c r="C18" i="3"/>
  <c r="C39" i="3" s="1"/>
  <c r="Q13" i="3"/>
  <c r="P13" i="3"/>
  <c r="P8" i="3" s="1"/>
  <c r="O13" i="3"/>
  <c r="O36" i="3" s="1"/>
  <c r="N13" i="3"/>
  <c r="N8" i="3" s="1"/>
  <c r="M13" i="3"/>
  <c r="L13" i="3"/>
  <c r="K13" i="3"/>
  <c r="K36" i="3" s="1"/>
  <c r="J13" i="3"/>
  <c r="J8" i="3" s="1"/>
  <c r="I13" i="3"/>
  <c r="H13" i="3"/>
  <c r="G13" i="3"/>
  <c r="G36" i="3" s="1"/>
  <c r="F13" i="3"/>
  <c r="E13" i="3"/>
  <c r="D13" i="3"/>
  <c r="C13" i="3"/>
  <c r="C36" i="3" s="1"/>
  <c r="B13" i="3"/>
  <c r="B34" i="3" s="1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H8" i="3"/>
  <c r="F8" i="3"/>
  <c r="P52" i="2"/>
  <c r="K52" i="2"/>
  <c r="H52" i="2"/>
  <c r="F52" i="2"/>
  <c r="C52" i="2"/>
  <c r="P51" i="2"/>
  <c r="K51" i="2"/>
  <c r="H51" i="2"/>
  <c r="F51" i="2"/>
  <c r="C51" i="2"/>
  <c r="P50" i="2"/>
  <c r="K50" i="2"/>
  <c r="H50" i="2"/>
  <c r="F50" i="2"/>
  <c r="C50" i="2"/>
  <c r="O47" i="2"/>
  <c r="N47" i="2"/>
  <c r="N52" i="2" s="1"/>
  <c r="B47" i="2"/>
  <c r="O46" i="2"/>
  <c r="N46" i="2"/>
  <c r="B46" i="2"/>
  <c r="O45" i="2"/>
  <c r="N45" i="2"/>
  <c r="N44" i="2" s="1"/>
  <c r="B45" i="2"/>
  <c r="Q44" i="2"/>
  <c r="Q52" i="2" s="1"/>
  <c r="P44" i="2"/>
  <c r="M44" i="2"/>
  <c r="M52" i="2" s="1"/>
  <c r="L44" i="2"/>
  <c r="L52" i="2" s="1"/>
  <c r="K44" i="2"/>
  <c r="J44" i="2"/>
  <c r="J52" i="2" s="1"/>
  <c r="I44" i="2"/>
  <c r="I52" i="2" s="1"/>
  <c r="H44" i="2"/>
  <c r="G44" i="2"/>
  <c r="G52" i="2" s="1"/>
  <c r="F44" i="2"/>
  <c r="E44" i="2"/>
  <c r="E52" i="2" s="1"/>
  <c r="D44" i="2"/>
  <c r="D52" i="2" s="1"/>
  <c r="C44" i="2"/>
  <c r="P39" i="2"/>
  <c r="K39" i="2"/>
  <c r="O38" i="2"/>
  <c r="K38" i="2"/>
  <c r="N35" i="2"/>
  <c r="N34" i="2"/>
  <c r="N33" i="2"/>
  <c r="N32" i="2" s="1"/>
  <c r="Q32" i="2"/>
  <c r="Q38" i="2" s="1"/>
  <c r="P32" i="2"/>
  <c r="P38" i="2" s="1"/>
  <c r="O32" i="2"/>
  <c r="O39" i="2" s="1"/>
  <c r="M32" i="2"/>
  <c r="M40" i="2" s="1"/>
  <c r="L32" i="2"/>
  <c r="L39" i="2" s="1"/>
  <c r="K32" i="2"/>
  <c r="K40" i="2" s="1"/>
  <c r="N28" i="2"/>
  <c r="L28" i="2"/>
  <c r="K28" i="2"/>
  <c r="F28" i="2"/>
  <c r="D28" i="2"/>
  <c r="C28" i="2"/>
  <c r="O27" i="2"/>
  <c r="N27" i="2"/>
  <c r="K27" i="2"/>
  <c r="J27" i="2"/>
  <c r="G27" i="2"/>
  <c r="F27" i="2"/>
  <c r="C27" i="2"/>
  <c r="Q26" i="2"/>
  <c r="N26" i="2"/>
  <c r="L26" i="2"/>
  <c r="J26" i="2"/>
  <c r="I26" i="2"/>
  <c r="F26" i="2"/>
  <c r="D26" i="2"/>
  <c r="Q20" i="2"/>
  <c r="Q27" i="2" s="1"/>
  <c r="P20" i="2"/>
  <c r="P26" i="2" s="1"/>
  <c r="O20" i="2"/>
  <c r="O26" i="2" s="1"/>
  <c r="N20" i="2"/>
  <c r="M20" i="2"/>
  <c r="M26" i="2" s="1"/>
  <c r="L20" i="2"/>
  <c r="L27" i="2" s="1"/>
  <c r="K20" i="2"/>
  <c r="K26" i="2" s="1"/>
  <c r="J20" i="2"/>
  <c r="J28" i="2" s="1"/>
  <c r="I20" i="2"/>
  <c r="I27" i="2" s="1"/>
  <c r="H20" i="2"/>
  <c r="H26" i="2" s="1"/>
  <c r="G20" i="2"/>
  <c r="G26" i="2" s="1"/>
  <c r="F20" i="2"/>
  <c r="E20" i="2"/>
  <c r="E26" i="2" s="1"/>
  <c r="D20" i="2"/>
  <c r="D27" i="2" s="1"/>
  <c r="C20" i="2"/>
  <c r="C26" i="2" s="1"/>
  <c r="B20" i="2"/>
  <c r="Q17" i="2"/>
  <c r="P17" i="2"/>
  <c r="K17" i="2"/>
  <c r="I17" i="2"/>
  <c r="H17" i="2"/>
  <c r="C17" i="2"/>
  <c r="P16" i="2"/>
  <c r="O16" i="2"/>
  <c r="L16" i="2"/>
  <c r="H16" i="2"/>
  <c r="G16" i="2"/>
  <c r="D16" i="2"/>
  <c r="Q15" i="2"/>
  <c r="O15" i="2"/>
  <c r="N15" i="2"/>
  <c r="K15" i="2"/>
  <c r="I15" i="2"/>
  <c r="G15" i="2"/>
  <c r="F15" i="2"/>
  <c r="C15" i="2"/>
  <c r="Q9" i="2"/>
  <c r="Q16" i="2" s="1"/>
  <c r="P9" i="2"/>
  <c r="P15" i="2" s="1"/>
  <c r="O9" i="2"/>
  <c r="O17" i="2" s="1"/>
  <c r="N9" i="2"/>
  <c r="N16" i="2" s="1"/>
  <c r="M9" i="2"/>
  <c r="M15" i="2" s="1"/>
  <c r="L9" i="2"/>
  <c r="L15" i="2" s="1"/>
  <c r="K9" i="2"/>
  <c r="K16" i="2" s="1"/>
  <c r="J9" i="2"/>
  <c r="J15" i="2" s="1"/>
  <c r="I9" i="2"/>
  <c r="I16" i="2" s="1"/>
  <c r="H9" i="2"/>
  <c r="H15" i="2" s="1"/>
  <c r="G9" i="2"/>
  <c r="G17" i="2" s="1"/>
  <c r="F9" i="2"/>
  <c r="F16" i="2" s="1"/>
  <c r="E9" i="2"/>
  <c r="E15" i="2" s="1"/>
  <c r="D9" i="2"/>
  <c r="D15" i="2" s="1"/>
  <c r="C9" i="2"/>
  <c r="C16" i="2" s="1"/>
  <c r="B9" i="2"/>
  <c r="AV13" i="33" l="1"/>
  <c r="AQ13" i="33"/>
  <c r="K33" i="31"/>
  <c r="O32" i="31"/>
  <c r="W32" i="31"/>
  <c r="C33" i="31"/>
  <c r="H33" i="31"/>
  <c r="O33" i="31"/>
  <c r="V33" i="31"/>
  <c r="T33" i="31"/>
  <c r="K32" i="27"/>
  <c r="V33" i="27"/>
  <c r="D34" i="27"/>
  <c r="J32" i="27"/>
  <c r="S33" i="27"/>
  <c r="K34" i="27"/>
  <c r="S34" i="27"/>
  <c r="AA34" i="27"/>
  <c r="W62" i="9"/>
  <c r="AG13" i="11"/>
  <c r="P39" i="5"/>
  <c r="I51" i="5"/>
  <c r="F32" i="4"/>
  <c r="F56" i="4" s="1"/>
  <c r="N32" i="4"/>
  <c r="N84" i="4"/>
  <c r="O10" i="4"/>
  <c r="I57" i="4"/>
  <c r="Q57" i="4"/>
  <c r="C68" i="4"/>
  <c r="K68" i="4"/>
  <c r="B82" i="4"/>
  <c r="J73" i="4"/>
  <c r="B85" i="4"/>
  <c r="G79" i="4"/>
  <c r="O79" i="4"/>
  <c r="G84" i="4"/>
  <c r="O84" i="4"/>
  <c r="F84" i="4"/>
  <c r="J57" i="4"/>
  <c r="E10" i="4"/>
  <c r="I62" i="4"/>
  <c r="Q62" i="4"/>
  <c r="J21" i="4"/>
  <c r="J67" i="4" s="1"/>
  <c r="E68" i="4"/>
  <c r="M68" i="4"/>
  <c r="I78" i="4"/>
  <c r="Q78" i="4"/>
  <c r="I79" i="4"/>
  <c r="Q79" i="4"/>
  <c r="I84" i="4"/>
  <c r="Q84" i="4"/>
  <c r="Q56" i="4"/>
  <c r="I21" i="4"/>
  <c r="I67" i="4" s="1"/>
  <c r="G10" i="4"/>
  <c r="L21" i="4"/>
  <c r="F68" i="4"/>
  <c r="N68" i="4"/>
  <c r="E73" i="4"/>
  <c r="M73" i="4"/>
  <c r="J79" i="4"/>
  <c r="J84" i="4"/>
  <c r="B58" i="4"/>
  <c r="P79" i="4"/>
  <c r="I56" i="4"/>
  <c r="M57" i="4"/>
  <c r="K62" i="4"/>
  <c r="B64" i="4"/>
  <c r="M67" i="4"/>
  <c r="G68" i="4"/>
  <c r="O68" i="4"/>
  <c r="F73" i="4"/>
  <c r="N73" i="4"/>
  <c r="C79" i="4"/>
  <c r="K79" i="4"/>
  <c r="C84" i="4"/>
  <c r="K84" i="4"/>
  <c r="N56" i="4"/>
  <c r="P32" i="4"/>
  <c r="E57" i="4"/>
  <c r="C62" i="4"/>
  <c r="J10" i="4"/>
  <c r="F57" i="4"/>
  <c r="N57" i="4"/>
  <c r="L62" i="4"/>
  <c r="B65" i="4"/>
  <c r="N21" i="4"/>
  <c r="G21" i="4"/>
  <c r="G78" i="4" s="1"/>
  <c r="O21" i="4"/>
  <c r="O67" i="4" s="1"/>
  <c r="D79" i="4"/>
  <c r="L79" i="4"/>
  <c r="L84" i="4"/>
  <c r="D21" i="4"/>
  <c r="E84" i="4"/>
  <c r="M84" i="4"/>
  <c r="J30" i="3"/>
  <c r="J31" i="3"/>
  <c r="B30" i="3"/>
  <c r="B31" i="3"/>
  <c r="B29" i="3"/>
  <c r="J29" i="3"/>
  <c r="G8" i="3"/>
  <c r="G29" i="3" s="1"/>
  <c r="C29" i="3"/>
  <c r="C40" i="3"/>
  <c r="C46" i="3"/>
  <c r="O34" i="3"/>
  <c r="C41" i="3"/>
  <c r="G30" i="3"/>
  <c r="G31" i="3"/>
  <c r="O41" i="3"/>
  <c r="K8" i="3"/>
  <c r="K29" i="3" s="1"/>
  <c r="B8" i="3"/>
  <c r="H29" i="3"/>
  <c r="P29" i="3"/>
  <c r="C44" i="3"/>
  <c r="E8" i="3"/>
  <c r="E29" i="3" s="1"/>
  <c r="F29" i="3"/>
  <c r="O8" i="3"/>
  <c r="O29" i="3" s="1"/>
  <c r="C8" i="3"/>
  <c r="C30" i="3" s="1"/>
  <c r="K39" i="3"/>
  <c r="R11" i="3"/>
  <c r="AU56" i="37"/>
  <c r="AU13" i="37"/>
  <c r="BC56" i="37"/>
  <c r="BC13" i="37"/>
  <c r="AG56" i="37"/>
  <c r="AG13" i="37"/>
  <c r="AZ56" i="37"/>
  <c r="AZ13" i="37"/>
  <c r="AE56" i="37"/>
  <c r="AE13" i="37"/>
  <c r="AV56" i="37"/>
  <c r="AV13" i="37"/>
  <c r="BD56" i="37"/>
  <c r="BD13" i="37"/>
  <c r="AF56" i="37"/>
  <c r="AF13" i="37"/>
  <c r="AY56" i="37"/>
  <c r="AY13" i="37"/>
  <c r="C32" i="35"/>
  <c r="V32" i="35"/>
  <c r="S34" i="35"/>
  <c r="AA34" i="35"/>
  <c r="D32" i="35"/>
  <c r="W32" i="35"/>
  <c r="B34" i="35"/>
  <c r="V34" i="35"/>
  <c r="AB34" i="35"/>
  <c r="V82" i="35"/>
  <c r="AA84" i="35"/>
  <c r="AJ13" i="33"/>
  <c r="AY13" i="33"/>
  <c r="AM13" i="33"/>
  <c r="AZ13" i="33"/>
  <c r="V32" i="31"/>
  <c r="B33" i="31"/>
  <c r="G33" i="31"/>
  <c r="N33" i="31"/>
  <c r="J32" i="31"/>
  <c r="B34" i="27"/>
  <c r="AI107" i="25"/>
  <c r="AY13" i="25"/>
  <c r="R23" i="3"/>
  <c r="R45" i="3" s="1"/>
  <c r="R18" i="3"/>
  <c r="R13" i="3"/>
  <c r="R35" i="3" s="1"/>
  <c r="G20" i="13"/>
  <c r="AU13" i="33"/>
  <c r="AR54" i="33"/>
  <c r="AI54" i="33"/>
  <c r="AW54" i="33"/>
  <c r="AN54" i="33"/>
  <c r="S37" i="31"/>
  <c r="R33" i="31"/>
  <c r="G37" i="31"/>
  <c r="F33" i="31"/>
  <c r="N82" i="31"/>
  <c r="J83" i="31"/>
  <c r="W83" i="31"/>
  <c r="K87" i="31"/>
  <c r="R64" i="7"/>
  <c r="C12" i="27"/>
  <c r="B10" i="26"/>
  <c r="R12" i="6"/>
  <c r="R107" i="7"/>
  <c r="N37" i="23"/>
  <c r="K62" i="19"/>
  <c r="AA62" i="19"/>
  <c r="R14" i="6"/>
  <c r="R10" i="6"/>
  <c r="D10" i="22"/>
  <c r="F10" i="22"/>
  <c r="S142" i="9"/>
  <c r="J37" i="19"/>
  <c r="Z37" i="19"/>
  <c r="AR59" i="29"/>
  <c r="J62" i="9"/>
  <c r="Z61" i="9"/>
  <c r="H142" i="9"/>
  <c r="J91" i="9"/>
  <c r="S71" i="9"/>
  <c r="C13" i="8"/>
  <c r="K13" i="8"/>
  <c r="C14" i="8"/>
  <c r="K14" i="8"/>
  <c r="H17" i="8"/>
  <c r="P17" i="8"/>
  <c r="H18" i="8"/>
  <c r="P18" i="8"/>
  <c r="H19" i="8"/>
  <c r="P19" i="8"/>
  <c r="S82" i="35"/>
  <c r="Z84" i="35"/>
  <c r="W87" i="35"/>
  <c r="T84" i="35"/>
  <c r="W93" i="35"/>
  <c r="W82" i="35"/>
  <c r="B84" i="35"/>
  <c r="AB84" i="35"/>
  <c r="AA87" i="35"/>
  <c r="B93" i="35"/>
  <c r="Z93" i="35"/>
  <c r="Z82" i="35"/>
  <c r="C84" i="35"/>
  <c r="B87" i="35"/>
  <c r="C93" i="35"/>
  <c r="AA93" i="35"/>
  <c r="B82" i="35"/>
  <c r="AA82" i="35"/>
  <c r="D84" i="35"/>
  <c r="R84" i="35"/>
  <c r="C62" i="35"/>
  <c r="C87" i="35"/>
  <c r="R87" i="35"/>
  <c r="D93" i="35"/>
  <c r="C82" i="35"/>
  <c r="S84" i="35"/>
  <c r="D87" i="35"/>
  <c r="S62" i="35"/>
  <c r="S87" i="35"/>
  <c r="AB87" i="35"/>
  <c r="R93" i="35"/>
  <c r="T93" i="35"/>
  <c r="D12" i="35"/>
  <c r="D82" i="35"/>
  <c r="V84" i="35"/>
  <c r="S93" i="35"/>
  <c r="R82" i="35"/>
  <c r="W84" i="35"/>
  <c r="V87" i="35"/>
  <c r="V93" i="35"/>
  <c r="B62" i="35"/>
  <c r="Z62" i="35"/>
  <c r="AN13" i="33"/>
  <c r="AQ54" i="33"/>
  <c r="AU54" i="33"/>
  <c r="AR13" i="33"/>
  <c r="AW13" i="33"/>
  <c r="AV54" i="33"/>
  <c r="AI13" i="33"/>
  <c r="AJ54" i="33"/>
  <c r="AY54" i="33"/>
  <c r="AM54" i="33"/>
  <c r="AZ54" i="33"/>
  <c r="B82" i="31"/>
  <c r="N32" i="31"/>
  <c r="D43" i="31"/>
  <c r="K82" i="31"/>
  <c r="W82" i="31"/>
  <c r="H83" i="31"/>
  <c r="V83" i="31"/>
  <c r="J62" i="31"/>
  <c r="J87" i="31"/>
  <c r="W87" i="31"/>
  <c r="C93" i="31"/>
  <c r="O93" i="31"/>
  <c r="P93" i="31"/>
  <c r="C82" i="31"/>
  <c r="O82" i="31"/>
  <c r="K83" i="31"/>
  <c r="B87" i="31"/>
  <c r="N87" i="31"/>
  <c r="F93" i="31"/>
  <c r="R93" i="31"/>
  <c r="T93" i="31"/>
  <c r="D82" i="31"/>
  <c r="B83" i="31"/>
  <c r="N83" i="31"/>
  <c r="C87" i="31"/>
  <c r="O87" i="31"/>
  <c r="G93" i="31"/>
  <c r="S93" i="31"/>
  <c r="K37" i="31"/>
  <c r="F82" i="31"/>
  <c r="R82" i="31"/>
  <c r="C83" i="31"/>
  <c r="O83" i="31"/>
  <c r="D87" i="31"/>
  <c r="V93" i="31"/>
  <c r="G82" i="31"/>
  <c r="S82" i="31"/>
  <c r="D83" i="31"/>
  <c r="F87" i="31"/>
  <c r="R62" i="31"/>
  <c r="R87" i="31"/>
  <c r="T83" i="31"/>
  <c r="J93" i="31"/>
  <c r="W93" i="31"/>
  <c r="J33" i="31"/>
  <c r="W33" i="31"/>
  <c r="F83" i="31"/>
  <c r="R83" i="31"/>
  <c r="G87" i="31"/>
  <c r="S87" i="31"/>
  <c r="K93" i="31"/>
  <c r="X93" i="31"/>
  <c r="J82" i="31"/>
  <c r="V82" i="31"/>
  <c r="G83" i="31"/>
  <c r="S83" i="31"/>
  <c r="V87" i="31"/>
  <c r="B93" i="31"/>
  <c r="N93" i="31"/>
  <c r="C12" i="31"/>
  <c r="D12" i="31"/>
  <c r="J12" i="31"/>
  <c r="R12" i="31"/>
  <c r="D62" i="35"/>
  <c r="O62" i="35"/>
  <c r="C12" i="35"/>
  <c r="B12" i="35"/>
  <c r="W12" i="35"/>
  <c r="V12" i="35"/>
  <c r="S10" i="34"/>
  <c r="H10" i="34"/>
  <c r="B10" i="34"/>
  <c r="K62" i="31"/>
  <c r="G12" i="31"/>
  <c r="S62" i="31"/>
  <c r="S81" i="31" s="1"/>
  <c r="L10" i="30"/>
  <c r="D113" i="19"/>
  <c r="P105" i="7"/>
  <c r="Q110" i="7"/>
  <c r="Q99" i="7" s="1"/>
  <c r="O105" i="7"/>
  <c r="AM59" i="21"/>
  <c r="BC13" i="21"/>
  <c r="AV13" i="29"/>
  <c r="B113" i="27"/>
  <c r="O113" i="27"/>
  <c r="C113" i="27"/>
  <c r="B37" i="27"/>
  <c r="O37" i="27"/>
  <c r="Z34" i="27"/>
  <c r="K37" i="27"/>
  <c r="F93" i="27"/>
  <c r="W12" i="27"/>
  <c r="Z43" i="27"/>
  <c r="B144" i="19"/>
  <c r="N43" i="27"/>
  <c r="AA43" i="27"/>
  <c r="Z113" i="27"/>
  <c r="B113" i="19"/>
  <c r="B43" i="27"/>
  <c r="O43" i="27"/>
  <c r="AA144" i="27"/>
  <c r="N113" i="27"/>
  <c r="R126" i="8" s="1"/>
  <c r="G43" i="19"/>
  <c r="W62" i="19"/>
  <c r="D93" i="27"/>
  <c r="Z10" i="26"/>
  <c r="D10" i="18"/>
  <c r="O10" i="26"/>
  <c r="AA10" i="26"/>
  <c r="P10" i="26"/>
  <c r="AA10" i="18"/>
  <c r="R10" i="18"/>
  <c r="W10" i="26"/>
  <c r="R43" i="19"/>
  <c r="C32" i="23"/>
  <c r="S33" i="23"/>
  <c r="K34" i="23"/>
  <c r="O43" i="19"/>
  <c r="O113" i="19"/>
  <c r="R34" i="19"/>
  <c r="W12" i="23"/>
  <c r="K10" i="22"/>
  <c r="F10" i="18"/>
  <c r="G10" i="18"/>
  <c r="B10" i="18"/>
  <c r="Z10" i="18"/>
  <c r="J10" i="22"/>
  <c r="V10" i="22"/>
  <c r="AN13" i="21"/>
  <c r="BD13" i="21"/>
  <c r="V12" i="19"/>
  <c r="K10" i="18"/>
  <c r="AM15" i="17"/>
  <c r="C20" i="13"/>
  <c r="N20" i="13"/>
  <c r="D20" i="13"/>
  <c r="O20" i="13"/>
  <c r="R20" i="13"/>
  <c r="S20" i="13"/>
  <c r="T20" i="13"/>
  <c r="AE13" i="11"/>
  <c r="AR13" i="11"/>
  <c r="BC104" i="11"/>
  <c r="J71" i="9"/>
  <c r="J142" i="9"/>
  <c r="G142" i="9"/>
  <c r="R142" i="9"/>
  <c r="K91" i="9"/>
  <c r="Z60" i="9"/>
  <c r="N40" i="9"/>
  <c r="R10" i="9"/>
  <c r="W62" i="15"/>
  <c r="N62" i="15"/>
  <c r="F10" i="14"/>
  <c r="R10" i="14"/>
  <c r="N61" i="9"/>
  <c r="B65" i="9"/>
  <c r="O65" i="9"/>
  <c r="R65" i="9"/>
  <c r="D60" i="9"/>
  <c r="F62" i="9"/>
  <c r="G40" i="9"/>
  <c r="W40" i="9"/>
  <c r="J10" i="9"/>
  <c r="T10" i="9"/>
  <c r="D142" i="9"/>
  <c r="O142" i="9"/>
  <c r="D40" i="9"/>
  <c r="F40" i="9"/>
  <c r="AA40" i="9"/>
  <c r="O10" i="9"/>
  <c r="Z10" i="9"/>
  <c r="D10" i="9"/>
  <c r="C10" i="9"/>
  <c r="AR13" i="25"/>
  <c r="AU13" i="25"/>
  <c r="AQ13" i="21"/>
  <c r="K65" i="9"/>
  <c r="N116" i="9"/>
  <c r="W122" i="9"/>
  <c r="AA142" i="9"/>
  <c r="G10" i="9"/>
  <c r="N10" i="9"/>
  <c r="X10" i="9"/>
  <c r="C33" i="27"/>
  <c r="R34" i="27"/>
  <c r="S37" i="27"/>
  <c r="C43" i="27"/>
  <c r="Z93" i="23"/>
  <c r="AA93" i="23"/>
  <c r="N12" i="31"/>
  <c r="V12" i="31"/>
  <c r="V31" i="31" s="1"/>
  <c r="O62" i="31"/>
  <c r="G62" i="31"/>
  <c r="G81" i="31" s="1"/>
  <c r="B12" i="31"/>
  <c r="D62" i="31"/>
  <c r="C62" i="15"/>
  <c r="V113" i="15"/>
  <c r="D62" i="15"/>
  <c r="J62" i="15"/>
  <c r="Z62" i="15"/>
  <c r="W113" i="15"/>
  <c r="V43" i="15"/>
  <c r="AA37" i="15"/>
  <c r="L21" i="38"/>
  <c r="C18" i="38"/>
  <c r="E20" i="38"/>
  <c r="E22" i="38"/>
  <c r="G20" i="38"/>
  <c r="I22" i="38"/>
  <c r="K20" i="38"/>
  <c r="K22" i="38"/>
  <c r="K18" i="38" s="1"/>
  <c r="M20" i="38"/>
  <c r="M22" i="38"/>
  <c r="O20" i="38"/>
  <c r="Q22" i="38"/>
  <c r="X56" i="37"/>
  <c r="T13" i="37"/>
  <c r="AB11" i="36"/>
  <c r="X11" i="36"/>
  <c r="F62" i="35"/>
  <c r="K12" i="35"/>
  <c r="F12" i="35"/>
  <c r="S12" i="35"/>
  <c r="S31" i="35" s="1"/>
  <c r="J12" i="35"/>
  <c r="Z12" i="35"/>
  <c r="Z31" i="35" s="1"/>
  <c r="P13" i="35"/>
  <c r="V62" i="35"/>
  <c r="V81" i="35" s="1"/>
  <c r="H62" i="35"/>
  <c r="AA12" i="35"/>
  <c r="P62" i="35"/>
  <c r="T12" i="35"/>
  <c r="T31" i="35" s="1"/>
  <c r="AB63" i="35"/>
  <c r="X15" i="35"/>
  <c r="X34" i="35" s="1"/>
  <c r="X13" i="35"/>
  <c r="X32" i="35" s="1"/>
  <c r="W62" i="35"/>
  <c r="T63" i="35"/>
  <c r="T82" i="35" s="1"/>
  <c r="T62" i="35"/>
  <c r="T81" i="35" s="1"/>
  <c r="H12" i="35"/>
  <c r="P12" i="35"/>
  <c r="AB13" i="35"/>
  <c r="AB32" i="35" s="1"/>
  <c r="D10" i="34"/>
  <c r="G10" i="34"/>
  <c r="J10" i="34"/>
  <c r="AA10" i="34"/>
  <c r="O10" i="34"/>
  <c r="AB11" i="34"/>
  <c r="X10" i="34"/>
  <c r="V10" i="34"/>
  <c r="K10" i="34"/>
  <c r="X13" i="33"/>
  <c r="BA13" i="33" s="1"/>
  <c r="L54" i="33"/>
  <c r="P13" i="33"/>
  <c r="AS13" i="33" s="1"/>
  <c r="H13" i="33"/>
  <c r="AK13" i="33" s="1"/>
  <c r="AB11" i="32"/>
  <c r="L11" i="32"/>
  <c r="T11" i="32"/>
  <c r="H11" i="32"/>
  <c r="X11" i="32"/>
  <c r="P11" i="32"/>
  <c r="Z62" i="31"/>
  <c r="W12" i="31"/>
  <c r="Z12" i="31"/>
  <c r="O12" i="31"/>
  <c r="O31" i="31" s="1"/>
  <c r="AA12" i="31"/>
  <c r="AA62" i="31"/>
  <c r="K12" i="31"/>
  <c r="K31" i="31" s="1"/>
  <c r="AB63" i="31"/>
  <c r="H62" i="31"/>
  <c r="L13" i="31"/>
  <c r="L32" i="31" s="1"/>
  <c r="L43" i="31"/>
  <c r="T13" i="31"/>
  <c r="T32" i="31" s="1"/>
  <c r="AB18" i="31"/>
  <c r="AB12" i="31" s="1"/>
  <c r="N62" i="31"/>
  <c r="X13" i="31"/>
  <c r="X32" i="31" s="1"/>
  <c r="AB68" i="31"/>
  <c r="AB62" i="31" s="1"/>
  <c r="B62" i="31"/>
  <c r="P13" i="31"/>
  <c r="P32" i="31" s="1"/>
  <c r="C62" i="31"/>
  <c r="W62" i="31"/>
  <c r="H43" i="31"/>
  <c r="H37" i="31"/>
  <c r="AB13" i="31"/>
  <c r="H13" i="31"/>
  <c r="H32" i="31" s="1"/>
  <c r="X14" i="31"/>
  <c r="X33" i="31" s="1"/>
  <c r="X37" i="31"/>
  <c r="P14" i="31"/>
  <c r="P33" i="31" s="1"/>
  <c r="L37" i="31"/>
  <c r="P43" i="31"/>
  <c r="P37" i="31"/>
  <c r="B10" i="30"/>
  <c r="C10" i="30"/>
  <c r="N10" i="30"/>
  <c r="X10" i="30"/>
  <c r="F10" i="30"/>
  <c r="R10" i="30"/>
  <c r="G10" i="30"/>
  <c r="AB10" i="30"/>
  <c r="AA10" i="30"/>
  <c r="P10" i="30"/>
  <c r="K10" i="30"/>
  <c r="V10" i="30"/>
  <c r="AJ59" i="29"/>
  <c r="AJ13" i="29"/>
  <c r="AZ59" i="29"/>
  <c r="AM13" i="29"/>
  <c r="BC13" i="29"/>
  <c r="AQ13" i="29"/>
  <c r="BE29" i="29"/>
  <c r="AK30" i="29"/>
  <c r="AW31" i="29"/>
  <c r="AO33" i="29"/>
  <c r="BA34" i="29"/>
  <c r="C59" i="29"/>
  <c r="AW130" i="29"/>
  <c r="AU13" i="29"/>
  <c r="AS15" i="29"/>
  <c r="AS19" i="29"/>
  <c r="AK67" i="29"/>
  <c r="AW22" i="29"/>
  <c r="AO24" i="29"/>
  <c r="BA25" i="29"/>
  <c r="AS27" i="29"/>
  <c r="AO34" i="29"/>
  <c r="BA36" i="29"/>
  <c r="AS38" i="29"/>
  <c r="AK40" i="29"/>
  <c r="AW87" i="29"/>
  <c r="AU59" i="29"/>
  <c r="BA120" i="29"/>
  <c r="AS122" i="29"/>
  <c r="AK124" i="29"/>
  <c r="BA128" i="29"/>
  <c r="AK27" i="29"/>
  <c r="BE28" i="29"/>
  <c r="AK29" i="29"/>
  <c r="AO32" i="29"/>
  <c r="BA33" i="29"/>
  <c r="BE134" i="29"/>
  <c r="AM106" i="29"/>
  <c r="BC106" i="29"/>
  <c r="AS35" i="29"/>
  <c r="AS37" i="29"/>
  <c r="BE38" i="29"/>
  <c r="AK39" i="29"/>
  <c r="AN106" i="29"/>
  <c r="AW17" i="29"/>
  <c r="BA18" i="29"/>
  <c r="AS20" i="29"/>
  <c r="BE21" i="29"/>
  <c r="AK22" i="29"/>
  <c r="AW23" i="29"/>
  <c r="AO25" i="29"/>
  <c r="BA67" i="29"/>
  <c r="AS69" i="29"/>
  <c r="AK71" i="29"/>
  <c r="BA75" i="29"/>
  <c r="AS77" i="29"/>
  <c r="AK79" i="29"/>
  <c r="AW80" i="29"/>
  <c r="AW85" i="29"/>
  <c r="BE120" i="29"/>
  <c r="AS131" i="29"/>
  <c r="AO132" i="29"/>
  <c r="AK15" i="29"/>
  <c r="AK23" i="29"/>
  <c r="AW68" i="29"/>
  <c r="BA72" i="29"/>
  <c r="AS74" i="29"/>
  <c r="AS86" i="29"/>
  <c r="AO87" i="29"/>
  <c r="BE117" i="29"/>
  <c r="AW119" i="29"/>
  <c r="AW129" i="29"/>
  <c r="BA129" i="29"/>
  <c r="BE83" i="29"/>
  <c r="BE30" i="29"/>
  <c r="AW84" i="29"/>
  <c r="BA84" i="29"/>
  <c r="AW113" i="29"/>
  <c r="AO115" i="29"/>
  <c r="BA19" i="29"/>
  <c r="AS65" i="29"/>
  <c r="BE66" i="29"/>
  <c r="AO81" i="29"/>
  <c r="AO83" i="29"/>
  <c r="AS108" i="29"/>
  <c r="BE119" i="29"/>
  <c r="AW121" i="29"/>
  <c r="AO123" i="29"/>
  <c r="AS126" i="29"/>
  <c r="BE127" i="29"/>
  <c r="BA22" i="29"/>
  <c r="BE74" i="29"/>
  <c r="AW76" i="29"/>
  <c r="AO78" i="29"/>
  <c r="AW112" i="29"/>
  <c r="BE124" i="29"/>
  <c r="AW24" i="29"/>
  <c r="AS67" i="29"/>
  <c r="AO111" i="29"/>
  <c r="AS64" i="29"/>
  <c r="BE65" i="29"/>
  <c r="AO26" i="29"/>
  <c r="BA73" i="29"/>
  <c r="AK77" i="29"/>
  <c r="AO122" i="29"/>
  <c r="AW116" i="29"/>
  <c r="AZ13" i="29"/>
  <c r="H13" i="29"/>
  <c r="AO64" i="29"/>
  <c r="BA23" i="29"/>
  <c r="BE41" i="29"/>
  <c r="L59" i="29"/>
  <c r="AW64" i="29"/>
  <c r="AO66" i="29"/>
  <c r="AW71" i="29"/>
  <c r="BE72" i="29"/>
  <c r="AW74" i="29"/>
  <c r="BE75" i="29"/>
  <c r="AO77" i="29"/>
  <c r="BE79" i="29"/>
  <c r="AS81" i="29"/>
  <c r="AS83" i="29"/>
  <c r="AK86" i="29"/>
  <c r="AQ106" i="29"/>
  <c r="C106" i="29"/>
  <c r="AS111" i="29"/>
  <c r="AK114" i="29"/>
  <c r="BA116" i="29"/>
  <c r="AO118" i="29"/>
  <c r="BA119" i="29"/>
  <c r="AK121" i="29"/>
  <c r="BA123" i="29"/>
  <c r="AK125" i="29"/>
  <c r="AW126" i="29"/>
  <c r="AK128" i="29"/>
  <c r="BA133" i="29"/>
  <c r="BA40" i="29"/>
  <c r="AS114" i="29"/>
  <c r="AS18" i="29"/>
  <c r="AK21" i="29"/>
  <c r="AO29" i="29"/>
  <c r="AW30" i="29"/>
  <c r="BA31" i="29"/>
  <c r="AO130" i="29"/>
  <c r="AW38" i="29"/>
  <c r="AK38" i="29"/>
  <c r="BE85" i="29"/>
  <c r="AV59" i="29"/>
  <c r="AW63" i="29"/>
  <c r="BA64" i="29"/>
  <c r="AS66" i="29"/>
  <c r="AK69" i="29"/>
  <c r="BA71" i="29"/>
  <c r="AO73" i="29"/>
  <c r="AK76" i="29"/>
  <c r="BA78" i="29"/>
  <c r="AK34" i="29"/>
  <c r="AW81" i="29"/>
  <c r="AW83" i="29"/>
  <c r="BE84" i="29"/>
  <c r="AO86" i="29"/>
  <c r="AR106" i="29"/>
  <c r="AW111" i="29"/>
  <c r="BE112" i="29"/>
  <c r="AO114" i="29"/>
  <c r="BE116" i="29"/>
  <c r="AS118" i="29"/>
  <c r="AO121" i="29"/>
  <c r="BE123" i="29"/>
  <c r="BA126" i="29"/>
  <c r="AO128" i="29"/>
  <c r="BE129" i="29"/>
  <c r="AO131" i="29"/>
  <c r="BE133" i="29"/>
  <c r="AK66" i="29"/>
  <c r="BA79" i="29"/>
  <c r="BE108" i="29"/>
  <c r="AW19" i="29"/>
  <c r="AK19" i="29"/>
  <c r="AK25" i="29"/>
  <c r="AO72" i="29"/>
  <c r="BE31" i="29"/>
  <c r="BE39" i="29"/>
  <c r="AI59" i="29"/>
  <c r="AY59" i="29"/>
  <c r="AO61" i="29"/>
  <c r="AW62" i="29"/>
  <c r="BE64" i="29"/>
  <c r="AW66" i="29"/>
  <c r="BE67" i="29"/>
  <c r="AO69" i="29"/>
  <c r="BE71" i="29"/>
  <c r="AS73" i="29"/>
  <c r="AO76" i="29"/>
  <c r="BE78" i="29"/>
  <c r="BA81" i="29"/>
  <c r="AO82" i="29"/>
  <c r="AK85" i="29"/>
  <c r="BA87" i="29"/>
  <c r="P106" i="29"/>
  <c r="AK108" i="29"/>
  <c r="AW110" i="29"/>
  <c r="BA111" i="29"/>
  <c r="AK113" i="29"/>
  <c r="BA115" i="29"/>
  <c r="AK117" i="29"/>
  <c r="AW118" i="29"/>
  <c r="AK120" i="29"/>
  <c r="AS121" i="29"/>
  <c r="AS125" i="29"/>
  <c r="BE126" i="29"/>
  <c r="AK127" i="29"/>
  <c r="AS128" i="29"/>
  <c r="AK130" i="29"/>
  <c r="BA132" i="29"/>
  <c r="AK134" i="29"/>
  <c r="P13" i="29"/>
  <c r="BE22" i="29"/>
  <c r="AK24" i="29"/>
  <c r="AS28" i="29"/>
  <c r="AO35" i="29"/>
  <c r="AW36" i="29"/>
  <c r="AK36" i="29"/>
  <c r="AO41" i="29"/>
  <c r="AW41" i="29"/>
  <c r="AS61" i="29"/>
  <c r="BA62" i="29"/>
  <c r="BE63" i="29"/>
  <c r="AO65" i="29"/>
  <c r="AK68" i="29"/>
  <c r="BA70" i="29"/>
  <c r="AK26" i="29"/>
  <c r="AW73" i="29"/>
  <c r="AK75" i="29"/>
  <c r="AS76" i="29"/>
  <c r="AS80" i="29"/>
  <c r="AS82" i="29"/>
  <c r="AO85" i="29"/>
  <c r="BE87" i="29"/>
  <c r="AO108" i="29"/>
  <c r="AW109" i="29"/>
  <c r="BA110" i="29"/>
  <c r="AB106" i="29"/>
  <c r="BE111" i="29"/>
  <c r="AO113" i="29"/>
  <c r="BE115" i="29"/>
  <c r="BA118" i="29"/>
  <c r="AO120" i="29"/>
  <c r="BE122" i="29"/>
  <c r="AO124" i="29"/>
  <c r="AW125" i="29"/>
  <c r="AO127" i="29"/>
  <c r="AW128" i="29"/>
  <c r="BE132" i="29"/>
  <c r="BC59" i="29"/>
  <c r="X13" i="29"/>
  <c r="AO18" i="29"/>
  <c r="BE19" i="29"/>
  <c r="BE20" i="29"/>
  <c r="AS71" i="29"/>
  <c r="BA29" i="29"/>
  <c r="AM59" i="29"/>
  <c r="X59" i="29"/>
  <c r="BA61" i="29"/>
  <c r="AO68" i="29"/>
  <c r="BE70" i="29"/>
  <c r="AO70" i="29"/>
  <c r="AO75" i="29"/>
  <c r="BE77" i="29"/>
  <c r="AO79" i="29"/>
  <c r="AW82" i="29"/>
  <c r="AK84" i="29"/>
  <c r="AS85" i="29"/>
  <c r="AI106" i="29"/>
  <c r="AV106" i="29"/>
  <c r="BE110" i="29"/>
  <c r="AK112" i="29"/>
  <c r="AS113" i="29"/>
  <c r="AS117" i="29"/>
  <c r="BE118" i="29"/>
  <c r="AK119" i="29"/>
  <c r="AS120" i="29"/>
  <c r="BA121" i="29"/>
  <c r="AK123" i="29"/>
  <c r="BA125" i="29"/>
  <c r="AS127" i="29"/>
  <c r="AK129" i="29"/>
  <c r="AS130" i="29"/>
  <c r="BA131" i="29"/>
  <c r="AS134" i="29"/>
  <c r="AN13" i="29"/>
  <c r="BA26" i="29"/>
  <c r="AW32" i="29"/>
  <c r="AS79" i="29"/>
  <c r="AW127" i="29"/>
  <c r="AK35" i="29"/>
  <c r="BE37" i="29"/>
  <c r="AO37" i="29"/>
  <c r="AN59" i="29"/>
  <c r="AK18" i="29"/>
  <c r="AW65" i="29"/>
  <c r="AS68" i="29"/>
  <c r="AS72" i="29"/>
  <c r="BE73" i="29"/>
  <c r="AK74" i="29"/>
  <c r="AS75" i="29"/>
  <c r="BA30" i="29"/>
  <c r="BA80" i="29"/>
  <c r="BA82" i="29"/>
  <c r="AO84" i="29"/>
  <c r="BE86" i="29"/>
  <c r="AY106" i="29"/>
  <c r="AO112" i="29"/>
  <c r="BE114" i="29"/>
  <c r="AO116" i="29"/>
  <c r="AW117" i="29"/>
  <c r="AO119" i="29"/>
  <c r="AW120" i="29"/>
  <c r="AW124" i="29"/>
  <c r="BE125" i="29"/>
  <c r="AO129" i="29"/>
  <c r="BE131" i="29"/>
  <c r="AO133" i="29"/>
  <c r="AW134" i="29"/>
  <c r="AR13" i="29"/>
  <c r="BE16" i="29"/>
  <c r="BE27" i="29"/>
  <c r="BA27" i="29"/>
  <c r="AS32" i="29"/>
  <c r="AW86" i="29"/>
  <c r="AQ59" i="29"/>
  <c r="BD59" i="29"/>
  <c r="BE61" i="29"/>
  <c r="H59" i="29"/>
  <c r="BA65" i="29"/>
  <c r="AO67" i="29"/>
  <c r="BE69" i="29"/>
  <c r="AO71" i="29"/>
  <c r="AW72" i="29"/>
  <c r="AO74" i="29"/>
  <c r="AW79" i="29"/>
  <c r="BE80" i="29"/>
  <c r="BE82" i="29"/>
  <c r="AK83" i="29"/>
  <c r="AS84" i="29"/>
  <c r="BA39" i="29"/>
  <c r="AK87" i="29"/>
  <c r="AZ106" i="29"/>
  <c r="H106" i="29"/>
  <c r="AS112" i="29"/>
  <c r="BA113" i="29"/>
  <c r="AK115" i="29"/>
  <c r="BA117" i="29"/>
  <c r="AS119" i="29"/>
  <c r="AK122" i="29"/>
  <c r="BA124" i="29"/>
  <c r="AO126" i="29"/>
  <c r="BA127" i="29"/>
  <c r="AS129" i="29"/>
  <c r="BA130" i="29"/>
  <c r="AK132" i="29"/>
  <c r="BA134" i="29"/>
  <c r="AB11" i="28"/>
  <c r="T11" i="28"/>
  <c r="P11" i="28"/>
  <c r="L11" i="28"/>
  <c r="X11" i="28"/>
  <c r="K12" i="27"/>
  <c r="G84" i="27"/>
  <c r="Z12" i="27"/>
  <c r="F135" i="27"/>
  <c r="C34" i="27"/>
  <c r="F37" i="27"/>
  <c r="V37" i="27"/>
  <c r="J87" i="27"/>
  <c r="W113" i="27"/>
  <c r="K113" i="27"/>
  <c r="J84" i="27"/>
  <c r="T63" i="27"/>
  <c r="G135" i="27"/>
  <c r="R135" i="27"/>
  <c r="F34" i="27"/>
  <c r="P44" i="27"/>
  <c r="K87" i="27"/>
  <c r="O144" i="27"/>
  <c r="Z144" i="27"/>
  <c r="V32" i="27"/>
  <c r="G33" i="27"/>
  <c r="G34" i="27"/>
  <c r="V34" i="27"/>
  <c r="G37" i="27"/>
  <c r="W37" i="27"/>
  <c r="AB38" i="27"/>
  <c r="F43" i="27"/>
  <c r="T43" i="27"/>
  <c r="T44" i="27"/>
  <c r="AA84" i="27"/>
  <c r="K93" i="27"/>
  <c r="W93" i="27"/>
  <c r="AB63" i="27"/>
  <c r="O12" i="27"/>
  <c r="B83" i="27"/>
  <c r="Z93" i="27"/>
  <c r="T114" i="27"/>
  <c r="V138" i="27"/>
  <c r="D144" i="27"/>
  <c r="P63" i="27"/>
  <c r="C83" i="27"/>
  <c r="R87" i="27"/>
  <c r="O93" i="27"/>
  <c r="AA93" i="27"/>
  <c r="X116" i="27"/>
  <c r="X34" i="27" s="1"/>
  <c r="F144" i="27"/>
  <c r="S144" i="27"/>
  <c r="N37" i="27"/>
  <c r="F62" i="27"/>
  <c r="R84" i="27"/>
  <c r="D87" i="27"/>
  <c r="J138" i="27"/>
  <c r="G144" i="27"/>
  <c r="B12" i="27"/>
  <c r="F84" i="27"/>
  <c r="V87" i="27"/>
  <c r="AA135" i="27"/>
  <c r="K138" i="27"/>
  <c r="AA138" i="27"/>
  <c r="F113" i="27"/>
  <c r="N32" i="27"/>
  <c r="B33" i="27"/>
  <c r="N83" i="27"/>
  <c r="R32" i="27"/>
  <c r="D32" i="27"/>
  <c r="L34" i="27"/>
  <c r="R33" i="27"/>
  <c r="D33" i="27"/>
  <c r="S32" i="27"/>
  <c r="N31" i="27"/>
  <c r="F32" i="27"/>
  <c r="P13" i="27"/>
  <c r="P39" i="27"/>
  <c r="P93" i="27"/>
  <c r="W32" i="27"/>
  <c r="Z32" i="27"/>
  <c r="X39" i="27"/>
  <c r="B134" i="27"/>
  <c r="J33" i="27"/>
  <c r="X134" i="27"/>
  <c r="H34" i="27"/>
  <c r="C134" i="27"/>
  <c r="K33" i="27"/>
  <c r="Z33" i="27"/>
  <c r="B32" i="27"/>
  <c r="O32" i="27"/>
  <c r="AB44" i="27"/>
  <c r="X63" i="27"/>
  <c r="V84" i="27"/>
  <c r="F12" i="27"/>
  <c r="AA32" i="27"/>
  <c r="J34" i="27"/>
  <c r="S43" i="27"/>
  <c r="W62" i="27"/>
  <c r="D83" i="27"/>
  <c r="K84" i="27"/>
  <c r="W84" i="27"/>
  <c r="F87" i="27"/>
  <c r="S87" i="27"/>
  <c r="B93" i="27"/>
  <c r="N93" i="27"/>
  <c r="X43" i="27"/>
  <c r="B138" i="27"/>
  <c r="N138" i="27"/>
  <c r="L114" i="27"/>
  <c r="C32" i="27"/>
  <c r="AA33" i="27"/>
  <c r="H89" i="27"/>
  <c r="P40" i="27"/>
  <c r="G43" i="27"/>
  <c r="B84" i="27"/>
  <c r="G87" i="27"/>
  <c r="C93" i="27"/>
  <c r="S135" i="27"/>
  <c r="C138" i="27"/>
  <c r="O138" i="27"/>
  <c r="J113" i="27"/>
  <c r="R102" i="7" s="1"/>
  <c r="V144" i="27"/>
  <c r="O33" i="27"/>
  <c r="AA37" i="27"/>
  <c r="J12" i="27"/>
  <c r="D62" i="27"/>
  <c r="D132" i="27" s="1"/>
  <c r="C84" i="27"/>
  <c r="N84" i="27"/>
  <c r="Z84" i="27"/>
  <c r="W87" i="27"/>
  <c r="G133" i="27"/>
  <c r="O134" i="27"/>
  <c r="AA134" i="27"/>
  <c r="J135" i="27"/>
  <c r="V135" i="27"/>
  <c r="D138" i="27"/>
  <c r="R138" i="27"/>
  <c r="K144" i="27"/>
  <c r="W144" i="27"/>
  <c r="K43" i="27"/>
  <c r="W43" i="27"/>
  <c r="X44" i="27"/>
  <c r="D84" i="27"/>
  <c r="O84" i="27"/>
  <c r="Z87" i="27"/>
  <c r="R93" i="27"/>
  <c r="D134" i="27"/>
  <c r="K135" i="27"/>
  <c r="W135" i="27"/>
  <c r="F138" i="27"/>
  <c r="S138" i="27"/>
  <c r="B144" i="27"/>
  <c r="N144" i="27"/>
  <c r="V12" i="27"/>
  <c r="G32" i="27"/>
  <c r="P34" i="27"/>
  <c r="L38" i="27"/>
  <c r="T39" i="27"/>
  <c r="AB40" i="27"/>
  <c r="D43" i="27"/>
  <c r="K62" i="27"/>
  <c r="AB65" i="27"/>
  <c r="AA87" i="27"/>
  <c r="G93" i="27"/>
  <c r="S93" i="27"/>
  <c r="L63" i="27"/>
  <c r="B135" i="27"/>
  <c r="G138" i="27"/>
  <c r="C144" i="27"/>
  <c r="R37" i="27"/>
  <c r="B87" i="27"/>
  <c r="N87" i="27"/>
  <c r="AA113" i="27"/>
  <c r="AA132" i="27" s="1"/>
  <c r="C135" i="27"/>
  <c r="N135" i="27"/>
  <c r="Z135" i="27"/>
  <c r="W138" i="27"/>
  <c r="X13" i="27"/>
  <c r="H33" i="27"/>
  <c r="W83" i="27"/>
  <c r="D37" i="27"/>
  <c r="S84" i="27"/>
  <c r="C87" i="27"/>
  <c r="O87" i="27"/>
  <c r="J62" i="27"/>
  <c r="R78" i="7" s="1"/>
  <c r="V93" i="27"/>
  <c r="D135" i="27"/>
  <c r="O135" i="27"/>
  <c r="Z138" i="27"/>
  <c r="R144" i="27"/>
  <c r="X83" i="27"/>
  <c r="L139" i="27"/>
  <c r="T140" i="27"/>
  <c r="AB141" i="27"/>
  <c r="T13" i="27"/>
  <c r="AB14" i="27"/>
  <c r="AB33" i="27" s="1"/>
  <c r="N33" i="27"/>
  <c r="N81" i="27"/>
  <c r="D82" i="27"/>
  <c r="R82" i="27"/>
  <c r="K83" i="27"/>
  <c r="L89" i="27"/>
  <c r="T90" i="27"/>
  <c r="T93" i="27"/>
  <c r="P94" i="27"/>
  <c r="J133" i="27"/>
  <c r="T14" i="27"/>
  <c r="T33" i="27" s="1"/>
  <c r="AB15" i="27"/>
  <c r="L13" i="27"/>
  <c r="W33" i="27"/>
  <c r="X38" i="27"/>
  <c r="H39" i="27"/>
  <c r="F82" i="27"/>
  <c r="Z83" i="27"/>
  <c r="H84" i="27"/>
  <c r="H88" i="27"/>
  <c r="P89" i="27"/>
  <c r="J82" i="27"/>
  <c r="V133" i="27"/>
  <c r="R134" i="27"/>
  <c r="P139" i="27"/>
  <c r="X140" i="27"/>
  <c r="X145" i="27"/>
  <c r="S133" i="27"/>
  <c r="AB140" i="27"/>
  <c r="L141" i="27"/>
  <c r="H43" i="27"/>
  <c r="X33" i="27"/>
  <c r="G82" i="27"/>
  <c r="O83" i="27"/>
  <c r="AA83" i="27"/>
  <c r="L88" i="27"/>
  <c r="T89" i="27"/>
  <c r="AB90" i="27"/>
  <c r="X94" i="27"/>
  <c r="S82" i="27"/>
  <c r="AB89" i="27"/>
  <c r="L90" i="27"/>
  <c r="K133" i="27"/>
  <c r="W133" i="27"/>
  <c r="F134" i="27"/>
  <c r="S134" i="27"/>
  <c r="L135" i="27"/>
  <c r="T139" i="27"/>
  <c r="AB145" i="27"/>
  <c r="P135" i="27"/>
  <c r="AB13" i="27"/>
  <c r="AB32" i="27" s="1"/>
  <c r="X12" i="27"/>
  <c r="V82" i="27"/>
  <c r="R83" i="27"/>
  <c r="P88" i="27"/>
  <c r="X89" i="27"/>
  <c r="AB94" i="27"/>
  <c r="P84" i="27"/>
  <c r="N133" i="27"/>
  <c r="G134" i="27"/>
  <c r="H141" i="27"/>
  <c r="T145" i="27"/>
  <c r="L40" i="27"/>
  <c r="K82" i="27"/>
  <c r="W82" i="27"/>
  <c r="F83" i="27"/>
  <c r="S83" i="27"/>
  <c r="L84" i="27"/>
  <c r="X84" i="27"/>
  <c r="T88" i="27"/>
  <c r="T94" i="27"/>
  <c r="B133" i="27"/>
  <c r="O133" i="27"/>
  <c r="Z133" i="27"/>
  <c r="H134" i="27"/>
  <c r="V134" i="27"/>
  <c r="AB139" i="27"/>
  <c r="N82" i="27"/>
  <c r="G83" i="27"/>
  <c r="H90" i="27"/>
  <c r="C133" i="27"/>
  <c r="AA133" i="27"/>
  <c r="J134" i="27"/>
  <c r="P141" i="27"/>
  <c r="H145" i="27"/>
  <c r="N134" i="27"/>
  <c r="B82" i="27"/>
  <c r="O82" i="27"/>
  <c r="Z82" i="27"/>
  <c r="H83" i="27"/>
  <c r="V83" i="27"/>
  <c r="AB88" i="27"/>
  <c r="H94" i="27"/>
  <c r="N132" i="27"/>
  <c r="D133" i="27"/>
  <c r="R133" i="27"/>
  <c r="K134" i="27"/>
  <c r="L140" i="27"/>
  <c r="T141" i="27"/>
  <c r="T144" i="27"/>
  <c r="W134" i="27"/>
  <c r="X139" i="27"/>
  <c r="H140" i="27"/>
  <c r="C82" i="27"/>
  <c r="AA82" i="27"/>
  <c r="J83" i="27"/>
  <c r="P90" i="27"/>
  <c r="F133" i="27"/>
  <c r="Z134" i="27"/>
  <c r="H135" i="27"/>
  <c r="H139" i="27"/>
  <c r="P140" i="27"/>
  <c r="P145" i="27"/>
  <c r="S10" i="26"/>
  <c r="G10" i="26"/>
  <c r="L10" i="26"/>
  <c r="AB10" i="26"/>
  <c r="B107" i="25"/>
  <c r="AJ13" i="25"/>
  <c r="P60" i="25"/>
  <c r="AS13" i="25" s="1"/>
  <c r="AM60" i="25"/>
  <c r="BC60" i="25"/>
  <c r="B60" i="25"/>
  <c r="X60" i="25"/>
  <c r="L60" i="25"/>
  <c r="X107" i="25"/>
  <c r="AQ13" i="25"/>
  <c r="AW16" i="25"/>
  <c r="AK21" i="25"/>
  <c r="BA25" i="25"/>
  <c r="AK29" i="25"/>
  <c r="BA33" i="25"/>
  <c r="AK37" i="25"/>
  <c r="BA41" i="25"/>
  <c r="BA67" i="25"/>
  <c r="AO21" i="25"/>
  <c r="BA75" i="25"/>
  <c r="AO29" i="25"/>
  <c r="BA36" i="25"/>
  <c r="AO37" i="25"/>
  <c r="AK15" i="25"/>
  <c r="BE16" i="25"/>
  <c r="AK111" i="25"/>
  <c r="AW18" i="25"/>
  <c r="AK19" i="25"/>
  <c r="AS21" i="25"/>
  <c r="BA70" i="25"/>
  <c r="AO24" i="25"/>
  <c r="AW26" i="25"/>
  <c r="AK27" i="25"/>
  <c r="AS29" i="25"/>
  <c r="BA31" i="25"/>
  <c r="AO32" i="25"/>
  <c r="AW34" i="25"/>
  <c r="AK35" i="25"/>
  <c r="AS37" i="25"/>
  <c r="BA39" i="25"/>
  <c r="AO40" i="25"/>
  <c r="AB13" i="25"/>
  <c r="AW68" i="25"/>
  <c r="AK69" i="25"/>
  <c r="AS71" i="25"/>
  <c r="AW76" i="25"/>
  <c r="AK77" i="25"/>
  <c r="AS79" i="25"/>
  <c r="AW84" i="25"/>
  <c r="AK85" i="25"/>
  <c r="AS87" i="25"/>
  <c r="AS18" i="25"/>
  <c r="AW117" i="25"/>
  <c r="AS120" i="25"/>
  <c r="AW125" i="25"/>
  <c r="AS128" i="25"/>
  <c r="AW133" i="25"/>
  <c r="AO67" i="25"/>
  <c r="AW69" i="25"/>
  <c r="AS72" i="25"/>
  <c r="AO75" i="25"/>
  <c r="AW77" i="25"/>
  <c r="AS80" i="25"/>
  <c r="BA82" i="25"/>
  <c r="AO83" i="25"/>
  <c r="AW85" i="25"/>
  <c r="AS88" i="25"/>
  <c r="AW72" i="25"/>
  <c r="AS75" i="25"/>
  <c r="AW80" i="25"/>
  <c r="AS83" i="25"/>
  <c r="AW88" i="25"/>
  <c r="AW15" i="25"/>
  <c r="AW121" i="25"/>
  <c r="AS124" i="25"/>
  <c r="AW129" i="25"/>
  <c r="AS132" i="25"/>
  <c r="AB60" i="25"/>
  <c r="AO78" i="25"/>
  <c r="BA85" i="25"/>
  <c r="AO115" i="25"/>
  <c r="AZ13" i="25"/>
  <c r="AO63" i="25"/>
  <c r="AO65" i="25"/>
  <c r="AS23" i="25"/>
  <c r="AS25" i="25"/>
  <c r="AS31" i="25"/>
  <c r="AS33" i="25"/>
  <c r="AS39" i="25"/>
  <c r="AS41" i="25"/>
  <c r="AO73" i="25"/>
  <c r="AW75" i="25"/>
  <c r="AS78" i="25"/>
  <c r="BA80" i="25"/>
  <c r="AO81" i="25"/>
  <c r="AW83" i="25"/>
  <c r="AS86" i="25"/>
  <c r="BA88" i="25"/>
  <c r="AK109" i="25"/>
  <c r="BA117" i="25"/>
  <c r="AO118" i="25"/>
  <c r="AW120" i="25"/>
  <c r="AS123" i="25"/>
  <c r="BA125" i="25"/>
  <c r="AO126" i="25"/>
  <c r="AW128" i="25"/>
  <c r="AS131" i="25"/>
  <c r="BA133" i="25"/>
  <c r="AO134" i="25"/>
  <c r="BA77" i="25"/>
  <c r="BA114" i="25"/>
  <c r="AN13" i="25"/>
  <c r="BC13" i="25"/>
  <c r="AS15" i="25"/>
  <c r="AS63" i="25"/>
  <c r="AW19" i="25"/>
  <c r="AW21" i="25"/>
  <c r="BA21" i="25"/>
  <c r="AW23" i="25"/>
  <c r="BA23" i="25"/>
  <c r="AW25" i="25"/>
  <c r="AW27" i="25"/>
  <c r="AW29" i="25"/>
  <c r="AW31" i="25"/>
  <c r="AW33" i="25"/>
  <c r="AW35" i="25"/>
  <c r="AW37" i="25"/>
  <c r="AW39" i="25"/>
  <c r="AW41" i="25"/>
  <c r="AO68" i="25"/>
  <c r="AW70" i="25"/>
  <c r="AS73" i="25"/>
  <c r="AO76" i="25"/>
  <c r="AW78" i="25"/>
  <c r="AS81" i="25"/>
  <c r="BA83" i="25"/>
  <c r="AO84" i="25"/>
  <c r="AW86" i="25"/>
  <c r="AS118" i="25"/>
  <c r="BA120" i="25"/>
  <c r="AO121" i="25"/>
  <c r="AW123" i="25"/>
  <c r="AS126" i="25"/>
  <c r="BA128" i="25"/>
  <c r="AO129" i="25"/>
  <c r="AW131" i="25"/>
  <c r="AS134" i="25"/>
  <c r="AO70" i="25"/>
  <c r="BA122" i="25"/>
  <c r="BA130" i="25"/>
  <c r="BD107" i="25"/>
  <c r="BA17" i="25"/>
  <c r="BA66" i="25"/>
  <c r="AK20" i="25"/>
  <c r="AK24" i="25"/>
  <c r="BA72" i="25"/>
  <c r="BA74" i="25"/>
  <c r="AK28" i="25"/>
  <c r="AK32" i="25"/>
  <c r="AK36" i="25"/>
  <c r="AK40" i="25"/>
  <c r="AO71" i="25"/>
  <c r="AW73" i="25"/>
  <c r="AS76" i="25"/>
  <c r="BA78" i="25"/>
  <c r="AO79" i="25"/>
  <c r="AW81" i="25"/>
  <c r="AS84" i="25"/>
  <c r="BA86" i="25"/>
  <c r="AO87" i="25"/>
  <c r="BA115" i="25"/>
  <c r="AO116" i="25"/>
  <c r="AW118" i="25"/>
  <c r="AS121" i="25"/>
  <c r="BA123" i="25"/>
  <c r="AO124" i="25"/>
  <c r="AW126" i="25"/>
  <c r="AS129" i="25"/>
  <c r="BA131" i="25"/>
  <c r="AO132" i="25"/>
  <c r="AW134" i="25"/>
  <c r="AR60" i="25"/>
  <c r="BA16" i="25"/>
  <c r="BE64" i="25"/>
  <c r="AO17" i="25"/>
  <c r="AO20" i="25"/>
  <c r="AO26" i="25"/>
  <c r="AO28" i="25"/>
  <c r="AO34" i="25"/>
  <c r="AO36" i="25"/>
  <c r="AO74" i="25"/>
  <c r="BA81" i="25"/>
  <c r="AO82" i="25"/>
  <c r="AN107" i="25"/>
  <c r="AZ107" i="25"/>
  <c r="BA118" i="25"/>
  <c r="AO119" i="25"/>
  <c r="BA126" i="25"/>
  <c r="BA134" i="25"/>
  <c r="AO135" i="25"/>
  <c r="AO86" i="25"/>
  <c r="AO123" i="25"/>
  <c r="AO131" i="25"/>
  <c r="AS107" i="25"/>
  <c r="AM13" i="25"/>
  <c r="AS20" i="25"/>
  <c r="AS22" i="25"/>
  <c r="AS24" i="25"/>
  <c r="AS26" i="25"/>
  <c r="AS28" i="25"/>
  <c r="AS30" i="25"/>
  <c r="AS32" i="25"/>
  <c r="AS34" i="25"/>
  <c r="AS36" i="25"/>
  <c r="AS38" i="25"/>
  <c r="AS40" i="25"/>
  <c r="AS64" i="25"/>
  <c r="AO69" i="25"/>
  <c r="AW71" i="25"/>
  <c r="AS74" i="25"/>
  <c r="BA76" i="25"/>
  <c r="AO77" i="25"/>
  <c r="AW79" i="25"/>
  <c r="AS82" i="25"/>
  <c r="BA84" i="25"/>
  <c r="AO85" i="25"/>
  <c r="AW87" i="25"/>
  <c r="AO114" i="25"/>
  <c r="AW116" i="25"/>
  <c r="AS119" i="25"/>
  <c r="BA121" i="25"/>
  <c r="AO122" i="25"/>
  <c r="AW124" i="25"/>
  <c r="AS127" i="25"/>
  <c r="BA129" i="25"/>
  <c r="AO130" i="25"/>
  <c r="AW132" i="25"/>
  <c r="AS135" i="25"/>
  <c r="AO18" i="25"/>
  <c r="BA18" i="25"/>
  <c r="AW20" i="25"/>
  <c r="BA20" i="25"/>
  <c r="AW22" i="25"/>
  <c r="BA22" i="25"/>
  <c r="BA24" i="25"/>
  <c r="BA26" i="25"/>
  <c r="AW28" i="25"/>
  <c r="BA28" i="25"/>
  <c r="AW30" i="25"/>
  <c r="AW36" i="25"/>
  <c r="AW38" i="25"/>
  <c r="AK63" i="25"/>
  <c r="AO72" i="25"/>
  <c r="AW74" i="25"/>
  <c r="AS77" i="25"/>
  <c r="BA79" i="25"/>
  <c r="AO80" i="25"/>
  <c r="AW82" i="25"/>
  <c r="AS85" i="25"/>
  <c r="BA87" i="25"/>
  <c r="AO88" i="25"/>
  <c r="AS114" i="25"/>
  <c r="BA116" i="25"/>
  <c r="AO117" i="25"/>
  <c r="AW119" i="25"/>
  <c r="AK120" i="25"/>
  <c r="AS122" i="25"/>
  <c r="BA124" i="25"/>
  <c r="AO125" i="25"/>
  <c r="AW127" i="25"/>
  <c r="AK128" i="25"/>
  <c r="AS130" i="25"/>
  <c r="BA132" i="25"/>
  <c r="AO133" i="25"/>
  <c r="AW135" i="25"/>
  <c r="T11" i="24"/>
  <c r="AB11" i="24"/>
  <c r="L11" i="24"/>
  <c r="H11" i="24"/>
  <c r="P11" i="24"/>
  <c r="B12" i="23"/>
  <c r="N62" i="23"/>
  <c r="R59" i="7" s="1"/>
  <c r="C62" i="23"/>
  <c r="O93" i="23"/>
  <c r="V37" i="23"/>
  <c r="G113" i="23"/>
  <c r="C135" i="23"/>
  <c r="K138" i="23"/>
  <c r="J84" i="23"/>
  <c r="V84" i="23"/>
  <c r="W87" i="23"/>
  <c r="AB88" i="23"/>
  <c r="F93" i="23"/>
  <c r="V93" i="23"/>
  <c r="X63" i="23"/>
  <c r="J32" i="23"/>
  <c r="Z83" i="23"/>
  <c r="H114" i="23"/>
  <c r="P115" i="23"/>
  <c r="Z32" i="23"/>
  <c r="K37" i="23"/>
  <c r="K12" i="23"/>
  <c r="N113" i="23"/>
  <c r="R103" i="7" s="1"/>
  <c r="V12" i="23"/>
  <c r="N34" i="23"/>
  <c r="N43" i="23"/>
  <c r="K87" i="23"/>
  <c r="J62" i="23"/>
  <c r="R58" i="7" s="1"/>
  <c r="O138" i="23"/>
  <c r="J144" i="23"/>
  <c r="V144" i="23"/>
  <c r="O34" i="23"/>
  <c r="P139" i="23"/>
  <c r="X39" i="23"/>
  <c r="B43" i="23"/>
  <c r="O43" i="23"/>
  <c r="P38" i="23"/>
  <c r="P64" i="23"/>
  <c r="R138" i="23"/>
  <c r="L139" i="23"/>
  <c r="K113" i="23"/>
  <c r="D34" i="23"/>
  <c r="D12" i="23"/>
  <c r="L63" i="23"/>
  <c r="F138" i="23"/>
  <c r="V138" i="23"/>
  <c r="F34" i="23"/>
  <c r="V43" i="23"/>
  <c r="R84" i="23"/>
  <c r="D87" i="23"/>
  <c r="T88" i="23"/>
  <c r="C93" i="23"/>
  <c r="P63" i="23"/>
  <c r="D113" i="23"/>
  <c r="P114" i="23"/>
  <c r="X115" i="23"/>
  <c r="C34" i="23"/>
  <c r="G34" i="23"/>
  <c r="W34" i="23"/>
  <c r="J37" i="23"/>
  <c r="Z37" i="23"/>
  <c r="G43" i="23"/>
  <c r="W43" i="23"/>
  <c r="F87" i="23"/>
  <c r="V87" i="23"/>
  <c r="X88" i="23"/>
  <c r="D93" i="23"/>
  <c r="T63" i="23"/>
  <c r="S113" i="23"/>
  <c r="G84" i="23"/>
  <c r="R113" i="23"/>
  <c r="J135" i="23"/>
  <c r="W32" i="23"/>
  <c r="G33" i="23"/>
  <c r="W33" i="23"/>
  <c r="J34" i="23"/>
  <c r="AA87" i="23"/>
  <c r="H45" i="23"/>
  <c r="D62" i="23"/>
  <c r="W84" i="23"/>
  <c r="J87" i="23"/>
  <c r="Z87" i="23"/>
  <c r="H64" i="23"/>
  <c r="W93" i="23"/>
  <c r="AB63" i="23"/>
  <c r="K135" i="23"/>
  <c r="V135" i="23"/>
  <c r="D138" i="23"/>
  <c r="H139" i="23"/>
  <c r="F62" i="23"/>
  <c r="W135" i="23"/>
  <c r="O37" i="23"/>
  <c r="L38" i="23"/>
  <c r="H145" i="23"/>
  <c r="K43" i="23"/>
  <c r="K62" i="23"/>
  <c r="B83" i="23"/>
  <c r="K84" i="23"/>
  <c r="N87" i="23"/>
  <c r="H88" i="23"/>
  <c r="K93" i="23"/>
  <c r="F113" i="23"/>
  <c r="G138" i="23"/>
  <c r="S138" i="23"/>
  <c r="B144" i="23"/>
  <c r="W144" i="23"/>
  <c r="AB114" i="23"/>
  <c r="Z12" i="23"/>
  <c r="J33" i="23"/>
  <c r="K144" i="23"/>
  <c r="O32" i="23"/>
  <c r="N33" i="23"/>
  <c r="B34" i="23"/>
  <c r="C37" i="23"/>
  <c r="R37" i="23"/>
  <c r="C83" i="23"/>
  <c r="B87" i="23"/>
  <c r="O87" i="23"/>
  <c r="L88" i="23"/>
  <c r="N93" i="23"/>
  <c r="L114" i="23"/>
  <c r="J138" i="23"/>
  <c r="C144" i="23"/>
  <c r="N144" i="23"/>
  <c r="Z113" i="23"/>
  <c r="J12" i="23"/>
  <c r="D32" i="23"/>
  <c r="D37" i="23"/>
  <c r="S37" i="23"/>
  <c r="T38" i="23"/>
  <c r="C43" i="23"/>
  <c r="R43" i="23"/>
  <c r="P44" i="23"/>
  <c r="X45" i="23"/>
  <c r="D83" i="23"/>
  <c r="C84" i="23"/>
  <c r="O84" i="23"/>
  <c r="C87" i="23"/>
  <c r="B93" i="23"/>
  <c r="F135" i="23"/>
  <c r="X139" i="23"/>
  <c r="O113" i="23"/>
  <c r="O132" i="23" s="1"/>
  <c r="R32" i="23"/>
  <c r="X38" i="23"/>
  <c r="H40" i="23"/>
  <c r="D43" i="23"/>
  <c r="S43" i="23"/>
  <c r="T44" i="23"/>
  <c r="V62" i="23"/>
  <c r="R63" i="7" s="1"/>
  <c r="D135" i="23"/>
  <c r="S62" i="23"/>
  <c r="G135" i="23"/>
  <c r="R135" i="23"/>
  <c r="L113" i="23"/>
  <c r="AB139" i="23"/>
  <c r="F144" i="23"/>
  <c r="V34" i="23"/>
  <c r="G37" i="23"/>
  <c r="AB38" i="23"/>
  <c r="L40" i="23"/>
  <c r="F43" i="23"/>
  <c r="W62" i="23"/>
  <c r="F84" i="23"/>
  <c r="S93" i="23"/>
  <c r="Z138" i="23"/>
  <c r="G144" i="23"/>
  <c r="N32" i="23"/>
  <c r="K33" i="23"/>
  <c r="P39" i="23"/>
  <c r="B33" i="23"/>
  <c r="L44" i="23"/>
  <c r="T45" i="23"/>
  <c r="T64" i="23"/>
  <c r="T134" i="23" s="1"/>
  <c r="AB39" i="23"/>
  <c r="F33" i="23"/>
  <c r="V33" i="23"/>
  <c r="H14" i="23"/>
  <c r="B32" i="23"/>
  <c r="AA32" i="23"/>
  <c r="C33" i="23"/>
  <c r="AB12" i="23"/>
  <c r="O31" i="23"/>
  <c r="S32" i="23"/>
  <c r="R33" i="23"/>
  <c r="T13" i="23"/>
  <c r="AA33" i="23"/>
  <c r="O83" i="23"/>
  <c r="T39" i="23"/>
  <c r="H62" i="23"/>
  <c r="G32" i="23"/>
  <c r="AB65" i="23"/>
  <c r="B134" i="23"/>
  <c r="C134" i="23"/>
  <c r="X14" i="23"/>
  <c r="H39" i="23"/>
  <c r="AB14" i="23"/>
  <c r="L15" i="23"/>
  <c r="L34" i="23" s="1"/>
  <c r="N133" i="23"/>
  <c r="H141" i="23"/>
  <c r="W82" i="23"/>
  <c r="G82" i="23"/>
  <c r="T89" i="23"/>
  <c r="C133" i="23"/>
  <c r="H15" i="23"/>
  <c r="H84" i="23" s="1"/>
  <c r="J82" i="23"/>
  <c r="R83" i="23"/>
  <c r="H95" i="23"/>
  <c r="L94" i="23"/>
  <c r="W134" i="23"/>
  <c r="L141" i="23"/>
  <c r="X40" i="23"/>
  <c r="AB89" i="23"/>
  <c r="F83" i="23"/>
  <c r="N134" i="23"/>
  <c r="P141" i="23"/>
  <c r="L145" i="23"/>
  <c r="T146" i="23"/>
  <c r="X15" i="23"/>
  <c r="X34" i="23" s="1"/>
  <c r="N82" i="23"/>
  <c r="G83" i="23"/>
  <c r="H94" i="23"/>
  <c r="T95" i="23"/>
  <c r="P145" i="23"/>
  <c r="X146" i="23"/>
  <c r="V83" i="23"/>
  <c r="L90" i="23"/>
  <c r="S133" i="23"/>
  <c r="F134" i="23"/>
  <c r="AA134" i="23"/>
  <c r="P140" i="23"/>
  <c r="T145" i="23"/>
  <c r="C82" i="23"/>
  <c r="AA82" i="23"/>
  <c r="J83" i="23"/>
  <c r="W83" i="23"/>
  <c r="P94" i="23"/>
  <c r="X95" i="23"/>
  <c r="AA83" i="23"/>
  <c r="J133" i="23"/>
  <c r="G134" i="23"/>
  <c r="R134" i="23"/>
  <c r="T140" i="23"/>
  <c r="D82" i="23"/>
  <c r="R133" i="23"/>
  <c r="K134" i="23"/>
  <c r="T94" i="23"/>
  <c r="X89" i="23"/>
  <c r="H90" i="23"/>
  <c r="W133" i="23"/>
  <c r="X140" i="23"/>
  <c r="F82" i="23"/>
  <c r="S82" i="23"/>
  <c r="N83" i="23"/>
  <c r="X141" i="23"/>
  <c r="B82" i="23"/>
  <c r="B133" i="23"/>
  <c r="H146" i="23"/>
  <c r="G10" i="22"/>
  <c r="S10" i="22"/>
  <c r="N10" i="22"/>
  <c r="AA10" i="22"/>
  <c r="C10" i="22"/>
  <c r="AB11" i="22"/>
  <c r="P11" i="22"/>
  <c r="AB10" i="22"/>
  <c r="X12" i="22"/>
  <c r="L10" i="22"/>
  <c r="B10" i="22"/>
  <c r="X11" i="22"/>
  <c r="B106" i="21"/>
  <c r="AU13" i="21"/>
  <c r="AK38" i="21"/>
  <c r="AW39" i="21"/>
  <c r="AO134" i="21"/>
  <c r="AJ13" i="21"/>
  <c r="BE61" i="21"/>
  <c r="AK16" i="21"/>
  <c r="AW17" i="21"/>
  <c r="BA20" i="21"/>
  <c r="AS22" i="21"/>
  <c r="BE23" i="21"/>
  <c r="AK24" i="21"/>
  <c r="AW25" i="21"/>
  <c r="AO73" i="21"/>
  <c r="BA28" i="21"/>
  <c r="AS30" i="21"/>
  <c r="BE31" i="21"/>
  <c r="AK78" i="21"/>
  <c r="AO24" i="21"/>
  <c r="AS68" i="21"/>
  <c r="AK70" i="21"/>
  <c r="AS110" i="21"/>
  <c r="AK112" i="21"/>
  <c r="BE129" i="21"/>
  <c r="AW131" i="21"/>
  <c r="AI13" i="21"/>
  <c r="AV59" i="21"/>
  <c r="AY13" i="21"/>
  <c r="AW15" i="21"/>
  <c r="AO17" i="21"/>
  <c r="BA64" i="21"/>
  <c r="AK68" i="21"/>
  <c r="AW23" i="21"/>
  <c r="BD59" i="21"/>
  <c r="AO25" i="21"/>
  <c r="BA72" i="21"/>
  <c r="AS28" i="21"/>
  <c r="BE29" i="21"/>
  <c r="B59" i="21"/>
  <c r="AO33" i="21"/>
  <c r="BA34" i="21"/>
  <c r="BA36" i="21"/>
  <c r="AS38" i="21"/>
  <c r="BE132" i="21"/>
  <c r="AO61" i="21"/>
  <c r="BE65" i="21"/>
  <c r="L13" i="21"/>
  <c r="AO40" i="21"/>
  <c r="AO41" i="21"/>
  <c r="BA23" i="21"/>
  <c r="AW67" i="21"/>
  <c r="AW70" i="21"/>
  <c r="AK72" i="21"/>
  <c r="AK109" i="21"/>
  <c r="BA113" i="21"/>
  <c r="AS115" i="21"/>
  <c r="AK117" i="21"/>
  <c r="BA121" i="21"/>
  <c r="AS123" i="21"/>
  <c r="AK125" i="21"/>
  <c r="AS132" i="21"/>
  <c r="AO133" i="21"/>
  <c r="AK85" i="21"/>
  <c r="AO15" i="21"/>
  <c r="BA16" i="21"/>
  <c r="AS64" i="21"/>
  <c r="AS21" i="21"/>
  <c r="AI59" i="21"/>
  <c r="AO23" i="21"/>
  <c r="BA83" i="21"/>
  <c r="AS85" i="21"/>
  <c r="AK87" i="21"/>
  <c r="BD106" i="21"/>
  <c r="BA118" i="21"/>
  <c r="AS120" i="21"/>
  <c r="BE131" i="21"/>
  <c r="AZ13" i="21"/>
  <c r="BE19" i="21"/>
  <c r="AK20" i="21"/>
  <c r="AS25" i="21"/>
  <c r="BE26" i="21"/>
  <c r="AK73" i="21"/>
  <c r="AK36" i="21"/>
  <c r="AW66" i="21"/>
  <c r="BA66" i="21"/>
  <c r="BE67" i="21"/>
  <c r="BE73" i="21"/>
  <c r="AW75" i="21"/>
  <c r="AO77" i="21"/>
  <c r="AS82" i="21"/>
  <c r="AI106" i="21"/>
  <c r="AS117" i="21"/>
  <c r="AS23" i="21"/>
  <c r="AW28" i="21"/>
  <c r="BA31" i="21"/>
  <c r="AK62" i="21"/>
  <c r="BE78" i="21"/>
  <c r="AK116" i="21"/>
  <c r="AO127" i="21"/>
  <c r="BA128" i="21"/>
  <c r="AO129" i="21"/>
  <c r="BA61" i="21"/>
  <c r="BE18" i="21"/>
  <c r="AO21" i="21"/>
  <c r="AS33" i="21"/>
  <c r="BE34" i="21"/>
  <c r="AK128" i="21"/>
  <c r="BE36" i="21"/>
  <c r="AK40" i="21"/>
  <c r="L59" i="21"/>
  <c r="AW77" i="21"/>
  <c r="AO108" i="21"/>
  <c r="BE112" i="21"/>
  <c r="AW114" i="21"/>
  <c r="AO116" i="21"/>
  <c r="BE120" i="21"/>
  <c r="AW122" i="21"/>
  <c r="AO124" i="21"/>
  <c r="AK27" i="21"/>
  <c r="AK29" i="21"/>
  <c r="AW30" i="21"/>
  <c r="AO78" i="21"/>
  <c r="AK37" i="21"/>
  <c r="AW38" i="21"/>
  <c r="AO76" i="21"/>
  <c r="BE82" i="21"/>
  <c r="AW84" i="21"/>
  <c r="AO86" i="21"/>
  <c r="BA87" i="21"/>
  <c r="BA114" i="21"/>
  <c r="AS124" i="21"/>
  <c r="AO22" i="21"/>
  <c r="BA33" i="21"/>
  <c r="AS35" i="21"/>
  <c r="AR59" i="21"/>
  <c r="BA74" i="21"/>
  <c r="AS76" i="21"/>
  <c r="AS86" i="21"/>
  <c r="AS113" i="21"/>
  <c r="AK123" i="21"/>
  <c r="BE111" i="21"/>
  <c r="AR13" i="21"/>
  <c r="T13" i="21"/>
  <c r="AS20" i="21"/>
  <c r="BE20" i="21"/>
  <c r="AK23" i="21"/>
  <c r="BE32" i="21"/>
  <c r="AU59" i="21"/>
  <c r="AK61" i="21"/>
  <c r="AS62" i="21"/>
  <c r="BA63" i="21"/>
  <c r="AS65" i="21"/>
  <c r="BA70" i="21"/>
  <c r="AO72" i="21"/>
  <c r="BA73" i="21"/>
  <c r="AK75" i="21"/>
  <c r="BA77" i="21"/>
  <c r="AK79" i="21"/>
  <c r="AW80" i="21"/>
  <c r="AW82" i="21"/>
  <c r="BE83" i="21"/>
  <c r="AO85" i="21"/>
  <c r="AW86" i="21"/>
  <c r="BE87" i="21"/>
  <c r="AR106" i="21"/>
  <c r="AO109" i="21"/>
  <c r="AW110" i="21"/>
  <c r="AO112" i="21"/>
  <c r="AW113" i="21"/>
  <c r="BE114" i="21"/>
  <c r="AW117" i="21"/>
  <c r="BE118" i="21"/>
  <c r="AK119" i="21"/>
  <c r="AW120" i="21"/>
  <c r="BE121" i="21"/>
  <c r="AO123" i="21"/>
  <c r="AW124" i="21"/>
  <c r="BE125" i="21"/>
  <c r="AS127" i="21"/>
  <c r="AS129" i="21"/>
  <c r="BA134" i="21"/>
  <c r="BA125" i="21"/>
  <c r="B13" i="21"/>
  <c r="AM13" i="21"/>
  <c r="BE17" i="21"/>
  <c r="AK65" i="21"/>
  <c r="BA26" i="21"/>
  <c r="BE74" i="21"/>
  <c r="AO29" i="21"/>
  <c r="AO32" i="21"/>
  <c r="BE38" i="21"/>
  <c r="AO38" i="21"/>
  <c r="T59" i="21"/>
  <c r="AK64" i="21"/>
  <c r="AO68" i="21"/>
  <c r="AW69" i="21"/>
  <c r="BE70" i="21"/>
  <c r="AW76" i="21"/>
  <c r="BE77" i="21"/>
  <c r="AO79" i="21"/>
  <c r="BA80" i="21"/>
  <c r="BA82" i="21"/>
  <c r="AK84" i="21"/>
  <c r="BA86" i="21"/>
  <c r="AU106" i="21"/>
  <c r="AK108" i="21"/>
  <c r="AS109" i="21"/>
  <c r="BA110" i="21"/>
  <c r="AS112" i="21"/>
  <c r="AK115" i="21"/>
  <c r="AS116" i="21"/>
  <c r="BA117" i="21"/>
  <c r="AO119" i="21"/>
  <c r="BA120" i="21"/>
  <c r="AK122" i="21"/>
  <c r="BA124" i="21"/>
  <c r="AK126" i="21"/>
  <c r="AW127" i="21"/>
  <c r="AW129" i="21"/>
  <c r="BE130" i="21"/>
  <c r="AO132" i="21"/>
  <c r="AW133" i="21"/>
  <c r="BE134" i="21"/>
  <c r="BE33" i="21"/>
  <c r="BA130" i="21"/>
  <c r="BA15" i="21"/>
  <c r="AO65" i="21"/>
  <c r="AS24" i="21"/>
  <c r="AS80" i="21"/>
  <c r="AK35" i="21"/>
  <c r="AJ59" i="21"/>
  <c r="AY59" i="21"/>
  <c r="BA62" i="21"/>
  <c r="AO64" i="21"/>
  <c r="BA65" i="21"/>
  <c r="AK67" i="21"/>
  <c r="BA69" i="21"/>
  <c r="AK71" i="21"/>
  <c r="AW72" i="21"/>
  <c r="AK74" i="21"/>
  <c r="AS75" i="21"/>
  <c r="BA76" i="21"/>
  <c r="AS79" i="21"/>
  <c r="BE80" i="21"/>
  <c r="AK81" i="21"/>
  <c r="AO84" i="21"/>
  <c r="AW85" i="21"/>
  <c r="BE86" i="21"/>
  <c r="AV106" i="21"/>
  <c r="T106" i="21"/>
  <c r="BE110" i="21"/>
  <c r="AK111" i="21"/>
  <c r="AW112" i="21"/>
  <c r="BE113" i="21"/>
  <c r="AO115" i="21"/>
  <c r="AW116" i="21"/>
  <c r="BE117" i="21"/>
  <c r="AS119" i="21"/>
  <c r="AO122" i="21"/>
  <c r="AW123" i="21"/>
  <c r="BE124" i="21"/>
  <c r="AO126" i="21"/>
  <c r="BA127" i="21"/>
  <c r="BA129" i="21"/>
  <c r="AK131" i="21"/>
  <c r="AV13" i="21"/>
  <c r="AW19" i="21"/>
  <c r="AK22" i="21"/>
  <c r="AW24" i="21"/>
  <c r="BA25" i="21"/>
  <c r="BE28" i="21"/>
  <c r="AK76" i="21"/>
  <c r="BA35" i="21"/>
  <c r="AS37" i="21"/>
  <c r="AK132" i="21"/>
  <c r="AZ59" i="21"/>
  <c r="AW61" i="21"/>
  <c r="BE62" i="21"/>
  <c r="AW68" i="21"/>
  <c r="BE69" i="21"/>
  <c r="AO69" i="21"/>
  <c r="AO71" i="21"/>
  <c r="AO74" i="21"/>
  <c r="BE76" i="21"/>
  <c r="AW79" i="21"/>
  <c r="AK83" i="21"/>
  <c r="AS84" i="21"/>
  <c r="BA85" i="21"/>
  <c r="AJ106" i="21"/>
  <c r="AY106" i="21"/>
  <c r="AS108" i="21"/>
  <c r="BA109" i="21"/>
  <c r="AO111" i="21"/>
  <c r="BA112" i="21"/>
  <c r="AK114" i="21"/>
  <c r="BA116" i="21"/>
  <c r="AK118" i="21"/>
  <c r="AW119" i="21"/>
  <c r="AK121" i="21"/>
  <c r="AS122" i="21"/>
  <c r="BA123" i="21"/>
  <c r="AS126" i="21"/>
  <c r="BE127" i="21"/>
  <c r="AW132" i="21"/>
  <c r="BE133" i="21"/>
  <c r="AK19" i="21"/>
  <c r="AW20" i="21"/>
  <c r="BE71" i="21"/>
  <c r="BE25" i="21"/>
  <c r="AO30" i="21"/>
  <c r="AS133" i="21"/>
  <c r="AW41" i="21"/>
  <c r="AN59" i="21"/>
  <c r="BC59" i="21"/>
  <c r="AK63" i="21"/>
  <c r="AW64" i="21"/>
  <c r="AK66" i="21"/>
  <c r="AS67" i="21"/>
  <c r="BA68" i="21"/>
  <c r="AS71" i="21"/>
  <c r="BE72" i="21"/>
  <c r="AS74" i="21"/>
  <c r="BA75" i="21"/>
  <c r="AK77" i="21"/>
  <c r="AS78" i="21"/>
  <c r="BA79" i="21"/>
  <c r="AS81" i="21"/>
  <c r="AO83" i="21"/>
  <c r="BE85" i="21"/>
  <c r="AO87" i="21"/>
  <c r="AM106" i="21"/>
  <c r="AZ106" i="21"/>
  <c r="AW108" i="21"/>
  <c r="BE109" i="21"/>
  <c r="AS111" i="21"/>
  <c r="AO114" i="21"/>
  <c r="AW115" i="21"/>
  <c r="BE116" i="21"/>
  <c r="AO118" i="21"/>
  <c r="BA119" i="21"/>
  <c r="AO121" i="21"/>
  <c r="BE123" i="21"/>
  <c r="AO125" i="21"/>
  <c r="AW126" i="21"/>
  <c r="AO128" i="21"/>
  <c r="AK130" i="21"/>
  <c r="AS131" i="21"/>
  <c r="BA132" i="21"/>
  <c r="AS15" i="21"/>
  <c r="BA21" i="21"/>
  <c r="AK26" i="21"/>
  <c r="AO34" i="21"/>
  <c r="AO36" i="21"/>
  <c r="BA41" i="21"/>
  <c r="AO63" i="21"/>
  <c r="AO66" i="21"/>
  <c r="BE68" i="21"/>
  <c r="AW71" i="21"/>
  <c r="AW74" i="21"/>
  <c r="BE75" i="21"/>
  <c r="AW78" i="21"/>
  <c r="AK80" i="21"/>
  <c r="AW81" i="21"/>
  <c r="AK82" i="21"/>
  <c r="AS83" i="21"/>
  <c r="BA84" i="21"/>
  <c r="AK86" i="21"/>
  <c r="AS87" i="21"/>
  <c r="AN106" i="21"/>
  <c r="BC106" i="21"/>
  <c r="BA108" i="21"/>
  <c r="H106" i="21"/>
  <c r="AW111" i="21"/>
  <c r="AK113" i="21"/>
  <c r="AS114" i="21"/>
  <c r="BA115" i="21"/>
  <c r="AS118" i="21"/>
  <c r="BE119" i="21"/>
  <c r="AK120" i="21"/>
  <c r="AS121" i="21"/>
  <c r="BA122" i="21"/>
  <c r="AK124" i="21"/>
  <c r="AS125" i="21"/>
  <c r="BA126" i="21"/>
  <c r="AS128" i="21"/>
  <c r="AO130" i="21"/>
  <c r="AW63" i="21"/>
  <c r="AW73" i="21"/>
  <c r="AQ106" i="21"/>
  <c r="AW130" i="21"/>
  <c r="AO62" i="21"/>
  <c r="AS17" i="21"/>
  <c r="BA18" i="21"/>
  <c r="BE21" i="21"/>
  <c r="AS27" i="21"/>
  <c r="AK30" i="21"/>
  <c r="AW31" i="21"/>
  <c r="AS36" i="21"/>
  <c r="AK39" i="21"/>
  <c r="AQ59" i="21"/>
  <c r="AS63" i="21"/>
  <c r="BE64" i="21"/>
  <c r="AS66" i="21"/>
  <c r="BA67" i="21"/>
  <c r="AK69" i="21"/>
  <c r="AS70" i="21"/>
  <c r="BA71" i="21"/>
  <c r="AS73" i="21"/>
  <c r="AS77" i="21"/>
  <c r="BA78" i="21"/>
  <c r="AO80" i="21"/>
  <c r="BA81" i="21"/>
  <c r="AO82" i="21"/>
  <c r="AW83" i="21"/>
  <c r="BE84" i="21"/>
  <c r="AW87" i="21"/>
  <c r="L106" i="21"/>
  <c r="BE108" i="21"/>
  <c r="AO110" i="21"/>
  <c r="BA111" i="21"/>
  <c r="AO113" i="21"/>
  <c r="BE115" i="21"/>
  <c r="AO117" i="21"/>
  <c r="AW118" i="21"/>
  <c r="AO120" i="21"/>
  <c r="AW121" i="21"/>
  <c r="BE122" i="21"/>
  <c r="AW125" i="21"/>
  <c r="BE126" i="21"/>
  <c r="AK127" i="21"/>
  <c r="AW128" i="21"/>
  <c r="BA131" i="21"/>
  <c r="AK133" i="21"/>
  <c r="AS134" i="21"/>
  <c r="T11" i="20"/>
  <c r="H11" i="20"/>
  <c r="X11" i="20"/>
  <c r="AB11" i="20"/>
  <c r="L11" i="20"/>
  <c r="P11" i="20"/>
  <c r="C37" i="19"/>
  <c r="R37" i="19"/>
  <c r="Z12" i="19"/>
  <c r="W37" i="19"/>
  <c r="AB38" i="19"/>
  <c r="L40" i="19"/>
  <c r="F43" i="19"/>
  <c r="F62" i="19"/>
  <c r="V62" i="19"/>
  <c r="O34" i="19"/>
  <c r="J62" i="19"/>
  <c r="Z62" i="19"/>
  <c r="AA113" i="19"/>
  <c r="W113" i="19"/>
  <c r="B37" i="19"/>
  <c r="O37" i="19"/>
  <c r="N43" i="19"/>
  <c r="H44" i="19"/>
  <c r="K12" i="19"/>
  <c r="AA43" i="19"/>
  <c r="L45" i="19"/>
  <c r="Z113" i="19"/>
  <c r="H115" i="19"/>
  <c r="G33" i="19"/>
  <c r="J34" i="19"/>
  <c r="AA32" i="19"/>
  <c r="N33" i="19"/>
  <c r="N32" i="19"/>
  <c r="O83" i="19"/>
  <c r="C34" i="19"/>
  <c r="S84" i="19"/>
  <c r="R93" i="19"/>
  <c r="J144" i="19"/>
  <c r="K144" i="19"/>
  <c r="D134" i="19"/>
  <c r="F84" i="19"/>
  <c r="W43" i="19"/>
  <c r="J12" i="19"/>
  <c r="S34" i="19"/>
  <c r="D37" i="19"/>
  <c r="S37" i="19"/>
  <c r="C43" i="19"/>
  <c r="W87" i="19"/>
  <c r="B138" i="19"/>
  <c r="B135" i="19"/>
  <c r="D33" i="19"/>
  <c r="V34" i="19"/>
  <c r="V37" i="19"/>
  <c r="D43" i="19"/>
  <c r="G93" i="19"/>
  <c r="W93" i="19"/>
  <c r="H113" i="19"/>
  <c r="D32" i="19"/>
  <c r="V33" i="19"/>
  <c r="G34" i="19"/>
  <c r="B33" i="19"/>
  <c r="S135" i="19"/>
  <c r="F138" i="19"/>
  <c r="R144" i="19"/>
  <c r="P114" i="19"/>
  <c r="X115" i="19"/>
  <c r="Z34" i="19"/>
  <c r="K37" i="19"/>
  <c r="AA37" i="19"/>
  <c r="T40" i="19"/>
  <c r="Z43" i="19"/>
  <c r="H45" i="19"/>
  <c r="B87" i="19"/>
  <c r="G138" i="19"/>
  <c r="W138" i="19"/>
  <c r="N34" i="19"/>
  <c r="AA34" i="19"/>
  <c r="N37" i="19"/>
  <c r="C83" i="19"/>
  <c r="D84" i="19"/>
  <c r="B62" i="19"/>
  <c r="O62" i="19"/>
  <c r="T64" i="19"/>
  <c r="AB114" i="19"/>
  <c r="K135" i="19"/>
  <c r="W135" i="19"/>
  <c r="G144" i="19"/>
  <c r="V144" i="19"/>
  <c r="D87" i="19"/>
  <c r="R87" i="19"/>
  <c r="C93" i="19"/>
  <c r="X116" i="19"/>
  <c r="X135" i="19" s="1"/>
  <c r="D12" i="19"/>
  <c r="C32" i="19"/>
  <c r="R32" i="19"/>
  <c r="F34" i="19"/>
  <c r="F37" i="19"/>
  <c r="S12" i="19"/>
  <c r="G84" i="19"/>
  <c r="V84" i="19"/>
  <c r="F87" i="19"/>
  <c r="V87" i="19"/>
  <c r="D93" i="19"/>
  <c r="S62" i="19"/>
  <c r="C135" i="19"/>
  <c r="N135" i="19"/>
  <c r="Z135" i="19"/>
  <c r="V138" i="19"/>
  <c r="X114" i="19"/>
  <c r="B12" i="19"/>
  <c r="S32" i="19"/>
  <c r="W34" i="19"/>
  <c r="G37" i="19"/>
  <c r="V43" i="19"/>
  <c r="W84" i="19"/>
  <c r="G87" i="19"/>
  <c r="F93" i="19"/>
  <c r="V93" i="19"/>
  <c r="B93" i="19"/>
  <c r="D135" i="19"/>
  <c r="O135" i="19"/>
  <c r="AA135" i="19"/>
  <c r="J138" i="19"/>
  <c r="C144" i="19"/>
  <c r="N144" i="19"/>
  <c r="Z144" i="19"/>
  <c r="R84" i="19"/>
  <c r="D34" i="19"/>
  <c r="V113" i="19"/>
  <c r="F32" i="19"/>
  <c r="W144" i="19"/>
  <c r="J84" i="19"/>
  <c r="J87" i="19"/>
  <c r="Z87" i="19"/>
  <c r="F135" i="19"/>
  <c r="K138" i="19"/>
  <c r="D144" i="19"/>
  <c r="O144" i="19"/>
  <c r="AA144" i="19"/>
  <c r="S87" i="19"/>
  <c r="S138" i="19"/>
  <c r="O12" i="19"/>
  <c r="G32" i="19"/>
  <c r="K34" i="19"/>
  <c r="J43" i="19"/>
  <c r="K84" i="19"/>
  <c r="Z84" i="19"/>
  <c r="K87" i="19"/>
  <c r="AA87" i="19"/>
  <c r="J93" i="19"/>
  <c r="Z93" i="19"/>
  <c r="F113" i="19"/>
  <c r="G135" i="19"/>
  <c r="R135" i="19"/>
  <c r="N138" i="19"/>
  <c r="Z138" i="19"/>
  <c r="F144" i="19"/>
  <c r="C87" i="19"/>
  <c r="R138" i="19"/>
  <c r="AA33" i="19"/>
  <c r="H38" i="19"/>
  <c r="P39" i="19"/>
  <c r="X40" i="19"/>
  <c r="K43" i="19"/>
  <c r="B43" i="19"/>
  <c r="B84" i="19"/>
  <c r="N84" i="19"/>
  <c r="AA84" i="19"/>
  <c r="N87" i="19"/>
  <c r="K93" i="19"/>
  <c r="AA93" i="19"/>
  <c r="J113" i="19"/>
  <c r="C138" i="19"/>
  <c r="O138" i="19"/>
  <c r="AA138" i="19"/>
  <c r="S113" i="19"/>
  <c r="P113" i="19"/>
  <c r="O93" i="19"/>
  <c r="B34" i="19"/>
  <c r="L38" i="19"/>
  <c r="T140" i="19"/>
  <c r="AB40" i="19"/>
  <c r="D62" i="19"/>
  <c r="B83" i="19"/>
  <c r="C84" i="19"/>
  <c r="O84" i="19"/>
  <c r="O87" i="19"/>
  <c r="N93" i="19"/>
  <c r="K113" i="19"/>
  <c r="J135" i="19"/>
  <c r="V135" i="19"/>
  <c r="D138" i="19"/>
  <c r="L113" i="19"/>
  <c r="L15" i="19"/>
  <c r="L34" i="19" s="1"/>
  <c r="C33" i="19"/>
  <c r="B32" i="19"/>
  <c r="O32" i="19"/>
  <c r="R33" i="19"/>
  <c r="X14" i="19"/>
  <c r="X38" i="19"/>
  <c r="H141" i="19"/>
  <c r="L44" i="19"/>
  <c r="T146" i="19"/>
  <c r="L63" i="19"/>
  <c r="W33" i="19"/>
  <c r="P94" i="19"/>
  <c r="X45" i="19"/>
  <c r="T38" i="19"/>
  <c r="W32" i="19"/>
  <c r="J33" i="19"/>
  <c r="Z134" i="19"/>
  <c r="J32" i="19"/>
  <c r="Z32" i="19"/>
  <c r="K33" i="19"/>
  <c r="K82" i="19"/>
  <c r="AB13" i="19"/>
  <c r="AB39" i="19"/>
  <c r="X64" i="19"/>
  <c r="T14" i="19"/>
  <c r="V82" i="19"/>
  <c r="X63" i="19"/>
  <c r="D83" i="19"/>
  <c r="H64" i="19"/>
  <c r="AB63" i="19"/>
  <c r="L13" i="19"/>
  <c r="H39" i="19"/>
  <c r="P40" i="19"/>
  <c r="T44" i="19"/>
  <c r="AB15" i="19"/>
  <c r="AB34" i="19" s="1"/>
  <c r="P63" i="19"/>
  <c r="S33" i="19"/>
  <c r="AB44" i="19"/>
  <c r="B134" i="19"/>
  <c r="V32" i="19"/>
  <c r="F33" i="19"/>
  <c r="P88" i="19"/>
  <c r="C134" i="19"/>
  <c r="P13" i="19"/>
  <c r="H14" i="19"/>
  <c r="P14" i="19"/>
  <c r="W82" i="19"/>
  <c r="G83" i="19"/>
  <c r="T88" i="19"/>
  <c r="AB89" i="19"/>
  <c r="AB94" i="19"/>
  <c r="D133" i="19"/>
  <c r="N134" i="19"/>
  <c r="T141" i="19"/>
  <c r="L145" i="19"/>
  <c r="P44" i="19"/>
  <c r="C82" i="19"/>
  <c r="O82" i="19"/>
  <c r="K83" i="19"/>
  <c r="H89" i="19"/>
  <c r="P90" i="19"/>
  <c r="H94" i="19"/>
  <c r="Z83" i="19"/>
  <c r="T89" i="19"/>
  <c r="J133" i="19"/>
  <c r="F134" i="19"/>
  <c r="S134" i="19"/>
  <c r="X140" i="19"/>
  <c r="K133" i="19"/>
  <c r="X13" i="19"/>
  <c r="Z33" i="19"/>
  <c r="D82" i="19"/>
  <c r="N83" i="19"/>
  <c r="T90" i="19"/>
  <c r="L94" i="19"/>
  <c r="W133" i="19"/>
  <c r="G134" i="19"/>
  <c r="T139" i="19"/>
  <c r="AB140" i="19"/>
  <c r="AB145" i="19"/>
  <c r="V133" i="19"/>
  <c r="H15" i="19"/>
  <c r="K32" i="19"/>
  <c r="P38" i="19"/>
  <c r="T45" i="19"/>
  <c r="F82" i="19"/>
  <c r="R82" i="19"/>
  <c r="AA83" i="19"/>
  <c r="H88" i="19"/>
  <c r="P89" i="19"/>
  <c r="X95" i="19"/>
  <c r="H90" i="19"/>
  <c r="Z133" i="19"/>
  <c r="V134" i="19"/>
  <c r="X139" i="19"/>
  <c r="H146" i="19"/>
  <c r="P139" i="19"/>
  <c r="G82" i="19"/>
  <c r="S82" i="19"/>
  <c r="R83" i="19"/>
  <c r="L88" i="19"/>
  <c r="AB90" i="19"/>
  <c r="T94" i="19"/>
  <c r="X90" i="19"/>
  <c r="B133" i="19"/>
  <c r="N133" i="19"/>
  <c r="AA133" i="19"/>
  <c r="J134" i="19"/>
  <c r="W134" i="19"/>
  <c r="AB139" i="19"/>
  <c r="L141" i="19"/>
  <c r="L146" i="19"/>
  <c r="O134" i="19"/>
  <c r="T39" i="19"/>
  <c r="J82" i="19"/>
  <c r="F83" i="19"/>
  <c r="S83" i="19"/>
  <c r="X89" i="19"/>
  <c r="C133" i="19"/>
  <c r="O133" i="19"/>
  <c r="K134" i="19"/>
  <c r="H140" i="19"/>
  <c r="P141" i="19"/>
  <c r="H145" i="19"/>
  <c r="H40" i="19"/>
  <c r="Z82" i="19"/>
  <c r="V83" i="19"/>
  <c r="X88" i="19"/>
  <c r="H95" i="19"/>
  <c r="T95" i="19"/>
  <c r="F133" i="19"/>
  <c r="R133" i="19"/>
  <c r="AA134" i="19"/>
  <c r="H139" i="19"/>
  <c r="P140" i="19"/>
  <c r="X146" i="19"/>
  <c r="X141" i="19"/>
  <c r="O33" i="19"/>
  <c r="B82" i="19"/>
  <c r="N82" i="19"/>
  <c r="AA82" i="19"/>
  <c r="J83" i="19"/>
  <c r="W83" i="19"/>
  <c r="AB88" i="19"/>
  <c r="L90" i="19"/>
  <c r="L95" i="19"/>
  <c r="G133" i="19"/>
  <c r="S133" i="19"/>
  <c r="R134" i="19"/>
  <c r="L139" i="19"/>
  <c r="AB141" i="19"/>
  <c r="T145" i="19"/>
  <c r="V10" i="18"/>
  <c r="P10" i="18"/>
  <c r="T11" i="18"/>
  <c r="AB10" i="18"/>
  <c r="C10" i="18"/>
  <c r="N10" i="18"/>
  <c r="H10" i="18"/>
  <c r="J10" i="18"/>
  <c r="W10" i="18"/>
  <c r="S10" i="18"/>
  <c r="L10" i="18"/>
  <c r="X12" i="18"/>
  <c r="AR15" i="17"/>
  <c r="AN15" i="17"/>
  <c r="BD15" i="17"/>
  <c r="AS18" i="17"/>
  <c r="AO67" i="17"/>
  <c r="BA24" i="17"/>
  <c r="AS117" i="17"/>
  <c r="BE71" i="17"/>
  <c r="AK119" i="17"/>
  <c r="AW73" i="17"/>
  <c r="AO31" i="17"/>
  <c r="BA123" i="17"/>
  <c r="AS125" i="17"/>
  <c r="BE79" i="17"/>
  <c r="AK127" i="17"/>
  <c r="AW37" i="17"/>
  <c r="AK38" i="17"/>
  <c r="AW39" i="17"/>
  <c r="AS17" i="17"/>
  <c r="BE18" i="17"/>
  <c r="AK19" i="17"/>
  <c r="AW20" i="17"/>
  <c r="AO22" i="17"/>
  <c r="BA23" i="17"/>
  <c r="AS25" i="17"/>
  <c r="AK27" i="17"/>
  <c r="AW28" i="17"/>
  <c r="AS19" i="17"/>
  <c r="BE20" i="17"/>
  <c r="AK21" i="17"/>
  <c r="AW22" i="17"/>
  <c r="AS27" i="17"/>
  <c r="BE28" i="17"/>
  <c r="AK29" i="17"/>
  <c r="AW30" i="17"/>
  <c r="AO32" i="17"/>
  <c r="BA33" i="17"/>
  <c r="AW84" i="17"/>
  <c r="AZ15" i="17"/>
  <c r="BE17" i="17"/>
  <c r="AK18" i="17"/>
  <c r="AW19" i="17"/>
  <c r="AO21" i="17"/>
  <c r="BA30" i="17"/>
  <c r="AS32" i="17"/>
  <c r="AK34" i="17"/>
  <c r="AW126" i="17"/>
  <c r="AO128" i="17"/>
  <c r="AO39" i="17"/>
  <c r="BA40" i="17"/>
  <c r="AS42" i="17"/>
  <c r="B59" i="17"/>
  <c r="AO23" i="17"/>
  <c r="AO124" i="17"/>
  <c r="AO86" i="17"/>
  <c r="AK109" i="17"/>
  <c r="BA113" i="17"/>
  <c r="AS115" i="17"/>
  <c r="BE25" i="17"/>
  <c r="AK117" i="17"/>
  <c r="BA121" i="17"/>
  <c r="BE129" i="17"/>
  <c r="AW131" i="17"/>
  <c r="AO133" i="17"/>
  <c r="AS85" i="17"/>
  <c r="BE86" i="17"/>
  <c r="AO77" i="17"/>
  <c r="AK84" i="17"/>
  <c r="AW69" i="17"/>
  <c r="AY59" i="17"/>
  <c r="AK62" i="17"/>
  <c r="BA22" i="17"/>
  <c r="AK32" i="17"/>
  <c r="BE124" i="17"/>
  <c r="AS38" i="17"/>
  <c r="AJ59" i="17"/>
  <c r="AO68" i="17"/>
  <c r="BA69" i="17"/>
  <c r="AO84" i="17"/>
  <c r="AW85" i="17"/>
  <c r="AK87" i="17"/>
  <c r="BD106" i="17"/>
  <c r="BA110" i="17"/>
  <c r="AS112" i="17"/>
  <c r="AK122" i="17"/>
  <c r="AK125" i="17"/>
  <c r="BE134" i="17"/>
  <c r="AO26" i="17"/>
  <c r="BE39" i="17"/>
  <c r="AS41" i="17"/>
  <c r="BA66" i="17"/>
  <c r="AS68" i="17"/>
  <c r="AK70" i="17"/>
  <c r="AO79" i="17"/>
  <c r="AK108" i="17"/>
  <c r="AK37" i="17"/>
  <c r="BD59" i="17"/>
  <c r="AK67" i="17"/>
  <c r="BA74" i="17"/>
  <c r="AS76" i="17"/>
  <c r="AS79" i="17"/>
  <c r="BE80" i="17"/>
  <c r="AK81" i="17"/>
  <c r="BE82" i="17"/>
  <c r="AO108" i="17"/>
  <c r="AO119" i="17"/>
  <c r="BA120" i="17"/>
  <c r="AO132" i="17"/>
  <c r="AS123" i="17"/>
  <c r="AY15" i="17"/>
  <c r="AO118" i="17"/>
  <c r="BA72" i="17"/>
  <c r="AO30" i="17"/>
  <c r="BE38" i="17"/>
  <c r="T59" i="17"/>
  <c r="AK64" i="17"/>
  <c r="AW76" i="17"/>
  <c r="AK78" i="17"/>
  <c r="AU106" i="17"/>
  <c r="BE112" i="17"/>
  <c r="AW114" i="17"/>
  <c r="AO116" i="17"/>
  <c r="BE120" i="17"/>
  <c r="BA130" i="17"/>
  <c r="AS132" i="17"/>
  <c r="AK134" i="17"/>
  <c r="AK26" i="17"/>
  <c r="BA31" i="17"/>
  <c r="AK130" i="17"/>
  <c r="AW40" i="17"/>
  <c r="AO61" i="17"/>
  <c r="BA62" i="17"/>
  <c r="AO64" i="17"/>
  <c r="BA65" i="17"/>
  <c r="AS116" i="17"/>
  <c r="BE130" i="17"/>
  <c r="BC15" i="17"/>
  <c r="BA17" i="17"/>
  <c r="AO19" i="17"/>
  <c r="BA64" i="17"/>
  <c r="AW118" i="17"/>
  <c r="AO120" i="17"/>
  <c r="AS33" i="17"/>
  <c r="AO42" i="17"/>
  <c r="BE65" i="17"/>
  <c r="AW67" i="17"/>
  <c r="AO69" i="17"/>
  <c r="BE29" i="17"/>
  <c r="BE73" i="17"/>
  <c r="AS75" i="17"/>
  <c r="AI106" i="17"/>
  <c r="AK115" i="17"/>
  <c r="AK126" i="17"/>
  <c r="AW127" i="17"/>
  <c r="AW129" i="17"/>
  <c r="AS66" i="17"/>
  <c r="BE23" i="17"/>
  <c r="AS24" i="17"/>
  <c r="L15" i="17"/>
  <c r="BA125" i="17"/>
  <c r="BA134" i="17"/>
  <c r="BE70" i="17"/>
  <c r="AK74" i="17"/>
  <c r="BA83" i="17"/>
  <c r="BA86" i="17"/>
  <c r="BA124" i="17"/>
  <c r="BE66" i="17"/>
  <c r="AU15" i="17"/>
  <c r="BA19" i="17"/>
  <c r="BA29" i="17"/>
  <c r="BA76" i="17"/>
  <c r="T106" i="17"/>
  <c r="BE113" i="17"/>
  <c r="AV59" i="17"/>
  <c r="AV15" i="17"/>
  <c r="BA18" i="17"/>
  <c r="BE63" i="17"/>
  <c r="BE19" i="17"/>
  <c r="AK23" i="17"/>
  <c r="AO24" i="17"/>
  <c r="BA28" i="17"/>
  <c r="AK35" i="17"/>
  <c r="AM59" i="17"/>
  <c r="AZ59" i="17"/>
  <c r="AW61" i="17"/>
  <c r="BE62" i="17"/>
  <c r="AS64" i="17"/>
  <c r="AW68" i="17"/>
  <c r="BE69" i="17"/>
  <c r="AO71" i="17"/>
  <c r="AO74" i="17"/>
  <c r="BE76" i="17"/>
  <c r="AO78" i="17"/>
  <c r="AW79" i="17"/>
  <c r="AK83" i="17"/>
  <c r="AS84" i="17"/>
  <c r="BA85" i="17"/>
  <c r="AJ106" i="17"/>
  <c r="AY106" i="17"/>
  <c r="AS108" i="17"/>
  <c r="BA109" i="17"/>
  <c r="AO111" i="17"/>
  <c r="BA112" i="17"/>
  <c r="AK114" i="17"/>
  <c r="BA116" i="17"/>
  <c r="AK118" i="17"/>
  <c r="AW119" i="17"/>
  <c r="AS122" i="17"/>
  <c r="AS126" i="17"/>
  <c r="BE127" i="17"/>
  <c r="AK128" i="17"/>
  <c r="AO131" i="17"/>
  <c r="AW132" i="17"/>
  <c r="AW29" i="17"/>
  <c r="AS109" i="17"/>
  <c r="AW122" i="17"/>
  <c r="AK131" i="17"/>
  <c r="AJ15" i="17"/>
  <c r="AK20" i="17"/>
  <c r="AW116" i="17"/>
  <c r="AO29" i="17"/>
  <c r="AO126" i="17"/>
  <c r="AW36" i="17"/>
  <c r="AK40" i="17"/>
  <c r="AO41" i="17"/>
  <c r="AN59" i="17"/>
  <c r="BC59" i="17"/>
  <c r="BA61" i="17"/>
  <c r="H59" i="17"/>
  <c r="AW64" i="17"/>
  <c r="AK66" i="17"/>
  <c r="AS67" i="17"/>
  <c r="BA68" i="17"/>
  <c r="AS71" i="17"/>
  <c r="BE72" i="17"/>
  <c r="AK73" i="17"/>
  <c r="BA75" i="17"/>
  <c r="AK77" i="17"/>
  <c r="AS78" i="17"/>
  <c r="BA79" i="17"/>
  <c r="AS81" i="17"/>
  <c r="AO83" i="17"/>
  <c r="BE85" i="17"/>
  <c r="AO87" i="17"/>
  <c r="AM106" i="17"/>
  <c r="AZ106" i="17"/>
  <c r="AW108" i="17"/>
  <c r="BE109" i="17"/>
  <c r="AS111" i="17"/>
  <c r="AO114" i="17"/>
  <c r="AW115" i="17"/>
  <c r="BE116" i="17"/>
  <c r="BA119" i="17"/>
  <c r="AO121" i="17"/>
  <c r="BE123" i="17"/>
  <c r="AO125" i="17"/>
  <c r="AS131" i="17"/>
  <c r="BA82" i="17"/>
  <c r="T15" i="17"/>
  <c r="AW72" i="17"/>
  <c r="BE110" i="17"/>
  <c r="AO115" i="17"/>
  <c r="BE117" i="17"/>
  <c r="AO18" i="17"/>
  <c r="AO20" i="17"/>
  <c r="AS21" i="17"/>
  <c r="AS35" i="17"/>
  <c r="BA80" i="17"/>
  <c r="BA36" i="17"/>
  <c r="AW133" i="17"/>
  <c r="L59" i="17"/>
  <c r="BE61" i="17"/>
  <c r="AO63" i="17"/>
  <c r="AO66" i="17"/>
  <c r="BE68" i="17"/>
  <c r="AW71" i="17"/>
  <c r="AW74" i="17"/>
  <c r="BE75" i="17"/>
  <c r="AW78" i="17"/>
  <c r="AK80" i="17"/>
  <c r="AW81" i="17"/>
  <c r="AK82" i="17"/>
  <c r="AS83" i="17"/>
  <c r="BA84" i="17"/>
  <c r="AK86" i="17"/>
  <c r="AS87" i="17"/>
  <c r="AN106" i="17"/>
  <c r="BC106" i="17"/>
  <c r="BA108" i="17"/>
  <c r="H106" i="17"/>
  <c r="AW111" i="17"/>
  <c r="AK113" i="17"/>
  <c r="AS114" i="17"/>
  <c r="BA115" i="17"/>
  <c r="AS118" i="17"/>
  <c r="BE119" i="17"/>
  <c r="AK120" i="17"/>
  <c r="AS121" i="17"/>
  <c r="BA122" i="17"/>
  <c r="AK124" i="17"/>
  <c r="BA126" i="17"/>
  <c r="AS128" i="17"/>
  <c r="AO130" i="17"/>
  <c r="BE132" i="17"/>
  <c r="AO134" i="17"/>
  <c r="AW112" i="17"/>
  <c r="AW123" i="17"/>
  <c r="BA129" i="17"/>
  <c r="AK17" i="17"/>
  <c r="AW65" i="17"/>
  <c r="AW21" i="17"/>
  <c r="AO25" i="17"/>
  <c r="BA25" i="17"/>
  <c r="BA117" i="17"/>
  <c r="BE27" i="17"/>
  <c r="AS28" i="17"/>
  <c r="AK31" i="17"/>
  <c r="BE36" i="17"/>
  <c r="AW41" i="17"/>
  <c r="BA42" i="17"/>
  <c r="BE43" i="17"/>
  <c r="AQ59" i="17"/>
  <c r="AI59" i="17"/>
  <c r="AS63" i="17"/>
  <c r="BE64" i="17"/>
  <c r="AK65" i="17"/>
  <c r="BA67" i="17"/>
  <c r="AK69" i="17"/>
  <c r="AS70" i="17"/>
  <c r="BA71" i="17"/>
  <c r="AS73" i="17"/>
  <c r="AS77" i="17"/>
  <c r="BA78" i="17"/>
  <c r="AO80" i="17"/>
  <c r="BA81" i="17"/>
  <c r="AW83" i="17"/>
  <c r="BE84" i="17"/>
  <c r="AW87" i="17"/>
  <c r="L106" i="17"/>
  <c r="BE108" i="17"/>
  <c r="AO110" i="17"/>
  <c r="BA111" i="17"/>
  <c r="AO113" i="17"/>
  <c r="BE115" i="17"/>
  <c r="AO117" i="17"/>
  <c r="AW121" i="17"/>
  <c r="AW125" i="17"/>
  <c r="BE126" i="17"/>
  <c r="AW128" i="17"/>
  <c r="AK129" i="17"/>
  <c r="AS130" i="17"/>
  <c r="BA131" i="17"/>
  <c r="AK133" i="17"/>
  <c r="AW75" i="17"/>
  <c r="AV106" i="17"/>
  <c r="AK111" i="17"/>
  <c r="AO122" i="17"/>
  <c r="BA127" i="17"/>
  <c r="BA21" i="17"/>
  <c r="BE26" i="17"/>
  <c r="AK121" i="17"/>
  <c r="AO75" i="17"/>
  <c r="BE133" i="17"/>
  <c r="AR59" i="17"/>
  <c r="AW63" i="17"/>
  <c r="AO65" i="17"/>
  <c r="AW66" i="17"/>
  <c r="BE67" i="17"/>
  <c r="AW70" i="17"/>
  <c r="AK72" i="17"/>
  <c r="BE74" i="17"/>
  <c r="AO76" i="17"/>
  <c r="AW77" i="17"/>
  <c r="BE78" i="17"/>
  <c r="AS82" i="17"/>
  <c r="AK85" i="17"/>
  <c r="AS86" i="17"/>
  <c r="BA87" i="17"/>
  <c r="AQ106" i="17"/>
  <c r="AS110" i="17"/>
  <c r="BE111" i="17"/>
  <c r="AK112" i="17"/>
  <c r="AS113" i="17"/>
  <c r="BA114" i="17"/>
  <c r="AK116" i="17"/>
  <c r="BA118" i="17"/>
  <c r="AS120" i="17"/>
  <c r="AK123" i="17"/>
  <c r="AS124" i="17"/>
  <c r="AO127" i="17"/>
  <c r="BA128" i="17"/>
  <c r="AW130" i="17"/>
  <c r="AW134" i="17"/>
  <c r="BE77" i="17"/>
  <c r="B106" i="17"/>
  <c r="AK68" i="17"/>
  <c r="AK71" i="17"/>
  <c r="BA133" i="17"/>
  <c r="AI15" i="17"/>
  <c r="AS61" i="17"/>
  <c r="BA20" i="17"/>
  <c r="AO28" i="17"/>
  <c r="AS31" i="17"/>
  <c r="AW32" i="17"/>
  <c r="BE35" i="17"/>
  <c r="AU59" i="17"/>
  <c r="AK61" i="17"/>
  <c r="AS62" i="17"/>
  <c r="BA63" i="17"/>
  <c r="AS65" i="17"/>
  <c r="AS69" i="17"/>
  <c r="BA70" i="17"/>
  <c r="AO72" i="17"/>
  <c r="BA73" i="17"/>
  <c r="AK75" i="17"/>
  <c r="BA77" i="17"/>
  <c r="AK79" i="17"/>
  <c r="AW80" i="17"/>
  <c r="AW82" i="17"/>
  <c r="BE83" i="17"/>
  <c r="AO85" i="17"/>
  <c r="AW86" i="17"/>
  <c r="BE87" i="17"/>
  <c r="AR106" i="17"/>
  <c r="AO109" i="17"/>
  <c r="AW110" i="17"/>
  <c r="AO112" i="17"/>
  <c r="AW113" i="17"/>
  <c r="BE114" i="17"/>
  <c r="AW117" i="17"/>
  <c r="BE118" i="17"/>
  <c r="AW120" i="17"/>
  <c r="BE121" i="17"/>
  <c r="AO123" i="17"/>
  <c r="BE125" i="17"/>
  <c r="AS129" i="17"/>
  <c r="AK132" i="17"/>
  <c r="AS133" i="17"/>
  <c r="H11" i="16"/>
  <c r="K12" i="15"/>
  <c r="J43" i="15"/>
  <c r="V37" i="15"/>
  <c r="W138" i="15"/>
  <c r="J37" i="15"/>
  <c r="AA113" i="15"/>
  <c r="Z43" i="15"/>
  <c r="K113" i="15"/>
  <c r="V34" i="15"/>
  <c r="C34" i="15"/>
  <c r="T38" i="15"/>
  <c r="C43" i="15"/>
  <c r="AA62" i="15"/>
  <c r="AB64" i="15"/>
  <c r="B32" i="15"/>
  <c r="D37" i="15"/>
  <c r="X113" i="15"/>
  <c r="H113" i="15"/>
  <c r="F62" i="15"/>
  <c r="D32" i="15"/>
  <c r="G93" i="15"/>
  <c r="G33" i="15"/>
  <c r="Z34" i="15"/>
  <c r="B62" i="15"/>
  <c r="O62" i="15"/>
  <c r="J33" i="15"/>
  <c r="Z33" i="15"/>
  <c r="AA34" i="15"/>
  <c r="H38" i="15"/>
  <c r="P39" i="15"/>
  <c r="Z32" i="15"/>
  <c r="N34" i="15"/>
  <c r="O37" i="15"/>
  <c r="H44" i="15"/>
  <c r="AA32" i="15"/>
  <c r="W134" i="15"/>
  <c r="F135" i="15"/>
  <c r="O84" i="15"/>
  <c r="W12" i="15"/>
  <c r="C12" i="15"/>
  <c r="C81" i="15" s="1"/>
  <c r="W33" i="15"/>
  <c r="O113" i="15"/>
  <c r="N43" i="15"/>
  <c r="X63" i="15"/>
  <c r="D113" i="15"/>
  <c r="N33" i="15"/>
  <c r="O34" i="15"/>
  <c r="C37" i="15"/>
  <c r="R37" i="15"/>
  <c r="P139" i="15"/>
  <c r="X39" i="15"/>
  <c r="B43" i="15"/>
  <c r="L44" i="15"/>
  <c r="T45" i="15"/>
  <c r="N32" i="15"/>
  <c r="P13" i="15"/>
  <c r="S135" i="15"/>
  <c r="K62" i="15"/>
  <c r="N113" i="15"/>
  <c r="B113" i="15"/>
  <c r="AB88" i="15"/>
  <c r="F93" i="15"/>
  <c r="J87" i="15"/>
  <c r="Z87" i="15"/>
  <c r="AB139" i="15"/>
  <c r="F144" i="15"/>
  <c r="Z138" i="15"/>
  <c r="S12" i="15"/>
  <c r="T13" i="15"/>
  <c r="AA84" i="15"/>
  <c r="X13" i="15"/>
  <c r="B133" i="15"/>
  <c r="Z133" i="15"/>
  <c r="J134" i="15"/>
  <c r="AB13" i="15"/>
  <c r="V133" i="15"/>
  <c r="AB144" i="15"/>
  <c r="G32" i="15"/>
  <c r="L90" i="15"/>
  <c r="L63" i="15"/>
  <c r="AB39" i="15"/>
  <c r="C82" i="15"/>
  <c r="O82" i="15"/>
  <c r="O83" i="15"/>
  <c r="T64" i="15"/>
  <c r="N133" i="15"/>
  <c r="L146" i="15"/>
  <c r="O32" i="15"/>
  <c r="X14" i="15"/>
  <c r="L65" i="15"/>
  <c r="T90" i="15"/>
  <c r="C32" i="15"/>
  <c r="X45" i="15"/>
  <c r="T63" i="15"/>
  <c r="L141" i="15"/>
  <c r="B33" i="15"/>
  <c r="H39" i="15"/>
  <c r="P40" i="15"/>
  <c r="AB15" i="15"/>
  <c r="AB135" i="15" s="1"/>
  <c r="O43" i="15"/>
  <c r="G37" i="15"/>
  <c r="X38" i="15"/>
  <c r="H40" i="15"/>
  <c r="D43" i="15"/>
  <c r="R93" i="15"/>
  <c r="S113" i="15"/>
  <c r="Z37" i="15"/>
  <c r="AB38" i="15"/>
  <c r="L40" i="15"/>
  <c r="F43" i="15"/>
  <c r="H34" i="15"/>
  <c r="AB113" i="15"/>
  <c r="S32" i="15"/>
  <c r="K37" i="15"/>
  <c r="D84" i="15"/>
  <c r="N37" i="15"/>
  <c r="V83" i="15"/>
  <c r="L95" i="15"/>
  <c r="D34" i="15"/>
  <c r="B138" i="15"/>
  <c r="H45" i="15"/>
  <c r="Z82" i="15"/>
  <c r="V33" i="15"/>
  <c r="F34" i="15"/>
  <c r="R34" i="15"/>
  <c r="L38" i="15"/>
  <c r="T39" i="15"/>
  <c r="AB40" i="15"/>
  <c r="K43" i="15"/>
  <c r="AA43" i="15"/>
  <c r="L45" i="15"/>
  <c r="F113" i="15"/>
  <c r="Z113" i="15"/>
  <c r="K33" i="15"/>
  <c r="J34" i="15"/>
  <c r="W34" i="15"/>
  <c r="R32" i="15"/>
  <c r="AA33" i="15"/>
  <c r="K34" i="15"/>
  <c r="T44" i="15"/>
  <c r="F32" i="15"/>
  <c r="O33" i="15"/>
  <c r="B34" i="15"/>
  <c r="X44" i="15"/>
  <c r="P63" i="15"/>
  <c r="S62" i="15"/>
  <c r="S37" i="15"/>
  <c r="C33" i="15"/>
  <c r="R33" i="15"/>
  <c r="W43" i="15"/>
  <c r="X64" i="15"/>
  <c r="AB62" i="15"/>
  <c r="F37" i="15"/>
  <c r="J32" i="15"/>
  <c r="V82" i="15"/>
  <c r="D83" i="15"/>
  <c r="S33" i="15"/>
  <c r="W133" i="15"/>
  <c r="G134" i="15"/>
  <c r="C135" i="15"/>
  <c r="O135" i="15"/>
  <c r="AA135" i="15"/>
  <c r="J138" i="15"/>
  <c r="T139" i="15"/>
  <c r="AB140" i="15"/>
  <c r="C144" i="15"/>
  <c r="N144" i="15"/>
  <c r="Z144" i="15"/>
  <c r="AB145" i="15"/>
  <c r="K133" i="15"/>
  <c r="W32" i="15"/>
  <c r="F33" i="15"/>
  <c r="G144" i="15"/>
  <c r="B12" i="15"/>
  <c r="V12" i="15"/>
  <c r="S34" i="15"/>
  <c r="X40" i="15"/>
  <c r="D82" i="15"/>
  <c r="AA82" i="15"/>
  <c r="J83" i="15"/>
  <c r="W83" i="15"/>
  <c r="F84" i="15"/>
  <c r="K87" i="15"/>
  <c r="AA87" i="15"/>
  <c r="H89" i="15"/>
  <c r="P90" i="15"/>
  <c r="H94" i="15"/>
  <c r="Z83" i="15"/>
  <c r="T89" i="15"/>
  <c r="V134" i="15"/>
  <c r="D135" i="15"/>
  <c r="K138" i="15"/>
  <c r="X139" i="15"/>
  <c r="H141" i="15"/>
  <c r="D144" i="15"/>
  <c r="O144" i="15"/>
  <c r="AA144" i="15"/>
  <c r="H146" i="15"/>
  <c r="D134" i="15"/>
  <c r="R144" i="15"/>
  <c r="D12" i="15"/>
  <c r="AB14" i="15"/>
  <c r="K32" i="15"/>
  <c r="W37" i="15"/>
  <c r="G82" i="15"/>
  <c r="S82" i="15"/>
  <c r="B83" i="15"/>
  <c r="N83" i="15"/>
  <c r="C87" i="15"/>
  <c r="O87" i="15"/>
  <c r="H88" i="15"/>
  <c r="P89" i="15"/>
  <c r="J93" i="15"/>
  <c r="V93" i="15"/>
  <c r="P94" i="15"/>
  <c r="X95" i="15"/>
  <c r="S84" i="15"/>
  <c r="X90" i="15"/>
  <c r="C133" i="15"/>
  <c r="O133" i="15"/>
  <c r="AA133" i="15"/>
  <c r="K134" i="15"/>
  <c r="G135" i="15"/>
  <c r="C138" i="15"/>
  <c r="O138" i="15"/>
  <c r="AA138" i="15"/>
  <c r="H140" i="15"/>
  <c r="P141" i="15"/>
  <c r="H145" i="15"/>
  <c r="Z134" i="15"/>
  <c r="T140" i="15"/>
  <c r="F82" i="15"/>
  <c r="G84" i="15"/>
  <c r="L94" i="15"/>
  <c r="R135" i="15"/>
  <c r="O134" i="15"/>
  <c r="AA12" i="15"/>
  <c r="L13" i="15"/>
  <c r="X15" i="15"/>
  <c r="X34" i="15" s="1"/>
  <c r="V32" i="15"/>
  <c r="G43" i="15"/>
  <c r="J82" i="15"/>
  <c r="C83" i="15"/>
  <c r="AA83" i="15"/>
  <c r="J84" i="15"/>
  <c r="V84" i="15"/>
  <c r="D87" i="15"/>
  <c r="R87" i="15"/>
  <c r="L88" i="15"/>
  <c r="AB90" i="15"/>
  <c r="K93" i="15"/>
  <c r="W93" i="15"/>
  <c r="T94" i="15"/>
  <c r="B87" i="15"/>
  <c r="D133" i="15"/>
  <c r="B134" i="15"/>
  <c r="N134" i="15"/>
  <c r="V135" i="15"/>
  <c r="D138" i="15"/>
  <c r="T141" i="15"/>
  <c r="L145" i="15"/>
  <c r="T146" i="15"/>
  <c r="B37" i="15"/>
  <c r="R82" i="15"/>
  <c r="R84" i="15"/>
  <c r="J12" i="15"/>
  <c r="J31" i="15" s="1"/>
  <c r="T14" i="15"/>
  <c r="D33" i="15"/>
  <c r="P38" i="15"/>
  <c r="R43" i="15"/>
  <c r="R83" i="15"/>
  <c r="K84" i="15"/>
  <c r="W84" i="15"/>
  <c r="F87" i="15"/>
  <c r="S87" i="15"/>
  <c r="B93" i="15"/>
  <c r="X94" i="15"/>
  <c r="K82" i="15"/>
  <c r="W87" i="15"/>
  <c r="F133" i="15"/>
  <c r="R133" i="15"/>
  <c r="C134" i="15"/>
  <c r="AA134" i="15"/>
  <c r="J135" i="15"/>
  <c r="W135" i="15"/>
  <c r="F138" i="15"/>
  <c r="R138" i="15"/>
  <c r="H139" i="15"/>
  <c r="P140" i="15"/>
  <c r="J144" i="15"/>
  <c r="V144" i="15"/>
  <c r="P145" i="15"/>
  <c r="X146" i="15"/>
  <c r="X141" i="15"/>
  <c r="K83" i="15"/>
  <c r="N87" i="15"/>
  <c r="T95" i="15"/>
  <c r="N138" i="15"/>
  <c r="H14" i="15"/>
  <c r="W82" i="15"/>
  <c r="F83" i="15"/>
  <c r="S83" i="15"/>
  <c r="B84" i="15"/>
  <c r="G87" i="15"/>
  <c r="V87" i="15"/>
  <c r="T88" i="15"/>
  <c r="AB89" i="15"/>
  <c r="C93" i="15"/>
  <c r="N93" i="15"/>
  <c r="Z93" i="15"/>
  <c r="AB94" i="15"/>
  <c r="G133" i="15"/>
  <c r="S133" i="15"/>
  <c r="R134" i="15"/>
  <c r="K135" i="15"/>
  <c r="G138" i="15"/>
  <c r="S138" i="15"/>
  <c r="L139" i="15"/>
  <c r="AB141" i="15"/>
  <c r="K144" i="15"/>
  <c r="W144" i="15"/>
  <c r="T145" i="15"/>
  <c r="N12" i="15"/>
  <c r="P15" i="15"/>
  <c r="P34" i="15" s="1"/>
  <c r="P14" i="15"/>
  <c r="B82" i="15"/>
  <c r="N82" i="15"/>
  <c r="G83" i="15"/>
  <c r="C84" i="15"/>
  <c r="N84" i="15"/>
  <c r="Z84" i="15"/>
  <c r="X88" i="15"/>
  <c r="H90" i="15"/>
  <c r="D93" i="15"/>
  <c r="O93" i="15"/>
  <c r="AA93" i="15"/>
  <c r="H95" i="15"/>
  <c r="P88" i="15"/>
  <c r="J133" i="15"/>
  <c r="F134" i="15"/>
  <c r="S134" i="15"/>
  <c r="B135" i="15"/>
  <c r="N135" i="15"/>
  <c r="Z135" i="15"/>
  <c r="V138" i="15"/>
  <c r="X140" i="15"/>
  <c r="B144" i="15"/>
  <c r="X145" i="15"/>
  <c r="V61" i="9"/>
  <c r="W65" i="9"/>
  <c r="Z71" i="9"/>
  <c r="F142" i="9"/>
  <c r="J61" i="9"/>
  <c r="N71" i="9"/>
  <c r="AA60" i="9"/>
  <c r="K61" i="9"/>
  <c r="O71" i="9"/>
  <c r="Z122" i="9"/>
  <c r="V65" i="9"/>
  <c r="O60" i="9"/>
  <c r="D71" i="9"/>
  <c r="N122" i="9"/>
  <c r="AA122" i="9"/>
  <c r="W60" i="9"/>
  <c r="C91" i="9"/>
  <c r="Z173" i="9"/>
  <c r="N62" i="9"/>
  <c r="N65" i="9"/>
  <c r="W91" i="9"/>
  <c r="B60" i="9"/>
  <c r="C62" i="9"/>
  <c r="S61" i="9"/>
  <c r="W71" i="9"/>
  <c r="G61" i="9"/>
  <c r="N91" i="9"/>
  <c r="G10" i="14"/>
  <c r="S10" i="14"/>
  <c r="J10" i="14"/>
  <c r="H11" i="14"/>
  <c r="N10" i="14"/>
  <c r="H10" i="14"/>
  <c r="T11" i="14"/>
  <c r="AB12" i="14"/>
  <c r="V10" i="14"/>
  <c r="W10" i="14"/>
  <c r="K10" i="14"/>
  <c r="H20" i="13"/>
  <c r="B86" i="13"/>
  <c r="N86" i="13"/>
  <c r="C86" i="13"/>
  <c r="O86" i="13"/>
  <c r="D86" i="13"/>
  <c r="J53" i="13"/>
  <c r="J20" i="13"/>
  <c r="K53" i="13"/>
  <c r="K20" i="13"/>
  <c r="B53" i="13"/>
  <c r="B20" i="13"/>
  <c r="L53" i="13"/>
  <c r="L20" i="13"/>
  <c r="C53" i="13"/>
  <c r="N53" i="13"/>
  <c r="F86" i="13"/>
  <c r="R86" i="13"/>
  <c r="D53" i="13"/>
  <c r="O53" i="13"/>
  <c r="F53" i="13"/>
  <c r="S86" i="13"/>
  <c r="R53" i="13"/>
  <c r="J86" i="13"/>
  <c r="T86" i="13"/>
  <c r="G86" i="13"/>
  <c r="G53" i="13"/>
  <c r="S53" i="13"/>
  <c r="K86" i="13"/>
  <c r="H86" i="13"/>
  <c r="H53" i="13"/>
  <c r="T53" i="13"/>
  <c r="L86" i="13"/>
  <c r="AB104" i="11"/>
  <c r="AO40" i="11"/>
  <c r="BE20" i="11"/>
  <c r="BE36" i="11"/>
  <c r="AM13" i="11"/>
  <c r="BC13" i="11"/>
  <c r="AW38" i="11"/>
  <c r="AF13" i="11"/>
  <c r="AU57" i="11"/>
  <c r="AY57" i="11"/>
  <c r="AJ57" i="11"/>
  <c r="AZ13" i="11"/>
  <c r="BA83" i="11"/>
  <c r="AS85" i="11"/>
  <c r="AO39" i="11"/>
  <c r="BA116" i="11"/>
  <c r="AS34" i="11"/>
  <c r="AM57" i="11"/>
  <c r="AN104" i="11"/>
  <c r="AW113" i="11"/>
  <c r="AK106" i="11"/>
  <c r="AS112" i="11"/>
  <c r="AK114" i="11"/>
  <c r="BA126" i="11"/>
  <c r="BA124" i="11"/>
  <c r="AQ104" i="11"/>
  <c r="AK112" i="11"/>
  <c r="BE119" i="11"/>
  <c r="AO115" i="11"/>
  <c r="AG57" i="11"/>
  <c r="AV57" i="11"/>
  <c r="AI104" i="11"/>
  <c r="AK120" i="11"/>
  <c r="AO123" i="11"/>
  <c r="AS66" i="11"/>
  <c r="AW25" i="11"/>
  <c r="AS74" i="11"/>
  <c r="AO35" i="11"/>
  <c r="BA80" i="11"/>
  <c r="AS82" i="11"/>
  <c r="BA31" i="11"/>
  <c r="AS107" i="11"/>
  <c r="AW63" i="11"/>
  <c r="BA113" i="11"/>
  <c r="AK117" i="11"/>
  <c r="AW71" i="11"/>
  <c r="AO73" i="11"/>
  <c r="BA121" i="11"/>
  <c r="AS123" i="11"/>
  <c r="BE77" i="11"/>
  <c r="AK125" i="11"/>
  <c r="AW79" i="11"/>
  <c r="AO81" i="11"/>
  <c r="BA130" i="11"/>
  <c r="AS84" i="11"/>
  <c r="BE85" i="11"/>
  <c r="AK19" i="11"/>
  <c r="AB13" i="11"/>
  <c r="AS17" i="11"/>
  <c r="AS26" i="11"/>
  <c r="BA109" i="11"/>
  <c r="AS111" i="11"/>
  <c r="AK113" i="11"/>
  <c r="BA117" i="11"/>
  <c r="AK129" i="11"/>
  <c r="BE60" i="11"/>
  <c r="AS67" i="11"/>
  <c r="AW70" i="11"/>
  <c r="AO72" i="11"/>
  <c r="BA73" i="11"/>
  <c r="BE76" i="11"/>
  <c r="AW78" i="11"/>
  <c r="AO80" i="11"/>
  <c r="BA81" i="11"/>
  <c r="AS83" i="11"/>
  <c r="BE84" i="11"/>
  <c r="BA39" i="11"/>
  <c r="AS118" i="11"/>
  <c r="AW121" i="11"/>
  <c r="AK128" i="11"/>
  <c r="BA132" i="11"/>
  <c r="AW15" i="11"/>
  <c r="BA15" i="11"/>
  <c r="BA17" i="11"/>
  <c r="BA18" i="11"/>
  <c r="BE21" i="11"/>
  <c r="AK23" i="11"/>
  <c r="AO25" i="11"/>
  <c r="AW27" i="11"/>
  <c r="AK27" i="11"/>
  <c r="BA30" i="11"/>
  <c r="BE31" i="11"/>
  <c r="AK34" i="11"/>
  <c r="AO79" i="11"/>
  <c r="AO37" i="11"/>
  <c r="AS38" i="11"/>
  <c r="BE41" i="11"/>
  <c r="BC57" i="11"/>
  <c r="AO60" i="11"/>
  <c r="BA61" i="11"/>
  <c r="AS63" i="11"/>
  <c r="BE64" i="11"/>
  <c r="AW66" i="11"/>
  <c r="AO68" i="11"/>
  <c r="BA69" i="11"/>
  <c r="AS71" i="11"/>
  <c r="BE72" i="11"/>
  <c r="AW74" i="11"/>
  <c r="AO76" i="11"/>
  <c r="BA77" i="11"/>
  <c r="AS79" i="11"/>
  <c r="BE80" i="11"/>
  <c r="AW82" i="11"/>
  <c r="AO84" i="11"/>
  <c r="BA85" i="11"/>
  <c r="BD104" i="11"/>
  <c r="BE108" i="11"/>
  <c r="AW110" i="11"/>
  <c r="AO112" i="11"/>
  <c r="BE116" i="11"/>
  <c r="AW118" i="11"/>
  <c r="AO120" i="11"/>
  <c r="BE124" i="11"/>
  <c r="AW126" i="11"/>
  <c r="AO128" i="11"/>
  <c r="BA129" i="11"/>
  <c r="AS131" i="11"/>
  <c r="BE132" i="11"/>
  <c r="AW17" i="11"/>
  <c r="BE61" i="11"/>
  <c r="BE69" i="11"/>
  <c r="AE104" i="11"/>
  <c r="AR104" i="11"/>
  <c r="BA110" i="11"/>
  <c r="BA118" i="11"/>
  <c r="AS120" i="11"/>
  <c r="AS128" i="11"/>
  <c r="AK130" i="11"/>
  <c r="AN13" i="11"/>
  <c r="AO16" i="11"/>
  <c r="BA28" i="11"/>
  <c r="AK32" i="11"/>
  <c r="AO65" i="11"/>
  <c r="AS115" i="11"/>
  <c r="AI13" i="11"/>
  <c r="BE59" i="11"/>
  <c r="AK22" i="11"/>
  <c r="AS23" i="11"/>
  <c r="AW68" i="11"/>
  <c r="AW69" i="11"/>
  <c r="BA26" i="11"/>
  <c r="BE29" i="11"/>
  <c r="AK31" i="11"/>
  <c r="AO33" i="11"/>
  <c r="AW35" i="11"/>
  <c r="AK35" i="11"/>
  <c r="BA38" i="11"/>
  <c r="AE57" i="11"/>
  <c r="AR57" i="11"/>
  <c r="AW107" i="11"/>
  <c r="AO109" i="11"/>
  <c r="BA63" i="11"/>
  <c r="AS65" i="11"/>
  <c r="BE113" i="11"/>
  <c r="AW115" i="11"/>
  <c r="AO117" i="11"/>
  <c r="BA71" i="11"/>
  <c r="AS73" i="11"/>
  <c r="BE121" i="11"/>
  <c r="AW123" i="11"/>
  <c r="AO125" i="11"/>
  <c r="BA79" i="11"/>
  <c r="AS81" i="11"/>
  <c r="BE129" i="11"/>
  <c r="AW131" i="11"/>
  <c r="AO106" i="11"/>
  <c r="BA107" i="11"/>
  <c r="AS109" i="11"/>
  <c r="BE110" i="11"/>
  <c r="AK111" i="11"/>
  <c r="AW112" i="11"/>
  <c r="AO114" i="11"/>
  <c r="BA115" i="11"/>
  <c r="AS117" i="11"/>
  <c r="BE118" i="11"/>
  <c r="AK119" i="11"/>
  <c r="AW120" i="11"/>
  <c r="AO122" i="11"/>
  <c r="BA123" i="11"/>
  <c r="AS125" i="11"/>
  <c r="BE126" i="11"/>
  <c r="AK127" i="11"/>
  <c r="AW128" i="11"/>
  <c r="AO130" i="11"/>
  <c r="BA131" i="11"/>
  <c r="AV13" i="11"/>
  <c r="BE83" i="11"/>
  <c r="AK109" i="11"/>
  <c r="AY13" i="11"/>
  <c r="BE15" i="11"/>
  <c r="BE16" i="11"/>
  <c r="AS18" i="11"/>
  <c r="AK21" i="11"/>
  <c r="AW23" i="11"/>
  <c r="BA23" i="11"/>
  <c r="BA25" i="11"/>
  <c r="AS32" i="11"/>
  <c r="BA35" i="11"/>
  <c r="BA36" i="11"/>
  <c r="BE38" i="11"/>
  <c r="AK40" i="11"/>
  <c r="AF104" i="11"/>
  <c r="AU104" i="11"/>
  <c r="BA60" i="11"/>
  <c r="H57" i="11"/>
  <c r="AW65" i="11"/>
  <c r="BA68" i="11"/>
  <c r="AW73" i="11"/>
  <c r="BA76" i="11"/>
  <c r="BE79" i="11"/>
  <c r="AW81" i="11"/>
  <c r="AO83" i="11"/>
  <c r="BA84" i="11"/>
  <c r="AG104" i="11"/>
  <c r="AV104" i="11"/>
  <c r="AS106" i="11"/>
  <c r="BE107" i="11"/>
  <c r="AK108" i="11"/>
  <c r="AW109" i="11"/>
  <c r="AO111" i="11"/>
  <c r="BA112" i="11"/>
  <c r="AS114" i="11"/>
  <c r="BE115" i="11"/>
  <c r="AK116" i="11"/>
  <c r="AW117" i="11"/>
  <c r="AO119" i="11"/>
  <c r="BA120" i="11"/>
  <c r="AS122" i="11"/>
  <c r="BE123" i="11"/>
  <c r="AK124" i="11"/>
  <c r="AW125" i="11"/>
  <c r="AO127" i="11"/>
  <c r="BA128" i="11"/>
  <c r="AS130" i="11"/>
  <c r="BE131" i="11"/>
  <c r="AO24" i="11"/>
  <c r="AW77" i="11"/>
  <c r="AO64" i="11"/>
  <c r="AS75" i="11"/>
  <c r="AS119" i="11"/>
  <c r="AK121" i="11"/>
  <c r="BE128" i="11"/>
  <c r="AW130" i="11"/>
  <c r="AN57" i="11"/>
  <c r="BD13" i="11"/>
  <c r="AK15" i="11"/>
  <c r="AO17" i="11"/>
  <c r="AO62" i="11"/>
  <c r="AS64" i="11"/>
  <c r="BE67" i="11"/>
  <c r="AK29" i="11"/>
  <c r="AW31" i="11"/>
  <c r="BA33" i="11"/>
  <c r="AO36" i="11"/>
  <c r="AS40" i="11"/>
  <c r="AW106" i="11"/>
  <c r="AO108" i="11"/>
  <c r="BA62" i="11"/>
  <c r="AB57" i="11"/>
  <c r="AW114" i="11"/>
  <c r="AO116" i="11"/>
  <c r="BA70" i="11"/>
  <c r="BE120" i="11"/>
  <c r="AW122" i="11"/>
  <c r="AO124" i="11"/>
  <c r="BA78" i="11"/>
  <c r="AS80" i="11"/>
  <c r="BE81" i="11"/>
  <c r="AW83" i="11"/>
  <c r="AO85" i="11"/>
  <c r="AY104" i="11"/>
  <c r="BA106" i="11"/>
  <c r="BE109" i="11"/>
  <c r="AK110" i="11"/>
  <c r="AW111" i="11"/>
  <c r="AO113" i="11"/>
  <c r="BA114" i="11"/>
  <c r="BE117" i="11"/>
  <c r="AK118" i="11"/>
  <c r="AW119" i="11"/>
  <c r="BA122" i="11"/>
  <c r="BE125" i="11"/>
  <c r="AK126" i="11"/>
  <c r="AW127" i="11"/>
  <c r="AO129" i="11"/>
  <c r="AK16" i="11"/>
  <c r="AO63" i="11"/>
  <c r="AS19" i="11"/>
  <c r="AS22" i="11"/>
  <c r="BE28" i="11"/>
  <c r="AS59" i="11"/>
  <c r="AW62" i="11"/>
  <c r="BA65" i="11"/>
  <c r="BE68" i="11"/>
  <c r="T104" i="11"/>
  <c r="BA125" i="11"/>
  <c r="AS127" i="11"/>
  <c r="AO132" i="11"/>
  <c r="AQ13" i="11"/>
  <c r="AS16" i="11"/>
  <c r="AW19" i="11"/>
  <c r="BA22" i="11"/>
  <c r="BE23" i="11"/>
  <c r="AK26" i="11"/>
  <c r="AO71" i="11"/>
  <c r="AO29" i="11"/>
  <c r="AS30" i="11"/>
  <c r="BE33" i="11"/>
  <c r="AK38" i="11"/>
  <c r="AS39" i="11"/>
  <c r="AW84" i="11"/>
  <c r="AW85" i="11"/>
  <c r="AJ104" i="11"/>
  <c r="AZ57" i="11"/>
  <c r="AS108" i="11"/>
  <c r="BE62" i="11"/>
  <c r="AW64" i="11"/>
  <c r="AO66" i="11"/>
  <c r="AS116" i="11"/>
  <c r="BE70" i="11"/>
  <c r="AW72" i="11"/>
  <c r="AO74" i="11"/>
  <c r="AS124" i="11"/>
  <c r="BE78" i="11"/>
  <c r="AW80" i="11"/>
  <c r="AO82" i="11"/>
  <c r="AS132" i="11"/>
  <c r="AM104" i="11"/>
  <c r="AZ104" i="11"/>
  <c r="BE106" i="11"/>
  <c r="AK107" i="11"/>
  <c r="AW108" i="11"/>
  <c r="AO110" i="11"/>
  <c r="BA111" i="11"/>
  <c r="AS113" i="11"/>
  <c r="BE114" i="11"/>
  <c r="AK115" i="11"/>
  <c r="AW116" i="11"/>
  <c r="AO118" i="11"/>
  <c r="BA119" i="11"/>
  <c r="AS121" i="11"/>
  <c r="BE122" i="11"/>
  <c r="AK123" i="11"/>
  <c r="AW124" i="11"/>
  <c r="AO126" i="11"/>
  <c r="BA127" i="11"/>
  <c r="AS129" i="11"/>
  <c r="BE130" i="11"/>
  <c r="AK131" i="11"/>
  <c r="AW132" i="11"/>
  <c r="C71" i="9"/>
  <c r="R71" i="9"/>
  <c r="O61" i="9"/>
  <c r="W167" i="9"/>
  <c r="Z65" i="9"/>
  <c r="J116" i="9"/>
  <c r="K62" i="9"/>
  <c r="Z62" i="9"/>
  <c r="AA61" i="9"/>
  <c r="C40" i="9"/>
  <c r="D173" i="9"/>
  <c r="O173" i="9"/>
  <c r="B122" i="9"/>
  <c r="S173" i="9"/>
  <c r="C122" i="9"/>
  <c r="S122" i="9"/>
  <c r="D122" i="9"/>
  <c r="W173" i="9"/>
  <c r="V122" i="9"/>
  <c r="O122" i="9"/>
  <c r="B173" i="9"/>
  <c r="C65" i="9"/>
  <c r="B116" i="9"/>
  <c r="B167" i="9"/>
  <c r="C116" i="9"/>
  <c r="R116" i="9"/>
  <c r="C167" i="9"/>
  <c r="N167" i="9"/>
  <c r="R40" i="9"/>
  <c r="O167" i="9"/>
  <c r="F167" i="9"/>
  <c r="R167" i="9"/>
  <c r="G116" i="9"/>
  <c r="W116" i="9"/>
  <c r="G167" i="9"/>
  <c r="K60" i="9"/>
  <c r="H113" i="9"/>
  <c r="AB72" i="9"/>
  <c r="B62" i="9"/>
  <c r="AA62" i="9"/>
  <c r="R61" i="9"/>
  <c r="F61" i="9"/>
  <c r="V60" i="9"/>
  <c r="O62" i="9"/>
  <c r="F113" i="9"/>
  <c r="X91" i="9"/>
  <c r="D62" i="9"/>
  <c r="T94" i="9"/>
  <c r="H61" i="9"/>
  <c r="N60" i="9"/>
  <c r="T91" i="9"/>
  <c r="L67" i="9"/>
  <c r="T68" i="9"/>
  <c r="N112" i="9"/>
  <c r="H123" i="9"/>
  <c r="L62" i="9"/>
  <c r="J113" i="9"/>
  <c r="V113" i="9"/>
  <c r="AB118" i="9"/>
  <c r="J111" i="9"/>
  <c r="D112" i="9"/>
  <c r="AA112" i="9"/>
  <c r="B162" i="9"/>
  <c r="H163" i="9"/>
  <c r="S60" i="9"/>
  <c r="C61" i="9"/>
  <c r="G60" i="9"/>
  <c r="F122" i="9"/>
  <c r="S62" i="9"/>
  <c r="F71" i="9"/>
  <c r="F60" i="9"/>
  <c r="Z142" i="9"/>
  <c r="W61" i="9"/>
  <c r="G62" i="9"/>
  <c r="R62" i="9"/>
  <c r="R60" i="9"/>
  <c r="B61" i="9"/>
  <c r="C142" i="9"/>
  <c r="N142" i="9"/>
  <c r="K111" i="9"/>
  <c r="V111" i="9"/>
  <c r="F112" i="9"/>
  <c r="R112" i="9"/>
  <c r="AB93" i="9"/>
  <c r="K113" i="9"/>
  <c r="W113" i="9"/>
  <c r="X123" i="9"/>
  <c r="L175" i="9"/>
  <c r="J163" i="9"/>
  <c r="B111" i="9"/>
  <c r="W111" i="9"/>
  <c r="G112" i="9"/>
  <c r="S112" i="9"/>
  <c r="B113" i="9"/>
  <c r="X94" i="9"/>
  <c r="X118" i="9"/>
  <c r="AB123" i="9"/>
  <c r="H174" i="9"/>
  <c r="P175" i="9"/>
  <c r="C164" i="9"/>
  <c r="C111" i="9"/>
  <c r="N111" i="9"/>
  <c r="H112" i="9"/>
  <c r="C113" i="9"/>
  <c r="N113" i="9"/>
  <c r="N164" i="9"/>
  <c r="D111" i="9"/>
  <c r="O111" i="9"/>
  <c r="Z111" i="9"/>
  <c r="J112" i="9"/>
  <c r="H119" i="9"/>
  <c r="L93" i="9"/>
  <c r="L163" i="9" s="1"/>
  <c r="C163" i="9"/>
  <c r="N163" i="9"/>
  <c r="S164" i="9"/>
  <c r="L169" i="9"/>
  <c r="T170" i="9"/>
  <c r="W164" i="9"/>
  <c r="H170" i="9"/>
  <c r="F111" i="9"/>
  <c r="AA111" i="9"/>
  <c r="P124" i="9"/>
  <c r="L124" i="9"/>
  <c r="T162" i="9"/>
  <c r="D163" i="9"/>
  <c r="O163" i="9"/>
  <c r="Z163" i="9"/>
  <c r="J164" i="9"/>
  <c r="S113" i="9"/>
  <c r="J162" i="9"/>
  <c r="V162" i="9"/>
  <c r="F163" i="9"/>
  <c r="AA163" i="9"/>
  <c r="K164" i="9"/>
  <c r="X174" i="9"/>
  <c r="F162" i="9"/>
  <c r="D61" i="9"/>
  <c r="O112" i="9"/>
  <c r="Z112" i="9"/>
  <c r="L118" i="9"/>
  <c r="T119" i="9"/>
  <c r="P123" i="9"/>
  <c r="K162" i="9"/>
  <c r="W162" i="9"/>
  <c r="AB174" i="9"/>
  <c r="AA162" i="9"/>
  <c r="S10" i="9"/>
  <c r="P10" i="9"/>
  <c r="AA10" i="9"/>
  <c r="F10" i="9"/>
  <c r="D105" i="7"/>
  <c r="E17" i="8"/>
  <c r="M17" i="8"/>
  <c r="E18" i="8"/>
  <c r="M18" i="8"/>
  <c r="E19" i="8"/>
  <c r="M19" i="8"/>
  <c r="C21" i="8"/>
  <c r="G121" i="7"/>
  <c r="G99" i="7" s="1"/>
  <c r="H121" i="7"/>
  <c r="H99" i="7" s="1"/>
  <c r="I14" i="8"/>
  <c r="Q14" i="8"/>
  <c r="I13" i="8"/>
  <c r="Q13" i="8"/>
  <c r="J14" i="8"/>
  <c r="O121" i="7"/>
  <c r="O99" i="7" s="1"/>
  <c r="C105" i="7"/>
  <c r="I12" i="8"/>
  <c r="Q12" i="8"/>
  <c r="J13" i="8"/>
  <c r="I22" i="8"/>
  <c r="Q22" i="8"/>
  <c r="C27" i="8"/>
  <c r="K27" i="8"/>
  <c r="G32" i="8"/>
  <c r="O32" i="8"/>
  <c r="G33" i="8"/>
  <c r="O33" i="8"/>
  <c r="G38" i="8"/>
  <c r="O38" i="8"/>
  <c r="G16" i="8"/>
  <c r="J12" i="8"/>
  <c r="D27" i="8"/>
  <c r="L27" i="8"/>
  <c r="P32" i="8"/>
  <c r="H33" i="8"/>
  <c r="P33" i="8"/>
  <c r="H38" i="8"/>
  <c r="P38" i="8"/>
  <c r="J110" i="7"/>
  <c r="G10" i="8"/>
  <c r="P11" i="8"/>
  <c r="G56" i="7"/>
  <c r="G11" i="8" s="1"/>
  <c r="C10" i="8"/>
  <c r="F11" i="8"/>
  <c r="N11" i="8"/>
  <c r="G13" i="8"/>
  <c r="O13" i="8"/>
  <c r="K16" i="8"/>
  <c r="G21" i="8"/>
  <c r="J56" i="7"/>
  <c r="E10" i="8"/>
  <c r="O11" i="8"/>
  <c r="G12" i="8"/>
  <c r="O12" i="8"/>
  <c r="G22" i="8"/>
  <c r="O22" i="8"/>
  <c r="E61" i="7"/>
  <c r="E16" i="8" s="1"/>
  <c r="K66" i="7"/>
  <c r="K55" i="7" s="1"/>
  <c r="M10" i="8"/>
  <c r="I11" i="8"/>
  <c r="Q11" i="8"/>
  <c r="O16" i="8"/>
  <c r="O21" i="8"/>
  <c r="C16" i="8"/>
  <c r="J11" i="8"/>
  <c r="D14" i="8"/>
  <c r="L14" i="8"/>
  <c r="I17" i="8"/>
  <c r="Q17" i="8"/>
  <c r="I18" i="8"/>
  <c r="Q18" i="8"/>
  <c r="I19" i="8"/>
  <c r="Q19" i="8"/>
  <c r="Q21" i="8"/>
  <c r="J22" i="8"/>
  <c r="O66" i="7"/>
  <c r="O55" i="7" s="1"/>
  <c r="M16" i="8"/>
  <c r="L13" i="8"/>
  <c r="Q77" i="7"/>
  <c r="Q55" i="7" s="1"/>
  <c r="D11" i="8"/>
  <c r="L11" i="8"/>
  <c r="D12" i="8"/>
  <c r="L12" i="8"/>
  <c r="E13" i="8"/>
  <c r="M13" i="8"/>
  <c r="E21" i="8"/>
  <c r="H11" i="8"/>
  <c r="D13" i="8"/>
  <c r="Q16" i="8"/>
  <c r="Q32" i="8"/>
  <c r="E11" i="8"/>
  <c r="M11" i="8"/>
  <c r="E12" i="8"/>
  <c r="M12" i="8"/>
  <c r="G14" i="8"/>
  <c r="O14" i="8"/>
  <c r="I16" i="8"/>
  <c r="D17" i="8"/>
  <c r="L17" i="8"/>
  <c r="D18" i="8"/>
  <c r="L18" i="8"/>
  <c r="D19" i="8"/>
  <c r="L19" i="8"/>
  <c r="B12" i="6"/>
  <c r="B10" i="6"/>
  <c r="B11" i="6"/>
  <c r="C9" i="6"/>
  <c r="C31" i="6" s="1"/>
  <c r="K9" i="6"/>
  <c r="K32" i="6" s="1"/>
  <c r="D9" i="6"/>
  <c r="D32" i="6" s="1"/>
  <c r="I9" i="6"/>
  <c r="I33" i="6" s="1"/>
  <c r="L9" i="6"/>
  <c r="L31" i="6" s="1"/>
  <c r="Q9" i="6"/>
  <c r="Q32" i="6" s="1"/>
  <c r="O37" i="6"/>
  <c r="H42" i="6"/>
  <c r="F46" i="6"/>
  <c r="B43" i="6"/>
  <c r="F38" i="6"/>
  <c r="L42" i="6"/>
  <c r="J46" i="6"/>
  <c r="L48" i="6"/>
  <c r="J38" i="6"/>
  <c r="P42" i="6"/>
  <c r="N46" i="6"/>
  <c r="P48" i="6"/>
  <c r="H48" i="6"/>
  <c r="E41" i="6"/>
  <c r="C43" i="6"/>
  <c r="E47" i="6"/>
  <c r="H9" i="6"/>
  <c r="H33" i="6" s="1"/>
  <c r="I41" i="6"/>
  <c r="G43" i="6"/>
  <c r="I47" i="6"/>
  <c r="C37" i="6"/>
  <c r="M41" i="6"/>
  <c r="K43" i="6"/>
  <c r="M47" i="6"/>
  <c r="B42" i="6"/>
  <c r="G37" i="6"/>
  <c r="Q41" i="6"/>
  <c r="O43" i="6"/>
  <c r="Q47" i="6"/>
  <c r="P9" i="6"/>
  <c r="P33" i="6" s="1"/>
  <c r="K37" i="6"/>
  <c r="D42" i="6"/>
  <c r="B46" i="6"/>
  <c r="D48" i="6"/>
  <c r="I45" i="5"/>
  <c r="Q45" i="5"/>
  <c r="Q51" i="5"/>
  <c r="E45" i="5"/>
  <c r="M45" i="5"/>
  <c r="E51" i="5"/>
  <c r="M51" i="5"/>
  <c r="G45" i="5"/>
  <c r="O45" i="5"/>
  <c r="H45" i="5"/>
  <c r="P45" i="5"/>
  <c r="H51" i="5"/>
  <c r="P51" i="5"/>
  <c r="G39" i="5"/>
  <c r="O51" i="5"/>
  <c r="J45" i="5"/>
  <c r="B51" i="5"/>
  <c r="J51" i="5"/>
  <c r="C45" i="5"/>
  <c r="K45" i="5"/>
  <c r="C51" i="5"/>
  <c r="K51" i="5"/>
  <c r="D45" i="5"/>
  <c r="L45" i="5"/>
  <c r="D51" i="5"/>
  <c r="L51" i="5"/>
  <c r="G51" i="5"/>
  <c r="F45" i="5"/>
  <c r="N45" i="5"/>
  <c r="F51" i="5"/>
  <c r="N51" i="5"/>
  <c r="E18" i="38"/>
  <c r="F20" i="38"/>
  <c r="F18" i="38" s="1"/>
  <c r="N20" i="38"/>
  <c r="N18" i="38" s="1"/>
  <c r="D22" i="38"/>
  <c r="D18" i="38" s="1"/>
  <c r="L22" i="38"/>
  <c r="L18" i="38" s="1"/>
  <c r="F21" i="38"/>
  <c r="N21" i="38"/>
  <c r="H20" i="38"/>
  <c r="P20" i="38"/>
  <c r="G21" i="38"/>
  <c r="G18" i="38" s="1"/>
  <c r="O21" i="38"/>
  <c r="O18" i="38" s="1"/>
  <c r="I20" i="38"/>
  <c r="I18" i="38" s="1"/>
  <c r="Q20" i="38"/>
  <c r="Q18" i="38" s="1"/>
  <c r="H21" i="38"/>
  <c r="P21" i="38"/>
  <c r="B20" i="38"/>
  <c r="J20" i="38"/>
  <c r="B21" i="38"/>
  <c r="J21" i="38"/>
  <c r="X13" i="37"/>
  <c r="AB56" i="37"/>
  <c r="T56" i="37"/>
  <c r="AB13" i="37"/>
  <c r="AA62" i="35"/>
  <c r="R12" i="35"/>
  <c r="R31" i="35" s="1"/>
  <c r="AB12" i="35"/>
  <c r="L12" i="35"/>
  <c r="R62" i="35"/>
  <c r="AB62" i="35"/>
  <c r="L62" i="35"/>
  <c r="AB10" i="34"/>
  <c r="T10" i="34"/>
  <c r="L10" i="34"/>
  <c r="B54" i="33"/>
  <c r="B13" i="33"/>
  <c r="C54" i="33"/>
  <c r="C13" i="33"/>
  <c r="L14" i="31"/>
  <c r="L64" i="31"/>
  <c r="F12" i="31"/>
  <c r="F62" i="31"/>
  <c r="P62" i="31"/>
  <c r="L12" i="30"/>
  <c r="T10" i="30"/>
  <c r="BA109" i="29"/>
  <c r="AW25" i="29"/>
  <c r="AW33" i="29"/>
  <c r="AB59" i="29"/>
  <c r="AK64" i="29"/>
  <c r="BA68" i="29"/>
  <c r="AW69" i="29"/>
  <c r="AS70" i="29"/>
  <c r="AK72" i="29"/>
  <c r="BA76" i="29"/>
  <c r="AW77" i="29"/>
  <c r="AS78" i="29"/>
  <c r="AK80" i="29"/>
  <c r="BA85" i="29"/>
  <c r="AS87" i="29"/>
  <c r="T106" i="29"/>
  <c r="AW108" i="29"/>
  <c r="BE109" i="29"/>
  <c r="AW114" i="29"/>
  <c r="AS115" i="29"/>
  <c r="AW122" i="29"/>
  <c r="AS123" i="29"/>
  <c r="AW131" i="29"/>
  <c r="AS132" i="29"/>
  <c r="BA16" i="29"/>
  <c r="BA63" i="29"/>
  <c r="AB13" i="29"/>
  <c r="AW40" i="29"/>
  <c r="T59" i="29"/>
  <c r="AW61" i="29"/>
  <c r="BE62" i="29"/>
  <c r="BA66" i="29"/>
  <c r="AW67" i="29"/>
  <c r="AK70" i="29"/>
  <c r="BA74" i="29"/>
  <c r="AW75" i="29"/>
  <c r="AK78" i="29"/>
  <c r="BA83" i="29"/>
  <c r="B106" i="29"/>
  <c r="L106" i="29"/>
  <c r="BD106" i="29"/>
  <c r="BA17" i="29"/>
  <c r="X106" i="29"/>
  <c r="AJ106" i="29"/>
  <c r="AU106" i="29"/>
  <c r="BA108" i="29"/>
  <c r="BE113" i="29"/>
  <c r="BA114" i="29"/>
  <c r="AW115" i="29"/>
  <c r="AS116" i="29"/>
  <c r="AO117" i="29"/>
  <c r="AK118" i="29"/>
  <c r="BE121" i="29"/>
  <c r="BA122" i="29"/>
  <c r="AW123" i="29"/>
  <c r="AS124" i="29"/>
  <c r="AO125" i="29"/>
  <c r="AK126" i="29"/>
  <c r="BE130" i="29"/>
  <c r="AW132" i="29"/>
  <c r="AS133" i="29"/>
  <c r="AO134" i="29"/>
  <c r="T13" i="29"/>
  <c r="B59" i="29"/>
  <c r="B13" i="29"/>
  <c r="L13" i="29"/>
  <c r="AK111" i="29"/>
  <c r="C13" i="29"/>
  <c r="P59" i="29"/>
  <c r="X37" i="27"/>
  <c r="X113" i="27"/>
  <c r="H13" i="27"/>
  <c r="L14" i="27"/>
  <c r="P38" i="27"/>
  <c r="X40" i="27"/>
  <c r="H63" i="27"/>
  <c r="L64" i="27"/>
  <c r="X90" i="27"/>
  <c r="H114" i="27"/>
  <c r="L115" i="27"/>
  <c r="X141" i="27"/>
  <c r="L44" i="27"/>
  <c r="L94" i="27"/>
  <c r="L145" i="27"/>
  <c r="G12" i="27"/>
  <c r="R12" i="27"/>
  <c r="H38" i="27"/>
  <c r="J43" i="27"/>
  <c r="G62" i="27"/>
  <c r="R62" i="27"/>
  <c r="R83" i="7" s="1"/>
  <c r="J93" i="27"/>
  <c r="G113" i="27"/>
  <c r="R113" i="27"/>
  <c r="AB113" i="27"/>
  <c r="J144" i="27"/>
  <c r="S12" i="27"/>
  <c r="P14" i="27"/>
  <c r="T15" i="27"/>
  <c r="H62" i="27"/>
  <c r="S62" i="27"/>
  <c r="P64" i="27"/>
  <c r="T65" i="27"/>
  <c r="S113" i="27"/>
  <c r="P115" i="27"/>
  <c r="T116" i="27"/>
  <c r="H10" i="26"/>
  <c r="L12" i="26"/>
  <c r="T10" i="26"/>
  <c r="T13" i="25"/>
  <c r="BA62" i="25"/>
  <c r="BA110" i="25"/>
  <c r="H107" i="25"/>
  <c r="AK112" i="25"/>
  <c r="AK22" i="25"/>
  <c r="AK26" i="25"/>
  <c r="AK30" i="25"/>
  <c r="AK34" i="25"/>
  <c r="AK38" i="25"/>
  <c r="AI60" i="25"/>
  <c r="AO62" i="25"/>
  <c r="AW64" i="25"/>
  <c r="AK64" i="25"/>
  <c r="AS66" i="25"/>
  <c r="AK72" i="25"/>
  <c r="AK80" i="25"/>
  <c r="AK88" i="25"/>
  <c r="BE110" i="25"/>
  <c r="AO110" i="25"/>
  <c r="AO112" i="25"/>
  <c r="AW114" i="25"/>
  <c r="AK115" i="25"/>
  <c r="AS117" i="25"/>
  <c r="AK123" i="25"/>
  <c r="AK131" i="25"/>
  <c r="B13" i="25"/>
  <c r="L13" i="25"/>
  <c r="AI13" i="25"/>
  <c r="BD13" i="25"/>
  <c r="AO15" i="25"/>
  <c r="AO16" i="25"/>
  <c r="AK17" i="25"/>
  <c r="AU60" i="25"/>
  <c r="AS60" i="25"/>
  <c r="BA64" i="25"/>
  <c r="AW66" i="25"/>
  <c r="AK67" i="25"/>
  <c r="AS69" i="25"/>
  <c r="AK75" i="25"/>
  <c r="AK83" i="25"/>
  <c r="AQ107" i="25"/>
  <c r="BC107" i="25"/>
  <c r="AS109" i="25"/>
  <c r="AS112" i="25"/>
  <c r="AK118" i="25"/>
  <c r="AK126" i="25"/>
  <c r="AK134" i="25"/>
  <c r="C13" i="25"/>
  <c r="X13" i="25"/>
  <c r="AO66" i="25"/>
  <c r="AO19" i="25"/>
  <c r="AJ60" i="25"/>
  <c r="AV60" i="25"/>
  <c r="BD60" i="25"/>
  <c r="AW63" i="25"/>
  <c r="AK70" i="25"/>
  <c r="AK78" i="25"/>
  <c r="AK86" i="25"/>
  <c r="AR107" i="25"/>
  <c r="AW109" i="25"/>
  <c r="AO111" i="25"/>
  <c r="AW112" i="25"/>
  <c r="AK113" i="25"/>
  <c r="AS115" i="25"/>
  <c r="AK121" i="25"/>
  <c r="AK129" i="25"/>
  <c r="AY60" i="25"/>
  <c r="AK62" i="25"/>
  <c r="BA63" i="25"/>
  <c r="H60" i="25"/>
  <c r="AK65" i="25"/>
  <c r="AS67" i="25"/>
  <c r="AK73" i="25"/>
  <c r="AK81" i="25"/>
  <c r="BA109" i="25"/>
  <c r="AK110" i="25"/>
  <c r="AS111" i="25"/>
  <c r="BA112" i="25"/>
  <c r="AO113" i="25"/>
  <c r="AW115" i="25"/>
  <c r="AK116" i="25"/>
  <c r="AK124" i="25"/>
  <c r="AK132" i="25"/>
  <c r="AN60" i="25"/>
  <c r="AZ60" i="25"/>
  <c r="BE63" i="25"/>
  <c r="AW67" i="25"/>
  <c r="AK68" i="25"/>
  <c r="AS70" i="25"/>
  <c r="AK76" i="25"/>
  <c r="AK84" i="25"/>
  <c r="AU107" i="25"/>
  <c r="T107" i="25"/>
  <c r="AW111" i="25"/>
  <c r="AS113" i="25"/>
  <c r="AK119" i="25"/>
  <c r="AK127" i="25"/>
  <c r="AK135" i="25"/>
  <c r="BA19" i="25"/>
  <c r="AS65" i="25"/>
  <c r="AK71" i="25"/>
  <c r="AK79" i="25"/>
  <c r="AK87" i="25"/>
  <c r="AJ107" i="25"/>
  <c r="AV107" i="25"/>
  <c r="AS110" i="25"/>
  <c r="BA111" i="25"/>
  <c r="AW113" i="25"/>
  <c r="AK114" i="25"/>
  <c r="AS116" i="25"/>
  <c r="AK122" i="25"/>
  <c r="AK130" i="25"/>
  <c r="H13" i="25"/>
  <c r="AQ60" i="25"/>
  <c r="AW62" i="25"/>
  <c r="AW65" i="25"/>
  <c r="AK66" i="25"/>
  <c r="AS68" i="25"/>
  <c r="AK74" i="25"/>
  <c r="AK82" i="25"/>
  <c r="AM107" i="25"/>
  <c r="AY107" i="25"/>
  <c r="AW110" i="25"/>
  <c r="BE111" i="25"/>
  <c r="BA113" i="25"/>
  <c r="AK117" i="25"/>
  <c r="AK125" i="25"/>
  <c r="AK133" i="25"/>
  <c r="C60" i="25"/>
  <c r="C107" i="25"/>
  <c r="AO33" i="25"/>
  <c r="T60" i="25"/>
  <c r="K133" i="23"/>
  <c r="K32" i="23"/>
  <c r="S134" i="23"/>
  <c r="X145" i="23"/>
  <c r="X94" i="23"/>
  <c r="R87" i="23"/>
  <c r="R62" i="23"/>
  <c r="Z133" i="23"/>
  <c r="T114" i="23"/>
  <c r="T139" i="23"/>
  <c r="AB140" i="23"/>
  <c r="AB115" i="23"/>
  <c r="L45" i="23"/>
  <c r="L89" i="23"/>
  <c r="L64" i="23"/>
  <c r="AA37" i="23"/>
  <c r="AA12" i="23"/>
  <c r="AA31" i="23" s="1"/>
  <c r="H140" i="23"/>
  <c r="P40" i="23"/>
  <c r="P15" i="23"/>
  <c r="P34" i="23" s="1"/>
  <c r="W138" i="23"/>
  <c r="W113" i="23"/>
  <c r="W37" i="23"/>
  <c r="B135" i="23"/>
  <c r="L39" i="23"/>
  <c r="T40" i="23"/>
  <c r="S83" i="23"/>
  <c r="B84" i="23"/>
  <c r="L84" i="23"/>
  <c r="G87" i="23"/>
  <c r="G62" i="23"/>
  <c r="L95" i="23"/>
  <c r="D133" i="23"/>
  <c r="O133" i="23"/>
  <c r="X113" i="23"/>
  <c r="L146" i="23"/>
  <c r="F133" i="23"/>
  <c r="T65" i="23"/>
  <c r="T90" i="23"/>
  <c r="V32" i="23"/>
  <c r="V133" i="23"/>
  <c r="F32" i="23"/>
  <c r="X44" i="23"/>
  <c r="N84" i="23"/>
  <c r="N135" i="23"/>
  <c r="P95" i="23"/>
  <c r="P146" i="23"/>
  <c r="K82" i="23"/>
  <c r="S135" i="23"/>
  <c r="S34" i="23"/>
  <c r="B138" i="23"/>
  <c r="B37" i="23"/>
  <c r="B113" i="23"/>
  <c r="B132" i="23" s="1"/>
  <c r="R144" i="23"/>
  <c r="R93" i="23"/>
  <c r="F37" i="23"/>
  <c r="F12" i="23"/>
  <c r="O82" i="23"/>
  <c r="Z82" i="23"/>
  <c r="V82" i="23"/>
  <c r="D134" i="23"/>
  <c r="D33" i="23"/>
  <c r="O33" i="23"/>
  <c r="O134" i="23"/>
  <c r="Z33" i="23"/>
  <c r="Z134" i="23"/>
  <c r="C113" i="23"/>
  <c r="AA138" i="23"/>
  <c r="L140" i="23"/>
  <c r="T141" i="23"/>
  <c r="S144" i="23"/>
  <c r="AA133" i="23"/>
  <c r="H89" i="23"/>
  <c r="P90" i="23"/>
  <c r="G93" i="23"/>
  <c r="S84" i="23"/>
  <c r="J134" i="23"/>
  <c r="C12" i="23"/>
  <c r="N12" i="23"/>
  <c r="H63" i="23"/>
  <c r="S87" i="23"/>
  <c r="P89" i="23"/>
  <c r="X114" i="23"/>
  <c r="C138" i="23"/>
  <c r="N138" i="23"/>
  <c r="H44" i="23"/>
  <c r="G133" i="23"/>
  <c r="V134" i="23"/>
  <c r="O135" i="23"/>
  <c r="H13" i="23"/>
  <c r="L14" i="23"/>
  <c r="P45" i="23"/>
  <c r="J93" i="23"/>
  <c r="D144" i="23"/>
  <c r="O144" i="23"/>
  <c r="G12" i="23"/>
  <c r="R12" i="23"/>
  <c r="R82" i="23"/>
  <c r="K83" i="23"/>
  <c r="D84" i="23"/>
  <c r="P88" i="23"/>
  <c r="X90" i="23"/>
  <c r="S12" i="23"/>
  <c r="P14" i="23"/>
  <c r="T15" i="23"/>
  <c r="X13" i="23"/>
  <c r="X10" i="22"/>
  <c r="C13" i="21"/>
  <c r="X13" i="21"/>
  <c r="AW16" i="21"/>
  <c r="BE39" i="21"/>
  <c r="BA40" i="21"/>
  <c r="C59" i="21"/>
  <c r="X59" i="21"/>
  <c r="AW62" i="21"/>
  <c r="C106" i="21"/>
  <c r="X106" i="21"/>
  <c r="AW109" i="21"/>
  <c r="P13" i="21"/>
  <c r="P59" i="21"/>
  <c r="P106" i="21"/>
  <c r="AK110" i="21"/>
  <c r="AB13" i="21"/>
  <c r="BE15" i="21"/>
  <c r="AS18" i="21"/>
  <c r="AO19" i="21"/>
  <c r="AS26" i="21"/>
  <c r="AO27" i="21"/>
  <c r="AS34" i="21"/>
  <c r="AO35" i="21"/>
  <c r="AB59" i="21"/>
  <c r="AB106" i="21"/>
  <c r="H13" i="21"/>
  <c r="H59" i="21"/>
  <c r="C12" i="19"/>
  <c r="N12" i="19"/>
  <c r="S43" i="19"/>
  <c r="P45" i="19"/>
  <c r="C62" i="19"/>
  <c r="N62" i="19"/>
  <c r="S93" i="19"/>
  <c r="P95" i="19"/>
  <c r="C113" i="19"/>
  <c r="N113" i="19"/>
  <c r="S144" i="19"/>
  <c r="P146" i="19"/>
  <c r="H13" i="19"/>
  <c r="L14" i="19"/>
  <c r="P15" i="19"/>
  <c r="P34" i="19" s="1"/>
  <c r="L39" i="19"/>
  <c r="X44" i="19"/>
  <c r="H63" i="19"/>
  <c r="L64" i="19"/>
  <c r="L89" i="19"/>
  <c r="X94" i="19"/>
  <c r="H114" i="19"/>
  <c r="L115" i="19"/>
  <c r="L140" i="19"/>
  <c r="X145" i="19"/>
  <c r="F12" i="19"/>
  <c r="AA12" i="19"/>
  <c r="T13" i="19"/>
  <c r="X39" i="19"/>
  <c r="T63" i="19"/>
  <c r="T114" i="19"/>
  <c r="G12" i="19"/>
  <c r="R12" i="19"/>
  <c r="G62" i="19"/>
  <c r="R62" i="19"/>
  <c r="G113" i="19"/>
  <c r="R113" i="19"/>
  <c r="P145" i="19"/>
  <c r="T15" i="19"/>
  <c r="P64" i="19"/>
  <c r="T65" i="19"/>
  <c r="P115" i="19"/>
  <c r="T116" i="19"/>
  <c r="AB14" i="19"/>
  <c r="AB64" i="19"/>
  <c r="AB115" i="19"/>
  <c r="AB12" i="18"/>
  <c r="T10" i="18"/>
  <c r="X15" i="17"/>
  <c r="AW18" i="17"/>
  <c r="C59" i="17"/>
  <c r="X59" i="17"/>
  <c r="AW62" i="17"/>
  <c r="C106" i="17"/>
  <c r="X106" i="17"/>
  <c r="AW109" i="17"/>
  <c r="AS22" i="17"/>
  <c r="AS30" i="17"/>
  <c r="P15" i="17"/>
  <c r="P59" i="17"/>
  <c r="AK63" i="17"/>
  <c r="P106" i="17"/>
  <c r="AK110" i="17"/>
  <c r="AB15" i="17"/>
  <c r="BA26" i="17"/>
  <c r="AW27" i="17"/>
  <c r="AK30" i="17"/>
  <c r="BE33" i="17"/>
  <c r="BA34" i="17"/>
  <c r="AW35" i="17"/>
  <c r="AS36" i="17"/>
  <c r="AO37" i="17"/>
  <c r="AO38" i="17"/>
  <c r="AK39" i="17"/>
  <c r="BE42" i="17"/>
  <c r="BA43" i="17"/>
  <c r="AB59" i="17"/>
  <c r="AS72" i="17"/>
  <c r="AO73" i="17"/>
  <c r="AS80" i="17"/>
  <c r="AO81" i="17"/>
  <c r="AO82" i="17"/>
  <c r="AB106" i="17"/>
  <c r="H15" i="17"/>
  <c r="AW25" i="17"/>
  <c r="AS26" i="17"/>
  <c r="AO27" i="17"/>
  <c r="AK28" i="17"/>
  <c r="BE31" i="17"/>
  <c r="BA32" i="17"/>
  <c r="AW33" i="17"/>
  <c r="AS34" i="17"/>
  <c r="AO35" i="17"/>
  <c r="AK36" i="17"/>
  <c r="BE40" i="17"/>
  <c r="BA41" i="17"/>
  <c r="AW42" i="17"/>
  <c r="AS43" i="17"/>
  <c r="P113" i="15"/>
  <c r="S43" i="15"/>
  <c r="P45" i="15"/>
  <c r="S93" i="15"/>
  <c r="P95" i="15"/>
  <c r="S144" i="15"/>
  <c r="P146" i="15"/>
  <c r="H13" i="15"/>
  <c r="L14" i="15"/>
  <c r="L39" i="15"/>
  <c r="H63" i="15"/>
  <c r="L64" i="15"/>
  <c r="L89" i="15"/>
  <c r="L140" i="15"/>
  <c r="X89" i="15"/>
  <c r="G12" i="15"/>
  <c r="R12" i="15"/>
  <c r="P44" i="15"/>
  <c r="G62" i="15"/>
  <c r="R62" i="15"/>
  <c r="G113" i="15"/>
  <c r="R113" i="15"/>
  <c r="T15" i="15"/>
  <c r="P64" i="15"/>
  <c r="T65" i="15"/>
  <c r="AB10" i="14"/>
  <c r="P10" i="14"/>
  <c r="T10" i="14"/>
  <c r="T56" i="13"/>
  <c r="P45" i="13"/>
  <c r="H88" i="13"/>
  <c r="P12" i="13"/>
  <c r="X13" i="11"/>
  <c r="AJ13" i="11"/>
  <c r="AU13" i="11"/>
  <c r="AW16" i="11"/>
  <c r="AO18" i="11"/>
  <c r="BE22" i="11"/>
  <c r="AW24" i="11"/>
  <c r="AS25" i="11"/>
  <c r="AO26" i="11"/>
  <c r="BE30" i="11"/>
  <c r="AW32" i="11"/>
  <c r="AS33" i="11"/>
  <c r="AO34" i="11"/>
  <c r="AW40" i="11"/>
  <c r="AS41" i="11"/>
  <c r="T57" i="11"/>
  <c r="AF57" i="11"/>
  <c r="AQ57" i="11"/>
  <c r="AW59" i="11"/>
  <c r="AS60" i="11"/>
  <c r="AO61" i="11"/>
  <c r="BE65" i="11"/>
  <c r="BA66" i="11"/>
  <c r="AW67" i="11"/>
  <c r="AS68" i="11"/>
  <c r="AO69" i="11"/>
  <c r="BE73" i="11"/>
  <c r="BA74" i="11"/>
  <c r="AW75" i="11"/>
  <c r="AS76" i="11"/>
  <c r="AO77" i="11"/>
  <c r="BA82" i="11"/>
  <c r="P104" i="11"/>
  <c r="AO107" i="11"/>
  <c r="BE111" i="11"/>
  <c r="AK132" i="11"/>
  <c r="AS20" i="11"/>
  <c r="AS28" i="11"/>
  <c r="P13" i="11"/>
  <c r="L57" i="11"/>
  <c r="AI57" i="11"/>
  <c r="BD57" i="11"/>
  <c r="AO59" i="11"/>
  <c r="BE63" i="11"/>
  <c r="BA64" i="11"/>
  <c r="AO67" i="11"/>
  <c r="BE71" i="11"/>
  <c r="BA72" i="11"/>
  <c r="AO75" i="11"/>
  <c r="H104" i="11"/>
  <c r="AO121" i="11"/>
  <c r="AK122" i="11"/>
  <c r="BE82" i="11"/>
  <c r="BE112" i="11"/>
  <c r="H13" i="11"/>
  <c r="T13" i="11"/>
  <c r="P57" i="11"/>
  <c r="X104" i="11"/>
  <c r="BA104" i="11" s="1"/>
  <c r="L13" i="11"/>
  <c r="L66" i="9"/>
  <c r="L60" i="9"/>
  <c r="T67" i="9"/>
  <c r="T112" i="9"/>
  <c r="AB68" i="9"/>
  <c r="AB62" i="9"/>
  <c r="K40" i="9"/>
  <c r="K71" i="9"/>
  <c r="D116" i="9"/>
  <c r="D91" i="9"/>
  <c r="H117" i="9"/>
  <c r="P118" i="9"/>
  <c r="X119" i="9"/>
  <c r="K122" i="9"/>
  <c r="AB124" i="9"/>
  <c r="V164" i="9"/>
  <c r="D167" i="9"/>
  <c r="L168" i="9"/>
  <c r="T169" i="9"/>
  <c r="S65" i="9"/>
  <c r="S40" i="9"/>
  <c r="S59" i="9" s="1"/>
  <c r="X167" i="9"/>
  <c r="AA71" i="9"/>
  <c r="H73" i="9"/>
  <c r="F116" i="9"/>
  <c r="F91" i="9"/>
  <c r="R22" i="4" s="1"/>
  <c r="S116" i="9"/>
  <c r="L117" i="9"/>
  <c r="T118" i="9"/>
  <c r="AB119" i="9"/>
  <c r="S111" i="9"/>
  <c r="G163" i="9"/>
  <c r="R163" i="9"/>
  <c r="P168" i="9"/>
  <c r="P143" i="9"/>
  <c r="X142" i="9"/>
  <c r="L173" i="9"/>
  <c r="S163" i="9"/>
  <c r="X169" i="9"/>
  <c r="T60" i="9"/>
  <c r="T167" i="9"/>
  <c r="V62" i="9"/>
  <c r="T111" i="9"/>
  <c r="AA113" i="9"/>
  <c r="S167" i="9"/>
  <c r="D162" i="9"/>
  <c r="B164" i="9"/>
  <c r="AA116" i="9"/>
  <c r="AA91" i="9"/>
  <c r="J122" i="9"/>
  <c r="X170" i="9"/>
  <c r="T123" i="9"/>
  <c r="T174" i="9"/>
  <c r="AB175" i="9"/>
  <c r="Z113" i="9"/>
  <c r="H124" i="9"/>
  <c r="B112" i="9"/>
  <c r="C162" i="9"/>
  <c r="N162" i="9"/>
  <c r="D164" i="9"/>
  <c r="O164" i="9"/>
  <c r="Z164" i="9"/>
  <c r="V116" i="9"/>
  <c r="V167" i="9"/>
  <c r="V142" i="9"/>
  <c r="AA173" i="9"/>
  <c r="AA167" i="9"/>
  <c r="X68" i="9"/>
  <c r="P91" i="9"/>
  <c r="P169" i="9"/>
  <c r="H12" i="9"/>
  <c r="J60" i="9"/>
  <c r="J65" i="9"/>
  <c r="J40" i="9"/>
  <c r="T73" i="9"/>
  <c r="T175" i="9"/>
  <c r="C60" i="9"/>
  <c r="D65" i="9"/>
  <c r="V112" i="9"/>
  <c r="D113" i="9"/>
  <c r="O113" i="9"/>
  <c r="R91" i="9"/>
  <c r="R122" i="9"/>
  <c r="C112" i="9"/>
  <c r="K163" i="9"/>
  <c r="V163" i="9"/>
  <c r="F164" i="9"/>
  <c r="AA164" i="9"/>
  <c r="J167" i="9"/>
  <c r="AB168" i="9"/>
  <c r="L170" i="9"/>
  <c r="F173" i="9"/>
  <c r="O162" i="9"/>
  <c r="AB170" i="9"/>
  <c r="H175" i="9"/>
  <c r="P67" i="9"/>
  <c r="P61" i="9"/>
  <c r="H13" i="9"/>
  <c r="H67" i="9"/>
  <c r="G71" i="9"/>
  <c r="T71" i="9"/>
  <c r="P71" i="9"/>
  <c r="P174" i="9"/>
  <c r="P72" i="9"/>
  <c r="X124" i="9"/>
  <c r="X73" i="9"/>
  <c r="X71" i="9"/>
  <c r="X61" i="9"/>
  <c r="L72" i="9"/>
  <c r="K112" i="9"/>
  <c r="AB117" i="9"/>
  <c r="AB92" i="9"/>
  <c r="L119" i="9"/>
  <c r="R162" i="9"/>
  <c r="B163" i="9"/>
  <c r="W163" i="9"/>
  <c r="G164" i="9"/>
  <c r="G113" i="9"/>
  <c r="R164" i="9"/>
  <c r="R113" i="9"/>
  <c r="K116" i="9"/>
  <c r="K167" i="9"/>
  <c r="K142" i="9"/>
  <c r="Z167" i="9"/>
  <c r="H169" i="9"/>
  <c r="P170" i="9"/>
  <c r="G173" i="9"/>
  <c r="R173" i="9"/>
  <c r="L174" i="9"/>
  <c r="Z162" i="9"/>
  <c r="K173" i="9"/>
  <c r="W112" i="9"/>
  <c r="H168" i="9"/>
  <c r="J173" i="9"/>
  <c r="AB11" i="9"/>
  <c r="AB10" i="9"/>
  <c r="L10" i="9"/>
  <c r="L13" i="9"/>
  <c r="AA65" i="9"/>
  <c r="V40" i="9"/>
  <c r="V71" i="9"/>
  <c r="T72" i="9"/>
  <c r="G111" i="9"/>
  <c r="R111" i="9"/>
  <c r="O116" i="9"/>
  <c r="O91" i="9"/>
  <c r="Z116" i="9"/>
  <c r="Z91" i="9"/>
  <c r="R87" i="4" s="1"/>
  <c r="H118" i="9"/>
  <c r="P119" i="9"/>
  <c r="P94" i="9"/>
  <c r="P113" i="9" s="1"/>
  <c r="G91" i="9"/>
  <c r="G122" i="9"/>
  <c r="L122" i="9"/>
  <c r="T124" i="9"/>
  <c r="G162" i="9"/>
  <c r="S162" i="9"/>
  <c r="X175" i="9"/>
  <c r="V173" i="9"/>
  <c r="X67" i="9"/>
  <c r="C173" i="9"/>
  <c r="N173" i="9"/>
  <c r="L123" i="9"/>
  <c r="X143" i="9"/>
  <c r="X111" i="9" s="1"/>
  <c r="AB144" i="9"/>
  <c r="AB67" i="9"/>
  <c r="B142" i="9"/>
  <c r="L142" i="9"/>
  <c r="W142" i="9"/>
  <c r="N51" i="2"/>
  <c r="N50" i="2"/>
  <c r="O50" i="2"/>
  <c r="N38" i="2"/>
  <c r="N39" i="2"/>
  <c r="O51" i="2"/>
  <c r="N40" i="2"/>
  <c r="J17" i="2"/>
  <c r="E28" i="2"/>
  <c r="M28" i="2"/>
  <c r="L38" i="2"/>
  <c r="M39" i="2"/>
  <c r="E50" i="2"/>
  <c r="M50" i="2"/>
  <c r="E51" i="2"/>
  <c r="M51" i="2"/>
  <c r="M30" i="3"/>
  <c r="E31" i="3"/>
  <c r="M31" i="3"/>
  <c r="E36" i="3"/>
  <c r="E35" i="3"/>
  <c r="E34" i="3"/>
  <c r="M36" i="3"/>
  <c r="M35" i="3"/>
  <c r="M34" i="3"/>
  <c r="F41" i="3"/>
  <c r="F40" i="3"/>
  <c r="F39" i="3"/>
  <c r="N41" i="3"/>
  <c r="N40" i="3"/>
  <c r="N39" i="3"/>
  <c r="F46" i="3"/>
  <c r="F45" i="3"/>
  <c r="F44" i="3"/>
  <c r="N46" i="3"/>
  <c r="N45" i="3"/>
  <c r="N44" i="3"/>
  <c r="C35" i="3"/>
  <c r="K40" i="3"/>
  <c r="G44" i="3"/>
  <c r="G46" i="3"/>
  <c r="N67" i="4"/>
  <c r="G67" i="4"/>
  <c r="D84" i="4"/>
  <c r="J16" i="2"/>
  <c r="E27" i="2"/>
  <c r="M27" i="2"/>
  <c r="M38" i="2"/>
  <c r="O40" i="2"/>
  <c r="O44" i="2"/>
  <c r="O52" i="2" s="1"/>
  <c r="N29" i="3"/>
  <c r="F30" i="3"/>
  <c r="N30" i="3"/>
  <c r="F31" i="3"/>
  <c r="N31" i="3"/>
  <c r="F36" i="3"/>
  <c r="F35" i="3"/>
  <c r="F34" i="3"/>
  <c r="N36" i="3"/>
  <c r="N35" i="3"/>
  <c r="N34" i="3"/>
  <c r="G35" i="3"/>
  <c r="O40" i="3"/>
  <c r="K44" i="3"/>
  <c r="K46" i="3"/>
  <c r="M56" i="4"/>
  <c r="E21" i="4"/>
  <c r="E67" i="4" s="1"/>
  <c r="H73" i="4"/>
  <c r="P73" i="4"/>
  <c r="M78" i="4"/>
  <c r="E79" i="4"/>
  <c r="M79" i="4"/>
  <c r="D17" i="2"/>
  <c r="L17" i="2"/>
  <c r="G28" i="2"/>
  <c r="O28" i="2"/>
  <c r="P40" i="2"/>
  <c r="G50" i="2"/>
  <c r="G51" i="2"/>
  <c r="H41" i="3"/>
  <c r="H40" i="3"/>
  <c r="H39" i="3"/>
  <c r="P41" i="3"/>
  <c r="P40" i="3"/>
  <c r="P39" i="3"/>
  <c r="H46" i="3"/>
  <c r="H45" i="3"/>
  <c r="H44" i="3"/>
  <c r="P46" i="3"/>
  <c r="P45" i="3"/>
  <c r="P44" i="3"/>
  <c r="K35" i="3"/>
  <c r="G39" i="3"/>
  <c r="O44" i="3"/>
  <c r="F67" i="4"/>
  <c r="F78" i="4"/>
  <c r="N78" i="4"/>
  <c r="E17" i="2"/>
  <c r="M17" i="2"/>
  <c r="H28" i="2"/>
  <c r="P28" i="2"/>
  <c r="Q40" i="2"/>
  <c r="H30" i="3"/>
  <c r="P30" i="3"/>
  <c r="H31" i="3"/>
  <c r="P31" i="3"/>
  <c r="H36" i="3"/>
  <c r="H35" i="3"/>
  <c r="H34" i="3"/>
  <c r="P36" i="3"/>
  <c r="P35" i="3"/>
  <c r="P34" i="3"/>
  <c r="I41" i="3"/>
  <c r="I40" i="3"/>
  <c r="I39" i="3"/>
  <c r="Q41" i="3"/>
  <c r="Q40" i="3"/>
  <c r="Q39" i="3"/>
  <c r="I46" i="3"/>
  <c r="I45" i="3"/>
  <c r="I44" i="3"/>
  <c r="Q46" i="3"/>
  <c r="Q45" i="3"/>
  <c r="Q44" i="3"/>
  <c r="C34" i="3"/>
  <c r="C56" i="4"/>
  <c r="H62" i="4"/>
  <c r="H10" i="4"/>
  <c r="H56" i="4" s="1"/>
  <c r="P62" i="4"/>
  <c r="P10" i="4"/>
  <c r="P56" i="4" s="1"/>
  <c r="E16" i="2"/>
  <c r="M16" i="2"/>
  <c r="F17" i="2"/>
  <c r="N17" i="2"/>
  <c r="H27" i="2"/>
  <c r="P27" i="2"/>
  <c r="I28" i="2"/>
  <c r="Q28" i="2"/>
  <c r="Q39" i="2"/>
  <c r="B44" i="2"/>
  <c r="B50" i="2" s="1"/>
  <c r="I50" i="2"/>
  <c r="Q50" i="2"/>
  <c r="I51" i="2"/>
  <c r="Q51" i="2"/>
  <c r="I8" i="3"/>
  <c r="Q8" i="3"/>
  <c r="Q29" i="3" s="1"/>
  <c r="I36" i="3"/>
  <c r="I35" i="3"/>
  <c r="I34" i="3"/>
  <c r="Q36" i="3"/>
  <c r="Q35" i="3"/>
  <c r="Q34" i="3"/>
  <c r="J41" i="3"/>
  <c r="J40" i="3"/>
  <c r="J39" i="3"/>
  <c r="B46" i="3"/>
  <c r="B45" i="3"/>
  <c r="B44" i="3"/>
  <c r="J46" i="3"/>
  <c r="J45" i="3"/>
  <c r="J44" i="3"/>
  <c r="G34" i="3"/>
  <c r="B81" i="4"/>
  <c r="B70" i="4"/>
  <c r="B59" i="4"/>
  <c r="B11" i="4"/>
  <c r="C73" i="4"/>
  <c r="C21" i="4"/>
  <c r="C67" i="4" s="1"/>
  <c r="K73" i="4"/>
  <c r="K21" i="4"/>
  <c r="K67" i="4" s="1"/>
  <c r="B86" i="4"/>
  <c r="B75" i="4"/>
  <c r="B27" i="4"/>
  <c r="H67" i="4"/>
  <c r="H79" i="4"/>
  <c r="H68" i="4"/>
  <c r="H57" i="4"/>
  <c r="H84" i="4"/>
  <c r="P84" i="4"/>
  <c r="J50" i="2"/>
  <c r="J51" i="2"/>
  <c r="B36" i="3"/>
  <c r="B35" i="3"/>
  <c r="J36" i="3"/>
  <c r="J35" i="3"/>
  <c r="J34" i="3"/>
  <c r="D73" i="4"/>
  <c r="L40" i="2"/>
  <c r="D41" i="3"/>
  <c r="D40" i="3"/>
  <c r="D39" i="3"/>
  <c r="L41" i="3"/>
  <c r="L40" i="3"/>
  <c r="L39" i="3"/>
  <c r="D46" i="3"/>
  <c r="D45" i="3"/>
  <c r="D44" i="3"/>
  <c r="L46" i="3"/>
  <c r="L45" i="3"/>
  <c r="L44" i="3"/>
  <c r="K34" i="3"/>
  <c r="D50" i="2"/>
  <c r="L50" i="2"/>
  <c r="D51" i="2"/>
  <c r="L51" i="2"/>
  <c r="D8" i="3"/>
  <c r="D29" i="3" s="1"/>
  <c r="L8" i="3"/>
  <c r="L29" i="3" s="1"/>
  <c r="L30" i="3"/>
  <c r="D36" i="3"/>
  <c r="D35" i="3"/>
  <c r="D34" i="3"/>
  <c r="L36" i="3"/>
  <c r="L35" i="3"/>
  <c r="L34" i="3"/>
  <c r="E41" i="3"/>
  <c r="E40" i="3"/>
  <c r="E39" i="3"/>
  <c r="M41" i="3"/>
  <c r="M40" i="3"/>
  <c r="M39" i="3"/>
  <c r="E46" i="3"/>
  <c r="E45" i="3"/>
  <c r="E44" i="3"/>
  <c r="M46" i="3"/>
  <c r="M45" i="3"/>
  <c r="M44" i="3"/>
  <c r="D62" i="4"/>
  <c r="D10" i="4"/>
  <c r="D56" i="4" s="1"/>
  <c r="C78" i="4"/>
  <c r="K78" i="4"/>
  <c r="B22" i="4"/>
  <c r="B79" i="4" s="1"/>
  <c r="E9" i="6"/>
  <c r="E31" i="6" s="1"/>
  <c r="M9" i="6"/>
  <c r="M31" i="6" s="1"/>
  <c r="I36" i="6"/>
  <c r="Q36" i="6"/>
  <c r="H37" i="6"/>
  <c r="P37" i="6"/>
  <c r="G38" i="6"/>
  <c r="O38" i="6"/>
  <c r="F41" i="6"/>
  <c r="N41" i="6"/>
  <c r="E42" i="6"/>
  <c r="M42" i="6"/>
  <c r="D43" i="6"/>
  <c r="L43" i="6"/>
  <c r="C46" i="6"/>
  <c r="K46" i="6"/>
  <c r="B47" i="6"/>
  <c r="J47" i="6"/>
  <c r="I48" i="6"/>
  <c r="Q48" i="6"/>
  <c r="P21" i="7"/>
  <c r="B110" i="7"/>
  <c r="B99" i="7" s="1"/>
  <c r="B100" i="7"/>
  <c r="F62" i="4"/>
  <c r="N62" i="4"/>
  <c r="F9" i="6"/>
  <c r="F33" i="6" s="1"/>
  <c r="B14" i="6"/>
  <c r="B37" i="6" s="1"/>
  <c r="J36" i="6"/>
  <c r="I37" i="6"/>
  <c r="Q37" i="6"/>
  <c r="H38" i="6"/>
  <c r="P38" i="6"/>
  <c r="G41" i="6"/>
  <c r="O41" i="6"/>
  <c r="F42" i="6"/>
  <c r="N42" i="6"/>
  <c r="D46" i="6"/>
  <c r="L46" i="6"/>
  <c r="C47" i="6"/>
  <c r="K47" i="6"/>
  <c r="N16" i="7"/>
  <c r="H21" i="7"/>
  <c r="F57" i="8"/>
  <c r="N57" i="8"/>
  <c r="F58" i="8"/>
  <c r="N58" i="8"/>
  <c r="F59" i="8"/>
  <c r="N59" i="8"/>
  <c r="D55" i="7"/>
  <c r="L55" i="7"/>
  <c r="G73" i="4"/>
  <c r="O73" i="4"/>
  <c r="G9" i="6"/>
  <c r="G33" i="6" s="1"/>
  <c r="O9" i="6"/>
  <c r="O32" i="6" s="1"/>
  <c r="N10" i="6"/>
  <c r="C36" i="6"/>
  <c r="K36" i="6"/>
  <c r="H41" i="6"/>
  <c r="P41" i="6"/>
  <c r="E46" i="6"/>
  <c r="M46" i="6"/>
  <c r="K10" i="7"/>
  <c r="F16" i="7"/>
  <c r="I21" i="7"/>
  <c r="P57" i="4"/>
  <c r="P68" i="4"/>
  <c r="D36" i="6"/>
  <c r="L36" i="6"/>
  <c r="B22" i="7"/>
  <c r="B13" i="7"/>
  <c r="L10" i="4"/>
  <c r="L56" i="4" s="1"/>
  <c r="E36" i="6"/>
  <c r="M36" i="6"/>
  <c r="D37" i="6"/>
  <c r="L37" i="6"/>
  <c r="C38" i="6"/>
  <c r="K38" i="6"/>
  <c r="B41" i="6"/>
  <c r="J41" i="6"/>
  <c r="I42" i="6"/>
  <c r="Q42" i="6"/>
  <c r="G46" i="6"/>
  <c r="O46" i="6"/>
  <c r="F47" i="6"/>
  <c r="N47" i="6"/>
  <c r="L21" i="7"/>
  <c r="J99" i="7"/>
  <c r="B16" i="4"/>
  <c r="B69" i="4"/>
  <c r="B71" i="4"/>
  <c r="B74" i="4"/>
  <c r="B76" i="4"/>
  <c r="J9" i="6"/>
  <c r="J31" i="6" s="1"/>
  <c r="N14" i="6"/>
  <c r="F36" i="6"/>
  <c r="E37" i="6"/>
  <c r="M37" i="6"/>
  <c r="C41" i="6"/>
  <c r="K41" i="6"/>
  <c r="J42" i="6"/>
  <c r="H46" i="6"/>
  <c r="P46" i="6"/>
  <c r="G47" i="6"/>
  <c r="O47" i="6"/>
  <c r="D21" i="7"/>
  <c r="D67" i="8" s="1"/>
  <c r="O10" i="7"/>
  <c r="O10" i="8" s="1"/>
  <c r="N21" i="7"/>
  <c r="B66" i="7"/>
  <c r="B55" i="7" s="1"/>
  <c r="B56" i="7"/>
  <c r="D57" i="4"/>
  <c r="L57" i="4"/>
  <c r="J27" i="8"/>
  <c r="J21" i="7"/>
  <c r="J111" i="8" s="1"/>
  <c r="J16" i="7"/>
  <c r="J16" i="8" s="1"/>
  <c r="C56" i="8"/>
  <c r="C57" i="8"/>
  <c r="K57" i="8"/>
  <c r="C58" i="8"/>
  <c r="K58" i="8"/>
  <c r="C59" i="8"/>
  <c r="K59" i="8"/>
  <c r="C60" i="8"/>
  <c r="K60" i="8"/>
  <c r="C62" i="8"/>
  <c r="K62" i="8"/>
  <c r="C63" i="8"/>
  <c r="K63" i="8"/>
  <c r="C64" i="8"/>
  <c r="K64" i="8"/>
  <c r="C65" i="8"/>
  <c r="K65" i="8"/>
  <c r="C67" i="8"/>
  <c r="C68" i="8"/>
  <c r="K68" i="8"/>
  <c r="N69" i="8"/>
  <c r="E73" i="8"/>
  <c r="M73" i="8"/>
  <c r="N75" i="8"/>
  <c r="I78" i="8"/>
  <c r="Q78" i="8"/>
  <c r="I79" i="8"/>
  <c r="Q79" i="8"/>
  <c r="I84" i="8"/>
  <c r="Q84" i="8"/>
  <c r="I101" i="8"/>
  <c r="Q101" i="8"/>
  <c r="I102" i="8"/>
  <c r="Q102" i="8"/>
  <c r="I103" i="8"/>
  <c r="Q103" i="8"/>
  <c r="I104" i="8"/>
  <c r="Q104" i="8"/>
  <c r="I106" i="8"/>
  <c r="Q106" i="8"/>
  <c r="I107" i="8"/>
  <c r="Q107" i="8"/>
  <c r="I108" i="8"/>
  <c r="Q108" i="8"/>
  <c r="I109" i="8"/>
  <c r="Q109" i="8"/>
  <c r="I111" i="8"/>
  <c r="Q111" i="8"/>
  <c r="I112" i="8"/>
  <c r="Q112" i="8"/>
  <c r="C117" i="8"/>
  <c r="K117" i="8"/>
  <c r="N118" i="8"/>
  <c r="G122" i="8"/>
  <c r="O122" i="8"/>
  <c r="G123" i="8"/>
  <c r="O123" i="8"/>
  <c r="G128" i="8"/>
  <c r="O128" i="8"/>
  <c r="D57" i="8"/>
  <c r="L57" i="8"/>
  <c r="D58" i="8"/>
  <c r="L58" i="8"/>
  <c r="D59" i="8"/>
  <c r="L59" i="8"/>
  <c r="D60" i="8"/>
  <c r="L60" i="8"/>
  <c r="D61" i="7"/>
  <c r="D62" i="8" s="1"/>
  <c r="L61" i="7"/>
  <c r="L62" i="8" s="1"/>
  <c r="D63" i="8"/>
  <c r="L63" i="8"/>
  <c r="D64" i="8"/>
  <c r="L64" i="8"/>
  <c r="D65" i="8"/>
  <c r="L65" i="8"/>
  <c r="D68" i="8"/>
  <c r="L68" i="8"/>
  <c r="F73" i="8"/>
  <c r="N73" i="8"/>
  <c r="J78" i="8"/>
  <c r="J79" i="8"/>
  <c r="J84" i="8"/>
  <c r="J101" i="8"/>
  <c r="J102" i="8"/>
  <c r="J103" i="8"/>
  <c r="J104" i="8"/>
  <c r="J106" i="8"/>
  <c r="J107" i="8"/>
  <c r="J108" i="8"/>
  <c r="J109" i="8"/>
  <c r="J112" i="8"/>
  <c r="D117" i="8"/>
  <c r="L117" i="8"/>
  <c r="H122" i="8"/>
  <c r="P122" i="8"/>
  <c r="H123" i="8"/>
  <c r="P123" i="8"/>
  <c r="H128" i="8"/>
  <c r="P128" i="8"/>
  <c r="E56" i="8"/>
  <c r="M56" i="8"/>
  <c r="E57" i="8"/>
  <c r="M57" i="8"/>
  <c r="E58" i="8"/>
  <c r="M58" i="8"/>
  <c r="E59" i="8"/>
  <c r="M59" i="8"/>
  <c r="E60" i="8"/>
  <c r="M60" i="8"/>
  <c r="E62" i="8"/>
  <c r="M62" i="8"/>
  <c r="E63" i="8"/>
  <c r="M63" i="8"/>
  <c r="E64" i="8"/>
  <c r="M64" i="8"/>
  <c r="E65" i="8"/>
  <c r="M65" i="8"/>
  <c r="E67" i="8"/>
  <c r="M67" i="8"/>
  <c r="E68" i="8"/>
  <c r="M68" i="8"/>
  <c r="N70" i="8"/>
  <c r="G73" i="8"/>
  <c r="O73" i="8"/>
  <c r="C78" i="8"/>
  <c r="K78" i="8"/>
  <c r="C79" i="8"/>
  <c r="K79" i="8"/>
  <c r="C84" i="8"/>
  <c r="K84" i="8"/>
  <c r="C100" i="8"/>
  <c r="C101" i="8"/>
  <c r="K101" i="8"/>
  <c r="C102" i="8"/>
  <c r="K102" i="8"/>
  <c r="C103" i="8"/>
  <c r="K103" i="8"/>
  <c r="C104" i="8"/>
  <c r="K104" i="8"/>
  <c r="C106" i="8"/>
  <c r="K106" i="8"/>
  <c r="C107" i="8"/>
  <c r="K107" i="8"/>
  <c r="C108" i="8"/>
  <c r="K108" i="8"/>
  <c r="C109" i="8"/>
  <c r="K109" i="8"/>
  <c r="C111" i="8"/>
  <c r="C112" i="8"/>
  <c r="K112" i="8"/>
  <c r="N113" i="8"/>
  <c r="E117" i="8"/>
  <c r="M117" i="8"/>
  <c r="N119" i="8"/>
  <c r="I122" i="8"/>
  <c r="Q122" i="8"/>
  <c r="I123" i="8"/>
  <c r="Q123" i="8"/>
  <c r="I128" i="8"/>
  <c r="Q128" i="8"/>
  <c r="F60" i="8"/>
  <c r="N60" i="8"/>
  <c r="F63" i="8"/>
  <c r="N63" i="8"/>
  <c r="F64" i="8"/>
  <c r="N64" i="8"/>
  <c r="F65" i="8"/>
  <c r="N65" i="8"/>
  <c r="F68" i="8"/>
  <c r="N68" i="8"/>
  <c r="H73" i="8"/>
  <c r="P73" i="8"/>
  <c r="D78" i="8"/>
  <c r="L78" i="8"/>
  <c r="D79" i="8"/>
  <c r="L79" i="8"/>
  <c r="D84" i="8"/>
  <c r="L84" i="8"/>
  <c r="D101" i="8"/>
  <c r="L101" i="8"/>
  <c r="D102" i="8"/>
  <c r="L102" i="8"/>
  <c r="D103" i="8"/>
  <c r="L103" i="8"/>
  <c r="D104" i="8"/>
  <c r="L104" i="8"/>
  <c r="D107" i="8"/>
  <c r="L107" i="8"/>
  <c r="D108" i="8"/>
  <c r="L108" i="8"/>
  <c r="D109" i="8"/>
  <c r="L109" i="8"/>
  <c r="D111" i="8"/>
  <c r="L111" i="8"/>
  <c r="D112" i="8"/>
  <c r="L112" i="8"/>
  <c r="F117" i="8"/>
  <c r="N117" i="8"/>
  <c r="J122" i="8"/>
  <c r="J123" i="8"/>
  <c r="J128" i="8"/>
  <c r="G56" i="8"/>
  <c r="O56" i="8"/>
  <c r="G57" i="8"/>
  <c r="O57" i="8"/>
  <c r="G58" i="8"/>
  <c r="O58" i="8"/>
  <c r="G59" i="8"/>
  <c r="O59" i="8"/>
  <c r="G60" i="8"/>
  <c r="O60" i="8"/>
  <c r="G62" i="8"/>
  <c r="O62" i="8"/>
  <c r="G63" i="8"/>
  <c r="O63" i="8"/>
  <c r="G64" i="8"/>
  <c r="O64" i="8"/>
  <c r="G65" i="8"/>
  <c r="O65" i="8"/>
  <c r="G67" i="8"/>
  <c r="O67" i="8"/>
  <c r="G68" i="8"/>
  <c r="O68" i="8"/>
  <c r="N71" i="8"/>
  <c r="I73" i="8"/>
  <c r="Q73" i="8"/>
  <c r="E78" i="8"/>
  <c r="M78" i="8"/>
  <c r="E79" i="8"/>
  <c r="M79" i="8"/>
  <c r="E84" i="8"/>
  <c r="M84" i="8"/>
  <c r="E100" i="8"/>
  <c r="M100" i="8"/>
  <c r="E101" i="8"/>
  <c r="M101" i="8"/>
  <c r="E102" i="8"/>
  <c r="M102" i="8"/>
  <c r="E103" i="8"/>
  <c r="M103" i="8"/>
  <c r="E104" i="8"/>
  <c r="M104" i="8"/>
  <c r="E106" i="8"/>
  <c r="M106" i="8"/>
  <c r="E107" i="8"/>
  <c r="M107" i="8"/>
  <c r="E108" i="8"/>
  <c r="M108" i="8"/>
  <c r="E109" i="8"/>
  <c r="M109" i="8"/>
  <c r="E111" i="8"/>
  <c r="M111" i="8"/>
  <c r="E112" i="8"/>
  <c r="M112" i="8"/>
  <c r="N114" i="8"/>
  <c r="G117" i="8"/>
  <c r="O117" i="8"/>
  <c r="C122" i="8"/>
  <c r="K122" i="8"/>
  <c r="C123" i="8"/>
  <c r="K123" i="8"/>
  <c r="C128" i="8"/>
  <c r="K128" i="8"/>
  <c r="H57" i="8"/>
  <c r="P57" i="8"/>
  <c r="H58" i="8"/>
  <c r="P58" i="8"/>
  <c r="H59" i="8"/>
  <c r="P59" i="8"/>
  <c r="H60" i="8"/>
  <c r="P60" i="8"/>
  <c r="H61" i="7"/>
  <c r="H62" i="8" s="1"/>
  <c r="P61" i="7"/>
  <c r="P62" i="8" s="1"/>
  <c r="H63" i="8"/>
  <c r="P63" i="8"/>
  <c r="H64" i="8"/>
  <c r="P64" i="8"/>
  <c r="H65" i="8"/>
  <c r="P65" i="8"/>
  <c r="H66" i="7"/>
  <c r="P66" i="7"/>
  <c r="H68" i="8"/>
  <c r="P68" i="8"/>
  <c r="J73" i="8"/>
  <c r="F78" i="8"/>
  <c r="N78" i="8"/>
  <c r="F79" i="8"/>
  <c r="N79" i="8"/>
  <c r="F84" i="8"/>
  <c r="N84" i="8"/>
  <c r="F101" i="8"/>
  <c r="N101" i="8"/>
  <c r="F102" i="8"/>
  <c r="N102" i="8"/>
  <c r="F103" i="8"/>
  <c r="N103" i="8"/>
  <c r="F104" i="8"/>
  <c r="N104" i="8"/>
  <c r="F105" i="7"/>
  <c r="N105" i="7"/>
  <c r="N106" i="8" s="1"/>
  <c r="F107" i="8"/>
  <c r="N107" i="8"/>
  <c r="F108" i="8"/>
  <c r="N108" i="8"/>
  <c r="F109" i="8"/>
  <c r="N109" i="8"/>
  <c r="F110" i="7"/>
  <c r="N110" i="7"/>
  <c r="F112" i="8"/>
  <c r="N112" i="8"/>
  <c r="H117" i="8"/>
  <c r="P117" i="8"/>
  <c r="D122" i="8"/>
  <c r="L122" i="8"/>
  <c r="D123" i="8"/>
  <c r="L123" i="8"/>
  <c r="D128" i="8"/>
  <c r="L128" i="8"/>
  <c r="I57" i="8"/>
  <c r="Q57" i="8"/>
  <c r="I58" i="8"/>
  <c r="Q58" i="8"/>
  <c r="I59" i="8"/>
  <c r="Q59" i="8"/>
  <c r="I60" i="8"/>
  <c r="Q60" i="8"/>
  <c r="I62" i="8"/>
  <c r="Q62" i="8"/>
  <c r="I63" i="8"/>
  <c r="Q63" i="8"/>
  <c r="I64" i="8"/>
  <c r="Q64" i="8"/>
  <c r="I65" i="8"/>
  <c r="Q65" i="8"/>
  <c r="I67" i="8"/>
  <c r="Q67" i="8"/>
  <c r="I68" i="8"/>
  <c r="Q68" i="8"/>
  <c r="C73" i="8"/>
  <c r="K73" i="8"/>
  <c r="N74" i="8"/>
  <c r="G78" i="8"/>
  <c r="O78" i="8"/>
  <c r="G79" i="8"/>
  <c r="O79" i="8"/>
  <c r="G84" i="8"/>
  <c r="O84" i="8"/>
  <c r="G100" i="8"/>
  <c r="O100" i="8"/>
  <c r="G101" i="8"/>
  <c r="O101" i="8"/>
  <c r="G102" i="8"/>
  <c r="O102" i="8"/>
  <c r="G103" i="8"/>
  <c r="O103" i="8"/>
  <c r="G104" i="8"/>
  <c r="O104" i="8"/>
  <c r="G106" i="8"/>
  <c r="O106" i="8"/>
  <c r="G107" i="8"/>
  <c r="O107" i="8"/>
  <c r="G108" i="8"/>
  <c r="O108" i="8"/>
  <c r="G109" i="8"/>
  <c r="O109" i="8"/>
  <c r="G111" i="8"/>
  <c r="O111" i="8"/>
  <c r="G112" i="8"/>
  <c r="O112" i="8"/>
  <c r="N115" i="8"/>
  <c r="I117" i="8"/>
  <c r="Q117" i="8"/>
  <c r="E122" i="8"/>
  <c r="M122" i="8"/>
  <c r="E123" i="8"/>
  <c r="M123" i="8"/>
  <c r="E128" i="8"/>
  <c r="M128" i="8"/>
  <c r="J57" i="8"/>
  <c r="J58" i="8"/>
  <c r="J59" i="8"/>
  <c r="J60" i="8"/>
  <c r="J62" i="8"/>
  <c r="J63" i="8"/>
  <c r="J64" i="8"/>
  <c r="J65" i="8"/>
  <c r="J67" i="8"/>
  <c r="J68" i="8"/>
  <c r="D73" i="8"/>
  <c r="L73" i="8"/>
  <c r="H78" i="8"/>
  <c r="P78" i="8"/>
  <c r="H79" i="8"/>
  <c r="P79" i="8"/>
  <c r="H84" i="8"/>
  <c r="P84" i="8"/>
  <c r="H101" i="8"/>
  <c r="P101" i="8"/>
  <c r="H102" i="8"/>
  <c r="P102" i="8"/>
  <c r="H103" i="8"/>
  <c r="P103" i="8"/>
  <c r="H104" i="8"/>
  <c r="P104" i="8"/>
  <c r="P106" i="8"/>
  <c r="H107" i="8"/>
  <c r="P107" i="8"/>
  <c r="H108" i="8"/>
  <c r="P108" i="8"/>
  <c r="H109" i="8"/>
  <c r="P109" i="8"/>
  <c r="H111" i="8"/>
  <c r="P111" i="8"/>
  <c r="H112" i="8"/>
  <c r="P112" i="8"/>
  <c r="J117" i="8"/>
  <c r="F122" i="8"/>
  <c r="N122" i="8"/>
  <c r="F123" i="8"/>
  <c r="N123" i="8"/>
  <c r="F128" i="8"/>
  <c r="N128" i="8"/>
  <c r="AW106" i="17" l="1"/>
  <c r="AF54" i="33"/>
  <c r="L33" i="31"/>
  <c r="B81" i="31"/>
  <c r="T32" i="27"/>
  <c r="L135" i="23"/>
  <c r="AW15" i="17"/>
  <c r="AE106" i="17"/>
  <c r="H78" i="4"/>
  <c r="J56" i="4"/>
  <c r="E78" i="4"/>
  <c r="O78" i="4"/>
  <c r="O56" i="4"/>
  <c r="E56" i="4"/>
  <c r="G56" i="4"/>
  <c r="B62" i="4"/>
  <c r="P67" i="4"/>
  <c r="J78" i="4"/>
  <c r="O31" i="3"/>
  <c r="O30" i="3"/>
  <c r="K31" i="3"/>
  <c r="L31" i="3"/>
  <c r="E30" i="3"/>
  <c r="C31" i="3"/>
  <c r="K30" i="3"/>
  <c r="D30" i="3"/>
  <c r="Q31" i="3"/>
  <c r="R108" i="7"/>
  <c r="BE56" i="37"/>
  <c r="BE13" i="37"/>
  <c r="AW13" i="37"/>
  <c r="AW56" i="37"/>
  <c r="BA56" i="37"/>
  <c r="BA13" i="37"/>
  <c r="W31" i="35"/>
  <c r="AA31" i="35"/>
  <c r="C31" i="35"/>
  <c r="D31" i="35"/>
  <c r="AB31" i="35"/>
  <c r="V31" i="35"/>
  <c r="T32" i="35"/>
  <c r="AB81" i="35"/>
  <c r="AA81" i="35"/>
  <c r="B81" i="35"/>
  <c r="R31" i="31"/>
  <c r="J31" i="31"/>
  <c r="C81" i="31"/>
  <c r="N81" i="31"/>
  <c r="D81" i="31"/>
  <c r="AE13" i="21"/>
  <c r="O81" i="27"/>
  <c r="Z132" i="27"/>
  <c r="R127" i="7"/>
  <c r="C81" i="27"/>
  <c r="C132" i="27"/>
  <c r="C31" i="27"/>
  <c r="B132" i="27"/>
  <c r="AO13" i="25"/>
  <c r="O81" i="23"/>
  <c r="R44" i="2"/>
  <c r="R50" i="2" s="1"/>
  <c r="V31" i="15"/>
  <c r="R32" i="2"/>
  <c r="R40" i="2" s="1"/>
  <c r="AB33" i="15"/>
  <c r="R38" i="4"/>
  <c r="N59" i="9"/>
  <c r="R33" i="4"/>
  <c r="B161" i="9"/>
  <c r="R9" i="2"/>
  <c r="R39" i="3"/>
  <c r="R41" i="3"/>
  <c r="R76" i="4"/>
  <c r="R34" i="3"/>
  <c r="R8" i="3"/>
  <c r="R36" i="3"/>
  <c r="R65" i="4"/>
  <c r="R27" i="4"/>
  <c r="R21" i="4" s="1"/>
  <c r="R40" i="3"/>
  <c r="R44" i="3"/>
  <c r="R46" i="3"/>
  <c r="R64" i="4"/>
  <c r="R75" i="4"/>
  <c r="R86" i="4"/>
  <c r="R81" i="4"/>
  <c r="R59" i="4"/>
  <c r="R70" i="4"/>
  <c r="R58" i="4"/>
  <c r="R69" i="4"/>
  <c r="R11" i="4"/>
  <c r="R80" i="4"/>
  <c r="R82" i="4"/>
  <c r="R63" i="4"/>
  <c r="R74" i="4"/>
  <c r="R85" i="4"/>
  <c r="R16" i="4"/>
  <c r="AF13" i="33"/>
  <c r="AE54" i="33"/>
  <c r="BA54" i="33"/>
  <c r="W31" i="31"/>
  <c r="F81" i="31"/>
  <c r="L82" i="31"/>
  <c r="P83" i="31"/>
  <c r="R36" i="8"/>
  <c r="R106" i="7"/>
  <c r="R82" i="8"/>
  <c r="B31" i="27"/>
  <c r="R122" i="7"/>
  <c r="R77" i="7"/>
  <c r="R34" i="8"/>
  <c r="R80" i="8"/>
  <c r="R124" i="8"/>
  <c r="R33" i="7"/>
  <c r="R35" i="8"/>
  <c r="R81" i="8"/>
  <c r="R125" i="8"/>
  <c r="R87" i="8"/>
  <c r="R131" i="8"/>
  <c r="R41" i="8"/>
  <c r="R85" i="8"/>
  <c r="R129" i="8"/>
  <c r="R39" i="8"/>
  <c r="Z81" i="27"/>
  <c r="H138" i="27"/>
  <c r="V31" i="27"/>
  <c r="R38" i="7"/>
  <c r="R111" i="7"/>
  <c r="R101" i="7"/>
  <c r="R116" i="7"/>
  <c r="H93" i="23"/>
  <c r="H33" i="23"/>
  <c r="R72" i="7"/>
  <c r="R61" i="7" s="1"/>
  <c r="R62" i="7"/>
  <c r="R67" i="7"/>
  <c r="R57" i="7"/>
  <c r="R17" i="7"/>
  <c r="R28" i="8"/>
  <c r="R74" i="8"/>
  <c r="R118" i="8"/>
  <c r="R27" i="7"/>
  <c r="J132" i="23"/>
  <c r="R119" i="8"/>
  <c r="R75" i="8"/>
  <c r="R29" i="8"/>
  <c r="R19" i="7"/>
  <c r="R30" i="8"/>
  <c r="R76" i="8"/>
  <c r="F31" i="23"/>
  <c r="R14" i="7"/>
  <c r="R14" i="8" s="1"/>
  <c r="R25" i="8"/>
  <c r="R115" i="8"/>
  <c r="R71" i="8"/>
  <c r="R36" i="6"/>
  <c r="R38" i="6"/>
  <c r="R37" i="6"/>
  <c r="O110" i="9"/>
  <c r="G110" i="9"/>
  <c r="H106" i="8"/>
  <c r="F106" i="8"/>
  <c r="L106" i="8"/>
  <c r="X82" i="35"/>
  <c r="AB82" i="35"/>
  <c r="B31" i="35"/>
  <c r="S81" i="35"/>
  <c r="X93" i="35"/>
  <c r="C81" i="35"/>
  <c r="X84" i="35"/>
  <c r="R81" i="35"/>
  <c r="W81" i="35"/>
  <c r="AB93" i="35"/>
  <c r="X62" i="35"/>
  <c r="X87" i="35"/>
  <c r="D81" i="35"/>
  <c r="Z81" i="35"/>
  <c r="T87" i="35"/>
  <c r="AE13" i="33"/>
  <c r="AS54" i="33"/>
  <c r="D54" i="33"/>
  <c r="AG54" i="33" s="1"/>
  <c r="AO54" i="33"/>
  <c r="AK54" i="33"/>
  <c r="AO13" i="33"/>
  <c r="O81" i="31"/>
  <c r="K81" i="31"/>
  <c r="L93" i="31"/>
  <c r="H82" i="31"/>
  <c r="P87" i="31"/>
  <c r="T62" i="31"/>
  <c r="T87" i="31"/>
  <c r="N31" i="31"/>
  <c r="W81" i="31"/>
  <c r="T37" i="31"/>
  <c r="H87" i="31"/>
  <c r="V81" i="31"/>
  <c r="F31" i="31"/>
  <c r="L83" i="31"/>
  <c r="L62" i="31"/>
  <c r="L87" i="31"/>
  <c r="X83" i="31"/>
  <c r="X62" i="31"/>
  <c r="X87" i="31"/>
  <c r="B31" i="31"/>
  <c r="D31" i="31"/>
  <c r="H93" i="31"/>
  <c r="P82" i="31"/>
  <c r="J81" i="31"/>
  <c r="S31" i="31"/>
  <c r="G31" i="31"/>
  <c r="C31" i="31"/>
  <c r="T82" i="31"/>
  <c r="R81" i="31"/>
  <c r="X82" i="31"/>
  <c r="P12" i="31"/>
  <c r="P31" i="31" s="1"/>
  <c r="W31" i="19"/>
  <c r="X12" i="19"/>
  <c r="AK106" i="29"/>
  <c r="W81" i="27"/>
  <c r="H37" i="27"/>
  <c r="H113" i="27"/>
  <c r="H87" i="27"/>
  <c r="Z31" i="27"/>
  <c r="V81" i="19"/>
  <c r="W132" i="19"/>
  <c r="H62" i="19"/>
  <c r="V132" i="19"/>
  <c r="T93" i="19"/>
  <c r="AE107" i="25"/>
  <c r="V31" i="19"/>
  <c r="X84" i="19"/>
  <c r="W81" i="19"/>
  <c r="X34" i="19"/>
  <c r="P32" i="23"/>
  <c r="C31" i="23"/>
  <c r="H144" i="23"/>
  <c r="H43" i="23"/>
  <c r="T10" i="22"/>
  <c r="AA31" i="19"/>
  <c r="K31" i="19"/>
  <c r="Z31" i="19"/>
  <c r="AK59" i="17"/>
  <c r="P20" i="13"/>
  <c r="J59" i="9"/>
  <c r="BE57" i="11"/>
  <c r="F110" i="9"/>
  <c r="Z110" i="9"/>
  <c r="D59" i="9"/>
  <c r="W161" i="9"/>
  <c r="D110" i="9"/>
  <c r="X62" i="15"/>
  <c r="X93" i="15"/>
  <c r="F132" i="15"/>
  <c r="Z31" i="15"/>
  <c r="AA110" i="9"/>
  <c r="P116" i="9"/>
  <c r="BA13" i="25"/>
  <c r="AE13" i="25"/>
  <c r="BE107" i="25"/>
  <c r="C59" i="9"/>
  <c r="N110" i="9"/>
  <c r="N161" i="9"/>
  <c r="K56" i="8"/>
  <c r="D13" i="33"/>
  <c r="N31" i="23"/>
  <c r="D81" i="23"/>
  <c r="AB93" i="23"/>
  <c r="W31" i="15"/>
  <c r="AA31" i="15"/>
  <c r="H62" i="15"/>
  <c r="P18" i="38"/>
  <c r="M18" i="38"/>
  <c r="B81" i="27"/>
  <c r="X12" i="35"/>
  <c r="X31" i="35" s="1"/>
  <c r="L12" i="31"/>
  <c r="L31" i="31" s="1"/>
  <c r="T12" i="31"/>
  <c r="T31" i="31" s="1"/>
  <c r="X12" i="31"/>
  <c r="H12" i="31"/>
  <c r="H31" i="31" s="1"/>
  <c r="AO13" i="29"/>
  <c r="AW13" i="29"/>
  <c r="AK13" i="29"/>
  <c r="AK59" i="29"/>
  <c r="AS13" i="29"/>
  <c r="AF13" i="29"/>
  <c r="BA106" i="29"/>
  <c r="BE13" i="29"/>
  <c r="AE13" i="29"/>
  <c r="BE106" i="29"/>
  <c r="AS59" i="29"/>
  <c r="H12" i="27"/>
  <c r="L133" i="27"/>
  <c r="P133" i="27"/>
  <c r="D81" i="27"/>
  <c r="L82" i="27"/>
  <c r="T133" i="27"/>
  <c r="X135" i="27"/>
  <c r="K31" i="27"/>
  <c r="F31" i="27"/>
  <c r="P82" i="27"/>
  <c r="P32" i="27"/>
  <c r="AA81" i="27"/>
  <c r="AA31" i="27"/>
  <c r="O31" i="27"/>
  <c r="O132" i="27"/>
  <c r="AB37" i="27"/>
  <c r="P43" i="27"/>
  <c r="AB62" i="27"/>
  <c r="P144" i="27"/>
  <c r="AB135" i="27"/>
  <c r="X144" i="27"/>
  <c r="X93" i="27"/>
  <c r="X32" i="27"/>
  <c r="X62" i="27"/>
  <c r="X132" i="27" s="1"/>
  <c r="P12" i="27"/>
  <c r="AB83" i="27"/>
  <c r="W31" i="27"/>
  <c r="AB134" i="27"/>
  <c r="W132" i="27"/>
  <c r="L32" i="27"/>
  <c r="F132" i="27"/>
  <c r="P37" i="27"/>
  <c r="S81" i="27"/>
  <c r="J31" i="27"/>
  <c r="F81" i="27"/>
  <c r="AB43" i="27"/>
  <c r="T82" i="27"/>
  <c r="D31" i="27"/>
  <c r="K81" i="27"/>
  <c r="AB138" i="27"/>
  <c r="K132" i="27"/>
  <c r="V81" i="27"/>
  <c r="R81" i="27"/>
  <c r="J81" i="27"/>
  <c r="H32" i="27"/>
  <c r="J132" i="27"/>
  <c r="X82" i="27"/>
  <c r="X133" i="27"/>
  <c r="AB87" i="27"/>
  <c r="V132" i="27"/>
  <c r="T134" i="27"/>
  <c r="X87" i="27"/>
  <c r="AB82" i="27"/>
  <c r="T83" i="27"/>
  <c r="X138" i="27"/>
  <c r="AB133" i="27"/>
  <c r="AB84" i="27"/>
  <c r="AB34" i="27"/>
  <c r="G132" i="27"/>
  <c r="H93" i="27"/>
  <c r="H144" i="27"/>
  <c r="L144" i="27"/>
  <c r="T84" i="27"/>
  <c r="P83" i="27"/>
  <c r="L83" i="27"/>
  <c r="BE60" i="25"/>
  <c r="AE60" i="25"/>
  <c r="BE13" i="25"/>
  <c r="BA60" i="25"/>
  <c r="AF60" i="25"/>
  <c r="AW60" i="25"/>
  <c r="AW107" i="25"/>
  <c r="V132" i="23"/>
  <c r="J81" i="23"/>
  <c r="V31" i="23"/>
  <c r="V81" i="23"/>
  <c r="L133" i="23"/>
  <c r="P82" i="23"/>
  <c r="D31" i="23"/>
  <c r="AB32" i="23"/>
  <c r="K132" i="23"/>
  <c r="P133" i="23"/>
  <c r="D132" i="23"/>
  <c r="X33" i="23"/>
  <c r="AB133" i="23"/>
  <c r="T144" i="23"/>
  <c r="P33" i="23"/>
  <c r="T93" i="23"/>
  <c r="K31" i="23"/>
  <c r="X84" i="23"/>
  <c r="X135" i="23"/>
  <c r="AB134" i="23"/>
  <c r="L82" i="23"/>
  <c r="X134" i="23"/>
  <c r="L32" i="23"/>
  <c r="S31" i="23"/>
  <c r="K81" i="23"/>
  <c r="J31" i="23"/>
  <c r="T82" i="23"/>
  <c r="Z31" i="23"/>
  <c r="AB62" i="23"/>
  <c r="H134" i="23"/>
  <c r="X32" i="23"/>
  <c r="Z132" i="23"/>
  <c r="H83" i="23"/>
  <c r="P113" i="23"/>
  <c r="W132" i="23"/>
  <c r="AB87" i="23"/>
  <c r="AB82" i="23"/>
  <c r="X43" i="23"/>
  <c r="Z81" i="23"/>
  <c r="H135" i="23"/>
  <c r="T43" i="23"/>
  <c r="T34" i="23"/>
  <c r="T33" i="23"/>
  <c r="T83" i="23"/>
  <c r="H87" i="23"/>
  <c r="R31" i="23"/>
  <c r="X138" i="23"/>
  <c r="G31" i="23"/>
  <c r="L33" i="23"/>
  <c r="H32" i="23"/>
  <c r="P93" i="23"/>
  <c r="H34" i="23"/>
  <c r="L93" i="23"/>
  <c r="X83" i="23"/>
  <c r="AB37" i="23"/>
  <c r="L134" i="23"/>
  <c r="C81" i="23"/>
  <c r="H133" i="23"/>
  <c r="X82" i="23"/>
  <c r="AO106" i="21"/>
  <c r="AW59" i="21"/>
  <c r="BA106" i="21"/>
  <c r="AS106" i="21"/>
  <c r="AF59" i="21"/>
  <c r="AE59" i="21"/>
  <c r="AE106" i="21"/>
  <c r="AW13" i="21"/>
  <c r="AO13" i="21"/>
  <c r="BE106" i="21"/>
  <c r="AW106" i="21"/>
  <c r="AO59" i="21"/>
  <c r="X113" i="19"/>
  <c r="Z132" i="19"/>
  <c r="Z81" i="19"/>
  <c r="AB12" i="19"/>
  <c r="AB113" i="19"/>
  <c r="B81" i="19"/>
  <c r="D81" i="19"/>
  <c r="O31" i="19"/>
  <c r="F31" i="19"/>
  <c r="D132" i="19"/>
  <c r="AB37" i="19"/>
  <c r="AB138" i="19"/>
  <c r="T83" i="19"/>
  <c r="L62" i="19"/>
  <c r="X93" i="19"/>
  <c r="S81" i="19"/>
  <c r="H87" i="19"/>
  <c r="X33" i="19"/>
  <c r="J132" i="19"/>
  <c r="J81" i="19"/>
  <c r="H43" i="19"/>
  <c r="P62" i="19"/>
  <c r="P93" i="19"/>
  <c r="O132" i="19"/>
  <c r="J31" i="19"/>
  <c r="B132" i="19"/>
  <c r="X144" i="19"/>
  <c r="P43" i="19"/>
  <c r="B31" i="19"/>
  <c r="O81" i="19"/>
  <c r="P33" i="19"/>
  <c r="K81" i="19"/>
  <c r="X82" i="19"/>
  <c r="K132" i="19"/>
  <c r="X138" i="19"/>
  <c r="D31" i="19"/>
  <c r="S31" i="19"/>
  <c r="L135" i="19"/>
  <c r="S132" i="19"/>
  <c r="X37" i="19"/>
  <c r="L84" i="19"/>
  <c r="L32" i="19"/>
  <c r="X87" i="19"/>
  <c r="P37" i="19"/>
  <c r="AB82" i="19"/>
  <c r="L133" i="19"/>
  <c r="AB144" i="19"/>
  <c r="AB32" i="19"/>
  <c r="H32" i="19"/>
  <c r="X62" i="19"/>
  <c r="L87" i="19"/>
  <c r="T43" i="19"/>
  <c r="L82" i="19"/>
  <c r="AB133" i="19"/>
  <c r="T134" i="19"/>
  <c r="T33" i="19"/>
  <c r="X43" i="19"/>
  <c r="X83" i="19"/>
  <c r="AB135" i="19"/>
  <c r="T144" i="19"/>
  <c r="X133" i="19"/>
  <c r="AB84" i="19"/>
  <c r="AB33" i="19"/>
  <c r="X134" i="19"/>
  <c r="L138" i="19"/>
  <c r="H33" i="19"/>
  <c r="P134" i="19"/>
  <c r="P144" i="19"/>
  <c r="AB87" i="19"/>
  <c r="P133" i="19"/>
  <c r="L37" i="19"/>
  <c r="AB62" i="19"/>
  <c r="AB93" i="19"/>
  <c r="P138" i="19"/>
  <c r="P32" i="19"/>
  <c r="AB43" i="19"/>
  <c r="X32" i="19"/>
  <c r="P87" i="19"/>
  <c r="N31" i="19"/>
  <c r="P12" i="19"/>
  <c r="C31" i="19"/>
  <c r="H83" i="19"/>
  <c r="H134" i="19"/>
  <c r="P82" i="19"/>
  <c r="T135" i="19"/>
  <c r="T82" i="19"/>
  <c r="H138" i="19"/>
  <c r="R132" i="19"/>
  <c r="L83" i="19"/>
  <c r="G132" i="19"/>
  <c r="H82" i="19"/>
  <c r="H135" i="19"/>
  <c r="H34" i="19"/>
  <c r="H84" i="19"/>
  <c r="X10" i="18"/>
  <c r="BE106" i="17"/>
  <c r="AF59" i="17"/>
  <c r="AO106" i="17"/>
  <c r="AK106" i="17"/>
  <c r="AS15" i="17"/>
  <c r="AE15" i="17"/>
  <c r="BA15" i="17"/>
  <c r="AO59" i="17"/>
  <c r="AW59" i="17"/>
  <c r="AS106" i="17"/>
  <c r="AF106" i="17"/>
  <c r="AO15" i="17"/>
  <c r="AE59" i="17"/>
  <c r="L113" i="15"/>
  <c r="W132" i="15"/>
  <c r="W81" i="15"/>
  <c r="T33" i="15"/>
  <c r="K81" i="15"/>
  <c r="D31" i="15"/>
  <c r="K31" i="15"/>
  <c r="H37" i="15"/>
  <c r="K132" i="15"/>
  <c r="H84" i="15"/>
  <c r="H33" i="15"/>
  <c r="N31" i="15"/>
  <c r="O132" i="15"/>
  <c r="Z81" i="15"/>
  <c r="B31" i="15"/>
  <c r="AB93" i="15"/>
  <c r="T32" i="15"/>
  <c r="AB43" i="15"/>
  <c r="AB12" i="15"/>
  <c r="AB81" i="15" s="1"/>
  <c r="O81" i="15"/>
  <c r="O31" i="15"/>
  <c r="L43" i="15"/>
  <c r="Z132" i="15"/>
  <c r="T43" i="15"/>
  <c r="T133" i="15"/>
  <c r="X87" i="15"/>
  <c r="H93" i="15"/>
  <c r="L134" i="15"/>
  <c r="P62" i="15"/>
  <c r="P93" i="15"/>
  <c r="X133" i="15"/>
  <c r="C132" i="15"/>
  <c r="C31" i="15"/>
  <c r="AB83" i="15"/>
  <c r="X33" i="15"/>
  <c r="P133" i="15"/>
  <c r="AB134" i="15"/>
  <c r="L32" i="15"/>
  <c r="X32" i="15"/>
  <c r="X82" i="15"/>
  <c r="B81" i="15"/>
  <c r="AB84" i="15"/>
  <c r="B132" i="15"/>
  <c r="AB133" i="15"/>
  <c r="T144" i="15"/>
  <c r="H133" i="15"/>
  <c r="T93" i="15"/>
  <c r="AB34" i="15"/>
  <c r="L12" i="15"/>
  <c r="L93" i="15"/>
  <c r="L135" i="15"/>
  <c r="H43" i="15"/>
  <c r="H144" i="15"/>
  <c r="L144" i="15"/>
  <c r="P37" i="15"/>
  <c r="P144" i="15"/>
  <c r="P87" i="15"/>
  <c r="X138" i="15"/>
  <c r="P138" i="15"/>
  <c r="H134" i="15"/>
  <c r="P43" i="15"/>
  <c r="L87" i="15"/>
  <c r="S132" i="15"/>
  <c r="P12" i="15"/>
  <c r="N81" i="15"/>
  <c r="X83" i="15"/>
  <c r="AA132" i="15"/>
  <c r="J81" i="15"/>
  <c r="X134" i="15"/>
  <c r="J132" i="15"/>
  <c r="X37" i="15"/>
  <c r="L37" i="15"/>
  <c r="F31" i="15"/>
  <c r="S81" i="15"/>
  <c r="AB87" i="15"/>
  <c r="S31" i="15"/>
  <c r="R81" i="15"/>
  <c r="AB32" i="15"/>
  <c r="F81" i="15"/>
  <c r="P83" i="15"/>
  <c r="H135" i="15"/>
  <c r="L138" i="15"/>
  <c r="AB138" i="15"/>
  <c r="L62" i="15"/>
  <c r="G31" i="15"/>
  <c r="P82" i="15"/>
  <c r="P32" i="15"/>
  <c r="AB37" i="15"/>
  <c r="T135" i="15"/>
  <c r="L83" i="15"/>
  <c r="T83" i="15"/>
  <c r="X135" i="15"/>
  <c r="X84" i="15"/>
  <c r="L133" i="15"/>
  <c r="D81" i="15"/>
  <c r="V81" i="15"/>
  <c r="T134" i="15"/>
  <c r="N132" i="15"/>
  <c r="P135" i="15"/>
  <c r="P84" i="15"/>
  <c r="H83" i="15"/>
  <c r="D132" i="15"/>
  <c r="H87" i="15"/>
  <c r="V132" i="15"/>
  <c r="H138" i="15"/>
  <c r="L82" i="15"/>
  <c r="AA81" i="15"/>
  <c r="H12" i="15"/>
  <c r="F59" i="9"/>
  <c r="T62" i="9"/>
  <c r="X10" i="14"/>
  <c r="P53" i="13"/>
  <c r="BA57" i="11"/>
  <c r="AK13" i="11"/>
  <c r="AW13" i="11"/>
  <c r="AO13" i="11"/>
  <c r="BE104" i="11"/>
  <c r="AS57" i="11"/>
  <c r="AO57" i="11"/>
  <c r="BE13" i="11"/>
  <c r="D161" i="9"/>
  <c r="P122" i="9"/>
  <c r="R110" i="9"/>
  <c r="H164" i="9"/>
  <c r="H62" i="9"/>
  <c r="L167" i="9"/>
  <c r="L164" i="9"/>
  <c r="AB111" i="9"/>
  <c r="H167" i="9"/>
  <c r="AB173" i="9"/>
  <c r="L61" i="9"/>
  <c r="R161" i="9"/>
  <c r="L113" i="9"/>
  <c r="AB164" i="9"/>
  <c r="T122" i="9"/>
  <c r="P163" i="9"/>
  <c r="P112" i="9"/>
  <c r="C161" i="9"/>
  <c r="T142" i="9"/>
  <c r="B59" i="9"/>
  <c r="C110" i="9"/>
  <c r="V59" i="9"/>
  <c r="L162" i="9"/>
  <c r="P162" i="9"/>
  <c r="T164" i="9"/>
  <c r="K161" i="9"/>
  <c r="X163" i="9"/>
  <c r="L111" i="9"/>
  <c r="T113" i="9"/>
  <c r="X112" i="9"/>
  <c r="S110" i="9"/>
  <c r="F161" i="9"/>
  <c r="J110" i="9"/>
  <c r="X173" i="9"/>
  <c r="L112" i="9"/>
  <c r="S161" i="9"/>
  <c r="AB162" i="9"/>
  <c r="AB60" i="9"/>
  <c r="H10" i="9"/>
  <c r="H32" i="8"/>
  <c r="Q100" i="8"/>
  <c r="Q10" i="8"/>
  <c r="Q56" i="8"/>
  <c r="K100" i="8"/>
  <c r="K67" i="8"/>
  <c r="K10" i="8"/>
  <c r="K111" i="8"/>
  <c r="K21" i="8"/>
  <c r="D106" i="8"/>
  <c r="D31" i="6"/>
  <c r="L32" i="6"/>
  <c r="L33" i="6"/>
  <c r="I32" i="6"/>
  <c r="K31" i="6"/>
  <c r="K33" i="6"/>
  <c r="Q31" i="6"/>
  <c r="D33" i="6"/>
  <c r="Q33" i="6"/>
  <c r="I31" i="6"/>
  <c r="C33" i="6"/>
  <c r="C32" i="6"/>
  <c r="P32" i="6"/>
  <c r="H32" i="6"/>
  <c r="H31" i="6"/>
  <c r="P31" i="6"/>
  <c r="E33" i="6"/>
  <c r="M32" i="6"/>
  <c r="J18" i="38"/>
  <c r="B18" i="38"/>
  <c r="H18" i="38"/>
  <c r="AE59" i="29"/>
  <c r="AO106" i="29"/>
  <c r="AW106" i="29"/>
  <c r="D106" i="29"/>
  <c r="AS106" i="29"/>
  <c r="AE106" i="29"/>
  <c r="AF59" i="29"/>
  <c r="D59" i="29"/>
  <c r="AF106" i="29"/>
  <c r="AW59" i="29"/>
  <c r="AO59" i="29"/>
  <c r="BE59" i="29"/>
  <c r="BA59" i="29"/>
  <c r="D13" i="29"/>
  <c r="BA13" i="29"/>
  <c r="L12" i="27"/>
  <c r="L37" i="27"/>
  <c r="T135" i="27"/>
  <c r="T34" i="27"/>
  <c r="AB12" i="27"/>
  <c r="AB31" i="27" s="1"/>
  <c r="L43" i="27"/>
  <c r="H82" i="27"/>
  <c r="P134" i="27"/>
  <c r="P33" i="27"/>
  <c r="L87" i="27"/>
  <c r="L62" i="27"/>
  <c r="R31" i="27"/>
  <c r="S132" i="27"/>
  <c r="S31" i="27"/>
  <c r="G31" i="27"/>
  <c r="T138" i="27"/>
  <c r="T113" i="27"/>
  <c r="L134" i="27"/>
  <c r="T12" i="27"/>
  <c r="T37" i="27"/>
  <c r="P138" i="27"/>
  <c r="P113" i="27"/>
  <c r="L113" i="27"/>
  <c r="L138" i="27"/>
  <c r="G81" i="27"/>
  <c r="H133" i="27"/>
  <c r="L33" i="27"/>
  <c r="AB93" i="27"/>
  <c r="P87" i="27"/>
  <c r="P62" i="27"/>
  <c r="R132" i="27"/>
  <c r="L93" i="27"/>
  <c r="T62" i="27"/>
  <c r="T87" i="27"/>
  <c r="AB144" i="27"/>
  <c r="AF13" i="25"/>
  <c r="BA107" i="25"/>
  <c r="AO107" i="25"/>
  <c r="AF107" i="25"/>
  <c r="AO60" i="25"/>
  <c r="AK60" i="25"/>
  <c r="D60" i="25"/>
  <c r="AK107" i="25"/>
  <c r="D107" i="25"/>
  <c r="AK13" i="25"/>
  <c r="D13" i="25"/>
  <c r="AW13" i="25"/>
  <c r="W31" i="23"/>
  <c r="P37" i="23"/>
  <c r="P12" i="23"/>
  <c r="P87" i="23"/>
  <c r="T138" i="23"/>
  <c r="T113" i="23"/>
  <c r="L87" i="23"/>
  <c r="L62" i="23"/>
  <c r="X133" i="23"/>
  <c r="P135" i="23"/>
  <c r="L43" i="23"/>
  <c r="T133" i="23"/>
  <c r="T32" i="23"/>
  <c r="P138" i="23"/>
  <c r="P84" i="23"/>
  <c r="C132" i="23"/>
  <c r="S132" i="23"/>
  <c r="H37" i="23"/>
  <c r="H12" i="23"/>
  <c r="B81" i="23"/>
  <c r="T37" i="23"/>
  <c r="T12" i="23"/>
  <c r="X87" i="23"/>
  <c r="X62" i="23"/>
  <c r="P134" i="23"/>
  <c r="AB33" i="23"/>
  <c r="T135" i="23"/>
  <c r="AA132" i="23"/>
  <c r="P144" i="23"/>
  <c r="P62" i="23"/>
  <c r="X144" i="23"/>
  <c r="B31" i="23"/>
  <c r="G132" i="23"/>
  <c r="N132" i="23"/>
  <c r="R132" i="23"/>
  <c r="T62" i="23"/>
  <c r="T87" i="23"/>
  <c r="F132" i="23"/>
  <c r="S81" i="23"/>
  <c r="P83" i="23"/>
  <c r="H138" i="23"/>
  <c r="H113" i="23"/>
  <c r="L12" i="23"/>
  <c r="L37" i="23"/>
  <c r="H82" i="23"/>
  <c r="AA81" i="23"/>
  <c r="T84" i="23"/>
  <c r="L138" i="23"/>
  <c r="G81" i="23"/>
  <c r="N81" i="23"/>
  <c r="AB83" i="23"/>
  <c r="AB138" i="23"/>
  <c r="AB113" i="23"/>
  <c r="X93" i="23"/>
  <c r="P43" i="23"/>
  <c r="X12" i="23"/>
  <c r="F81" i="23"/>
  <c r="W81" i="23"/>
  <c r="L83" i="23"/>
  <c r="R81" i="23"/>
  <c r="L144" i="23"/>
  <c r="X37" i="23"/>
  <c r="AS13" i="21"/>
  <c r="AK59" i="21"/>
  <c r="D59" i="21"/>
  <c r="AK13" i="21"/>
  <c r="D13" i="21"/>
  <c r="BA13" i="21"/>
  <c r="AF106" i="21"/>
  <c r="AF13" i="21"/>
  <c r="BE59" i="21"/>
  <c r="BE13" i="21"/>
  <c r="BA59" i="21"/>
  <c r="D106" i="21"/>
  <c r="AS59" i="21"/>
  <c r="AK106" i="21"/>
  <c r="G31" i="19"/>
  <c r="T87" i="19"/>
  <c r="T62" i="19"/>
  <c r="T133" i="19"/>
  <c r="H93" i="19"/>
  <c r="F132" i="19"/>
  <c r="F81" i="19"/>
  <c r="P135" i="19"/>
  <c r="T84" i="19"/>
  <c r="T138" i="19"/>
  <c r="T113" i="19"/>
  <c r="H144" i="19"/>
  <c r="N81" i="19"/>
  <c r="AA132" i="19"/>
  <c r="P83" i="19"/>
  <c r="R81" i="19"/>
  <c r="L144" i="19"/>
  <c r="L93" i="19"/>
  <c r="L43" i="19"/>
  <c r="L134" i="19"/>
  <c r="C81" i="19"/>
  <c r="T34" i="19"/>
  <c r="G81" i="19"/>
  <c r="T32" i="19"/>
  <c r="H133" i="19"/>
  <c r="T37" i="19"/>
  <c r="T12" i="19"/>
  <c r="N132" i="19"/>
  <c r="P84" i="19"/>
  <c r="AB134" i="19"/>
  <c r="C132" i="19"/>
  <c r="AA81" i="19"/>
  <c r="AB83" i="19"/>
  <c r="R31" i="19"/>
  <c r="L33" i="19"/>
  <c r="H37" i="19"/>
  <c r="H12" i="19"/>
  <c r="L12" i="19"/>
  <c r="BE15" i="17"/>
  <c r="AF15" i="17"/>
  <c r="BA106" i="17"/>
  <c r="D106" i="17"/>
  <c r="BE59" i="17"/>
  <c r="AK15" i="17"/>
  <c r="D15" i="17"/>
  <c r="AS59" i="17"/>
  <c r="BA59" i="17"/>
  <c r="D59" i="17"/>
  <c r="G132" i="15"/>
  <c r="L84" i="15"/>
  <c r="P134" i="15"/>
  <c r="H82" i="15"/>
  <c r="T84" i="15"/>
  <c r="G81" i="15"/>
  <c r="T82" i="15"/>
  <c r="T138" i="15"/>
  <c r="T113" i="15"/>
  <c r="T37" i="15"/>
  <c r="T12" i="15"/>
  <c r="T34" i="15"/>
  <c r="X43" i="15"/>
  <c r="X12" i="15"/>
  <c r="L33" i="15"/>
  <c r="AB82" i="15"/>
  <c r="X144" i="15"/>
  <c r="T87" i="15"/>
  <c r="T62" i="15"/>
  <c r="AB31" i="15"/>
  <c r="H32" i="15"/>
  <c r="L34" i="15"/>
  <c r="R132" i="15"/>
  <c r="R31" i="15"/>
  <c r="P33" i="15"/>
  <c r="P86" i="13"/>
  <c r="AS13" i="11"/>
  <c r="BA13" i="11"/>
  <c r="AK104" i="11"/>
  <c r="AW57" i="11"/>
  <c r="AO104" i="11"/>
  <c r="AW104" i="11"/>
  <c r="AS104" i="11"/>
  <c r="AK57" i="11"/>
  <c r="H122" i="9"/>
  <c r="H71" i="9"/>
  <c r="H60" i="9"/>
  <c r="H111" i="9"/>
  <c r="AB163" i="9"/>
  <c r="AB61" i="9"/>
  <c r="H173" i="9"/>
  <c r="X116" i="9"/>
  <c r="AA59" i="9"/>
  <c r="P65" i="9"/>
  <c r="P40" i="9"/>
  <c r="O161" i="9"/>
  <c r="Z59" i="9"/>
  <c r="X164" i="9"/>
  <c r="X62" i="9"/>
  <c r="AB113" i="9"/>
  <c r="AB142" i="9"/>
  <c r="AB167" i="9"/>
  <c r="P62" i="9"/>
  <c r="H162" i="9"/>
  <c r="P164" i="9"/>
  <c r="AB65" i="9"/>
  <c r="AB40" i="9"/>
  <c r="AA161" i="9"/>
  <c r="W110" i="9"/>
  <c r="L65" i="9"/>
  <c r="L40" i="9"/>
  <c r="G59" i="9"/>
  <c r="L116" i="9"/>
  <c r="L91" i="9"/>
  <c r="P60" i="9"/>
  <c r="Z161" i="9"/>
  <c r="V161" i="9"/>
  <c r="T65" i="9"/>
  <c r="T40" i="9"/>
  <c r="T116" i="9"/>
  <c r="G161" i="9"/>
  <c r="B110" i="9"/>
  <c r="X162" i="9"/>
  <c r="X60" i="9"/>
  <c r="T61" i="9"/>
  <c r="T163" i="9"/>
  <c r="P111" i="9"/>
  <c r="V110" i="9"/>
  <c r="AB116" i="9"/>
  <c r="AB91" i="9"/>
  <c r="P173" i="9"/>
  <c r="J161" i="9"/>
  <c r="K110" i="9"/>
  <c r="T173" i="9"/>
  <c r="AB112" i="9"/>
  <c r="R59" i="9"/>
  <c r="AB122" i="9"/>
  <c r="AB71" i="9"/>
  <c r="X40" i="9"/>
  <c r="X59" i="9" s="1"/>
  <c r="X65" i="9"/>
  <c r="H116" i="9"/>
  <c r="H91" i="9"/>
  <c r="H65" i="9"/>
  <c r="H40" i="9"/>
  <c r="X113" i="9"/>
  <c r="W59" i="9"/>
  <c r="P142" i="9"/>
  <c r="P167" i="9"/>
  <c r="X122" i="9"/>
  <c r="K59" i="9"/>
  <c r="O59" i="9"/>
  <c r="N111" i="8"/>
  <c r="N99" i="7"/>
  <c r="N67" i="8"/>
  <c r="N62" i="8"/>
  <c r="P21" i="8"/>
  <c r="P10" i="7"/>
  <c r="M33" i="6"/>
  <c r="E32" i="6"/>
  <c r="J33" i="6"/>
  <c r="P78" i="4"/>
  <c r="J32" i="6"/>
  <c r="G32" i="6"/>
  <c r="D67" i="4"/>
  <c r="F111" i="8"/>
  <c r="F99" i="7"/>
  <c r="F67" i="8"/>
  <c r="F62" i="8"/>
  <c r="N38" i="6"/>
  <c r="N9" i="6"/>
  <c r="N31" i="6" s="1"/>
  <c r="D16" i="8"/>
  <c r="I31" i="3"/>
  <c r="I30" i="3"/>
  <c r="I29" i="3"/>
  <c r="G31" i="6"/>
  <c r="K56" i="4"/>
  <c r="L21" i="8"/>
  <c r="L10" i="7"/>
  <c r="L67" i="8"/>
  <c r="B9" i="6"/>
  <c r="B38" i="6"/>
  <c r="B57" i="4"/>
  <c r="B10" i="4"/>
  <c r="B51" i="2"/>
  <c r="P67" i="8"/>
  <c r="P55" i="7"/>
  <c r="J21" i="8"/>
  <c r="J10" i="7"/>
  <c r="J100" i="8" s="1"/>
  <c r="N21" i="8"/>
  <c r="N10" i="7"/>
  <c r="H16" i="8"/>
  <c r="I21" i="8"/>
  <c r="I10" i="7"/>
  <c r="H21" i="8"/>
  <c r="H10" i="7"/>
  <c r="F32" i="6"/>
  <c r="B84" i="4"/>
  <c r="B73" i="4"/>
  <c r="L78" i="4"/>
  <c r="H67" i="8"/>
  <c r="H55" i="7"/>
  <c r="F16" i="8"/>
  <c r="N16" i="8"/>
  <c r="O31" i="6"/>
  <c r="N37" i="6"/>
  <c r="D78" i="4"/>
  <c r="Q30" i="3"/>
  <c r="F21" i="8"/>
  <c r="B21" i="7"/>
  <c r="B10" i="7" s="1"/>
  <c r="B11" i="7"/>
  <c r="F31" i="6"/>
  <c r="D31" i="3"/>
  <c r="N36" i="6"/>
  <c r="O33" i="6"/>
  <c r="B52" i="2"/>
  <c r="L16" i="8"/>
  <c r="D21" i="8"/>
  <c r="D10" i="7"/>
  <c r="D56" i="8" s="1"/>
  <c r="P16" i="8"/>
  <c r="B68" i="4"/>
  <c r="B21" i="4"/>
  <c r="L67" i="4"/>
  <c r="B36" i="6"/>
  <c r="R105" i="7" l="1"/>
  <c r="R121" i="7"/>
  <c r="R32" i="4"/>
  <c r="R38" i="2"/>
  <c r="R39" i="2"/>
  <c r="X81" i="35"/>
  <c r="R18" i="7"/>
  <c r="R64" i="8" s="1"/>
  <c r="R51" i="2"/>
  <c r="R52" i="2"/>
  <c r="R60" i="4"/>
  <c r="R17" i="2"/>
  <c r="R15" i="2"/>
  <c r="R16" i="2"/>
  <c r="R71" i="4"/>
  <c r="R29" i="3"/>
  <c r="R30" i="3"/>
  <c r="R31" i="3"/>
  <c r="R73" i="4"/>
  <c r="R84" i="4"/>
  <c r="R62" i="4"/>
  <c r="R10" i="4"/>
  <c r="R68" i="4"/>
  <c r="R57" i="4"/>
  <c r="R79" i="4"/>
  <c r="X31" i="31"/>
  <c r="R84" i="8"/>
  <c r="R38" i="8"/>
  <c r="R128" i="8"/>
  <c r="R79" i="8"/>
  <c r="R123" i="8"/>
  <c r="R33" i="8"/>
  <c r="R32" i="7"/>
  <c r="R130" i="8"/>
  <c r="R86" i="8"/>
  <c r="R40" i="8"/>
  <c r="R110" i="7"/>
  <c r="R99" i="7" s="1"/>
  <c r="R100" i="7"/>
  <c r="X31" i="23"/>
  <c r="R66" i="7"/>
  <c r="R55" i="7" s="1"/>
  <c r="R56" i="7"/>
  <c r="R108" i="8"/>
  <c r="R13" i="7"/>
  <c r="R13" i="8" s="1"/>
  <c r="R70" i="8"/>
  <c r="R114" i="8"/>
  <c r="R24" i="8"/>
  <c r="R12" i="7"/>
  <c r="R12" i="8" s="1"/>
  <c r="R113" i="8"/>
  <c r="R69" i="8"/>
  <c r="R23" i="8"/>
  <c r="R22" i="7"/>
  <c r="R27" i="8"/>
  <c r="R16" i="7"/>
  <c r="R73" i="8"/>
  <c r="R117" i="8"/>
  <c r="R65" i="8"/>
  <c r="R109" i="8"/>
  <c r="R19" i="8"/>
  <c r="R60" i="8"/>
  <c r="R104" i="8"/>
  <c r="R107" i="8"/>
  <c r="R63" i="8"/>
  <c r="R17" i="8"/>
  <c r="AG13" i="33"/>
  <c r="P81" i="31"/>
  <c r="T81" i="31"/>
  <c r="X81" i="31"/>
  <c r="L81" i="31"/>
  <c r="H81" i="31"/>
  <c r="H81" i="27"/>
  <c r="H31" i="27"/>
  <c r="X81" i="19"/>
  <c r="T59" i="9"/>
  <c r="X31" i="27"/>
  <c r="X81" i="27"/>
  <c r="AG13" i="29"/>
  <c r="H132" i="27"/>
  <c r="P31" i="27"/>
  <c r="T81" i="27"/>
  <c r="L81" i="27"/>
  <c r="P81" i="27"/>
  <c r="AB81" i="27"/>
  <c r="AG107" i="25"/>
  <c r="AB132" i="23"/>
  <c r="H81" i="23"/>
  <c r="P81" i="23"/>
  <c r="T31" i="23"/>
  <c r="L81" i="23"/>
  <c r="H132" i="23"/>
  <c r="AG13" i="21"/>
  <c r="X132" i="19"/>
  <c r="AB31" i="19"/>
  <c r="L31" i="19"/>
  <c r="P31" i="19"/>
  <c r="X31" i="19"/>
  <c r="AB81" i="19"/>
  <c r="AB132" i="19"/>
  <c r="P81" i="19"/>
  <c r="P132" i="19"/>
  <c r="T31" i="19"/>
  <c r="AG106" i="17"/>
  <c r="AB132" i="15"/>
  <c r="P81" i="15"/>
  <c r="L81" i="15"/>
  <c r="L31" i="15"/>
  <c r="L132" i="15"/>
  <c r="P132" i="15"/>
  <c r="P31" i="15"/>
  <c r="T132" i="15"/>
  <c r="H31" i="15"/>
  <c r="H81" i="15"/>
  <c r="H132" i="15"/>
  <c r="L110" i="9"/>
  <c r="P161" i="9"/>
  <c r="L161" i="9"/>
  <c r="X110" i="9"/>
  <c r="H110" i="9"/>
  <c r="P110" i="9"/>
  <c r="AB59" i="9"/>
  <c r="T110" i="9"/>
  <c r="X161" i="9"/>
  <c r="AG59" i="29"/>
  <c r="AG106" i="29"/>
  <c r="T31" i="27"/>
  <c r="L132" i="27"/>
  <c r="AB132" i="27"/>
  <c r="P132" i="27"/>
  <c r="T132" i="27"/>
  <c r="L31" i="27"/>
  <c r="AG60" i="25"/>
  <c r="AG13" i="25"/>
  <c r="T81" i="23"/>
  <c r="AB81" i="23"/>
  <c r="X81" i="23"/>
  <c r="L132" i="23"/>
  <c r="L31" i="23"/>
  <c r="X132" i="23"/>
  <c r="T132" i="23"/>
  <c r="H31" i="23"/>
  <c r="AB31" i="23"/>
  <c r="P31" i="23"/>
  <c r="P132" i="23"/>
  <c r="AG106" i="21"/>
  <c r="AG59" i="21"/>
  <c r="L132" i="19"/>
  <c r="H31" i="19"/>
  <c r="H132" i="19"/>
  <c r="H81" i="19"/>
  <c r="L81" i="19"/>
  <c r="T132" i="19"/>
  <c r="T81" i="19"/>
  <c r="AG59" i="17"/>
  <c r="AG15" i="17"/>
  <c r="T31" i="15"/>
  <c r="T81" i="15"/>
  <c r="X31" i="15"/>
  <c r="X132" i="15"/>
  <c r="X81" i="15"/>
  <c r="T161" i="9"/>
  <c r="L59" i="9"/>
  <c r="P59" i="9"/>
  <c r="AB161" i="9"/>
  <c r="H59" i="9"/>
  <c r="H161" i="9"/>
  <c r="AB110" i="9"/>
  <c r="F100" i="8"/>
  <c r="F10" i="8"/>
  <c r="F56" i="8"/>
  <c r="D10" i="8"/>
  <c r="D100" i="8"/>
  <c r="H10" i="8"/>
  <c r="J10" i="8"/>
  <c r="J56" i="8"/>
  <c r="B31" i="6"/>
  <c r="B32" i="6"/>
  <c r="B33" i="6"/>
  <c r="P10" i="8"/>
  <c r="N10" i="8"/>
  <c r="N56" i="8"/>
  <c r="H56" i="8"/>
  <c r="H100" i="8"/>
  <c r="L10" i="8"/>
  <c r="L100" i="8"/>
  <c r="I10" i="8"/>
  <c r="I56" i="8"/>
  <c r="I100" i="8"/>
  <c r="N33" i="6"/>
  <c r="N32" i="6"/>
  <c r="P56" i="8"/>
  <c r="P100" i="8"/>
  <c r="L56" i="8"/>
  <c r="B67" i="4"/>
  <c r="B78" i="4"/>
  <c r="B56" i="4"/>
  <c r="N100" i="8"/>
  <c r="R18" i="8" l="1"/>
  <c r="R78" i="4"/>
  <c r="R67" i="4"/>
  <c r="R56" i="4"/>
  <c r="R78" i="8"/>
  <c r="R122" i="8"/>
  <c r="R32" i="8"/>
  <c r="R102" i="8"/>
  <c r="R58" i="8"/>
  <c r="R16" i="8"/>
  <c r="R62" i="8"/>
  <c r="R106" i="8"/>
  <c r="R11" i="7"/>
  <c r="R11" i="8" s="1"/>
  <c r="R68" i="8"/>
  <c r="R22" i="8"/>
  <c r="R21" i="7"/>
  <c r="R112" i="8"/>
  <c r="R59" i="8"/>
  <c r="R103" i="8"/>
  <c r="R101" i="8" l="1"/>
  <c r="R57" i="8"/>
  <c r="R111" i="8"/>
  <c r="R67" i="8"/>
  <c r="R21" i="8"/>
  <c r="R10" i="7"/>
  <c r="R10" i="8" s="1"/>
  <c r="R100" i="8" l="1"/>
  <c r="R56" i="8"/>
  <c r="R24" i="6" l="1"/>
  <c r="R48" i="6" s="1"/>
  <c r="R46" i="6" l="1"/>
  <c r="R47" i="6"/>
  <c r="R11" i="6"/>
  <c r="R19" i="6"/>
  <c r="R9" i="6" s="1"/>
  <c r="R33" i="6" l="1"/>
  <c r="R31" i="6"/>
  <c r="R32" i="6"/>
  <c r="R41" i="6"/>
  <c r="R42" i="6"/>
  <c r="R43" i="6"/>
</calcChain>
</file>

<file path=xl/sharedStrings.xml><?xml version="1.0" encoding="utf-8"?>
<sst xmlns="http://schemas.openxmlformats.org/spreadsheetml/2006/main" count="6915" uniqueCount="612">
  <si>
    <t>CONTENIDO</t>
  </si>
  <si>
    <t>SERIE HISTÓRICA</t>
  </si>
  <si>
    <t>I Y II CICLOS</t>
  </si>
  <si>
    <t>ESCUELAS NOCTURNAS</t>
  </si>
  <si>
    <t>III CICLO Y EDUCACIÓN DIVERSIFICADA,  DIURNA Y NOCTURNA</t>
  </si>
  <si>
    <t>III CICLO Y EDUCACIÓN DIVERSIFICADA, ACADÉMICA DIURNA</t>
  </si>
  <si>
    <t>III CICLO Y EDUCACIÓN DIVERSIFICADA, TÉCNICA DIURNA</t>
  </si>
  <si>
    <t>III CICLO Y EDUCACIÓN DIVERSIFICADA, ACADÉMICA NOCTURNA</t>
  </si>
  <si>
    <t>III CICLO Y EDUCACIÓN DIVERSIFICADA, TÉCNICA NOCTURNA</t>
  </si>
  <si>
    <t>GRADUADOS COMO TÉCNICOS MEDIOS</t>
  </si>
  <si>
    <t>I y II Ciclos</t>
  </si>
  <si>
    <t>Cifras Absolutas</t>
  </si>
  <si>
    <t xml:space="preserve">     Matrícula Final</t>
  </si>
  <si>
    <t xml:space="preserve">          Aprobados</t>
  </si>
  <si>
    <t xml:space="preserve">          Aplazados</t>
  </si>
  <si>
    <t xml:space="preserve">          Reprobados</t>
  </si>
  <si>
    <t>Escuelas Nocturnas</t>
  </si>
  <si>
    <t>.</t>
  </si>
  <si>
    <t>MATRICULA FINAL EN I Y II CICLOS</t>
  </si>
  <si>
    <t>Total</t>
  </si>
  <si>
    <t xml:space="preserve">       Aprobados</t>
  </si>
  <si>
    <t xml:space="preserve">       Aplazados</t>
  </si>
  <si>
    <t xml:space="preserve">       Reprobados</t>
  </si>
  <si>
    <t>Pública</t>
  </si>
  <si>
    <t>Privada</t>
  </si>
  <si>
    <t>RENDIMIENTO EDUCATIVO EN I Y II CICLOS</t>
  </si>
  <si>
    <t>Aprobados</t>
  </si>
  <si>
    <t>I Ciclo</t>
  </si>
  <si>
    <t xml:space="preserve">        1º</t>
  </si>
  <si>
    <t xml:space="preserve">        2º</t>
  </si>
  <si>
    <t xml:space="preserve">        3º</t>
  </si>
  <si>
    <t>II Ciclo</t>
  </si>
  <si>
    <t xml:space="preserve">        4º</t>
  </si>
  <si>
    <t xml:space="preserve">        5º</t>
  </si>
  <si>
    <t xml:space="preserve">        6º</t>
  </si>
  <si>
    <t>Aplazados</t>
  </si>
  <si>
    <t>Reprobados</t>
  </si>
  <si>
    <t>(Cifras Relativas)</t>
  </si>
  <si>
    <t>RENDIMIENTO EDUCATIVO EN ESCUELAS NOCTURNAS</t>
  </si>
  <si>
    <t>Nivel Cursado</t>
  </si>
  <si>
    <t>I</t>
  </si>
  <si>
    <t>II</t>
  </si>
  <si>
    <t>III</t>
  </si>
  <si>
    <t>IV</t>
  </si>
  <si>
    <t>MATRICULA FINAL EN III CICLO Y EDUCACIÓN DIVERSIFICADA DIURNA</t>
  </si>
  <si>
    <t>Dependencia</t>
  </si>
  <si>
    <t xml:space="preserve">     Aprobados</t>
  </si>
  <si>
    <t xml:space="preserve">     Aplazados</t>
  </si>
  <si>
    <t xml:space="preserve">     Reprobados</t>
  </si>
  <si>
    <t>APROBADOS EN III CICLO Y EDUCACIÓN DIVERSIFICADA, DIURNA</t>
  </si>
  <si>
    <t xml:space="preserve">     III Ciclo</t>
  </si>
  <si>
    <t xml:space="preserve">           7º</t>
  </si>
  <si>
    <t xml:space="preserve">           8º</t>
  </si>
  <si>
    <t xml:space="preserve">           9º</t>
  </si>
  <si>
    <t xml:space="preserve">     Educación Diversificada</t>
  </si>
  <si>
    <t xml:space="preserve">           10º</t>
  </si>
  <si>
    <t xml:space="preserve">           11º</t>
  </si>
  <si>
    <t xml:space="preserve">           12º</t>
  </si>
  <si>
    <t>Académica</t>
  </si>
  <si>
    <t xml:space="preserve">Técnica </t>
  </si>
  <si>
    <t>APLAZADOS EN III CICLO Y EDUCACIÓN DIVERSIFICADA, DIURNA</t>
  </si>
  <si>
    <t>-</t>
  </si>
  <si>
    <t>REPROBADOS EN III CICLO Y EDUCACIÓN DIVERSIFICADA, DIURNA</t>
  </si>
  <si>
    <t>TOTAL</t>
  </si>
  <si>
    <t>1º</t>
  </si>
  <si>
    <t>2º</t>
  </si>
  <si>
    <t>3º</t>
  </si>
  <si>
    <t>4º</t>
  </si>
  <si>
    <t>5º</t>
  </si>
  <si>
    <t>6º</t>
  </si>
  <si>
    <t>T</t>
  </si>
  <si>
    <t>H</t>
  </si>
  <si>
    <t>M</t>
  </si>
  <si>
    <t>Público</t>
  </si>
  <si>
    <t xml:space="preserve">Privado </t>
  </si>
  <si>
    <t>APROBADOS EN I Y II CICLOS</t>
  </si>
  <si>
    <t>ABSOLUTO</t>
  </si>
  <si>
    <t>APLAZADOS EN I Y II CICLOS</t>
  </si>
  <si>
    <t>REPROBADOS EN I Y II CICLOS</t>
  </si>
  <si>
    <t>San José Central</t>
  </si>
  <si>
    <t>San José Norte</t>
  </si>
  <si>
    <t>San José Oeste</t>
  </si>
  <si>
    <t>Desamparados</t>
  </si>
  <si>
    <t>Puriscal</t>
  </si>
  <si>
    <t>Pérez Zeledón</t>
  </si>
  <si>
    <t>Los Santos</t>
  </si>
  <si>
    <t>Alajuela</t>
  </si>
  <si>
    <t>Occidente</t>
  </si>
  <si>
    <t>San Carlos</t>
  </si>
  <si>
    <t>Zona Norte-Norte</t>
  </si>
  <si>
    <t>Cartago</t>
  </si>
  <si>
    <t>Turrialba</t>
  </si>
  <si>
    <t>Heredia</t>
  </si>
  <si>
    <t>Sarapiqui</t>
  </si>
  <si>
    <t>Liberia</t>
  </si>
  <si>
    <t>Nicoya</t>
  </si>
  <si>
    <t>Santa Cruz</t>
  </si>
  <si>
    <t>Cañas</t>
  </si>
  <si>
    <t>Puntarenas</t>
  </si>
  <si>
    <t>Coto</t>
  </si>
  <si>
    <t>Aguirre</t>
  </si>
  <si>
    <t>Grande de Térraba</t>
  </si>
  <si>
    <t>Peninsular</t>
  </si>
  <si>
    <t>Limón</t>
  </si>
  <si>
    <t>Guápiles</t>
  </si>
  <si>
    <t>Sulá</t>
  </si>
  <si>
    <t>PORCENTAJE DE APROBACION EN I Y II CICLOS</t>
  </si>
  <si>
    <t>PORCENTAJE DE APLAZAMIENTO EN I Y II CICLOS</t>
  </si>
  <si>
    <t>PORCENTAJE DE REPROBACION EN I Y II CICLOS</t>
  </si>
  <si>
    <t>MATRICULA FINAL EN ESCUELAS NOCTURNAS</t>
  </si>
  <si>
    <t>San José  Oeste</t>
  </si>
  <si>
    <t>APROBADOS EN ESCUELAS NOCTURNAS</t>
  </si>
  <si>
    <t>Cifras Relativas</t>
  </si>
  <si>
    <t>APLAZADOS EN ESCUELAS NOCTURNAS</t>
  </si>
  <si>
    <t>REPROBADOS EN ESCUELAS NOCTURNAS</t>
  </si>
  <si>
    <t>MATRICULA FINAL EN III CICLO Y EDUCACION DIVERSIFICADA, DIURNA Y NOCTURNA</t>
  </si>
  <si>
    <t>7º</t>
  </si>
  <si>
    <t>8º</t>
  </si>
  <si>
    <t>9º</t>
  </si>
  <si>
    <t>10º</t>
  </si>
  <si>
    <t>11º</t>
  </si>
  <si>
    <t>12º</t>
  </si>
  <si>
    <t>APROBADOS EN III CICLO Y EDUCACION DIVERSIFICADA, DIURNA Y NOCTURNA</t>
  </si>
  <si>
    <t>APLAZADOS EN III CICLO Y EDUCACION DIVERSIFICADA, DIURNA Y NOCTURNA</t>
  </si>
  <si>
    <t>REPROBADOS EN III CICLO Y EDUCACION DIVERSIFICADA, DIURNA Y NOCTURNA</t>
  </si>
  <si>
    <t>MATRICULA FINAL EN III CICLO Y EDUCACION DIVERSIFICADA DIURNA Y NOCTURNA</t>
  </si>
  <si>
    <t>APROBADOS EN III CICLO Y EDUCACION DIVERSIFICADA DIURNA Y NOCTURNA</t>
  </si>
  <si>
    <t>PORCENTAJE DE APROBACION EN III CICLO Y EDUCACION DIVERSIFICADA DIURNA Y NOCTURNA</t>
  </si>
  <si>
    <t>APLAZADOS EN III CICLO Y EDUCACION DIVERSIFICADA DIURNA Y NOCTURNA</t>
  </si>
  <si>
    <t>PORCENTAJE DE APLAZAMIENTO EN III CICLO Y EDUCACION DIVERSIFICADA DIURNA Y NOCTURNA</t>
  </si>
  <si>
    <t>REPROBADOS EN III CICLO Y EDUCACION DIVERSIFICADA DIURNA Y NOCTURNA</t>
  </si>
  <si>
    <t>PORCENTAJE DE REPROBACION EN III CICLO Y EDUCACION DIVERSIFICADA DIURNA Y NOCTURNA</t>
  </si>
  <si>
    <t xml:space="preserve">MATRICULA FINAL EN III CICLO Y EDUCACION DIVERSIFICADA, DIURNA </t>
  </si>
  <si>
    <t>APROBADOS EN III CICLO Y EDUCACION DIVERSIFICADA, DIURNA</t>
  </si>
  <si>
    <t>APLAZADOS EN III CICLO Y EDUCACION DIVERSIFICADA, DIURNA</t>
  </si>
  <si>
    <t>REPROBADOS EN III CICLO Y EDUCACION DIVERSIFICADA, DIURNA</t>
  </si>
  <si>
    <t>MATRICULA FINAL EN III CICLO Y EDUCACION DIVERSIFICADA DIURNA</t>
  </si>
  <si>
    <t xml:space="preserve">APROBADOS EN III CICLO Y EDUCACION DIVERSIFICADA DIURNA </t>
  </si>
  <si>
    <t>PORCENTAJE DE APROBACION EN III CICLO Y EDUCACION DIVERSIFICADA DIURNA</t>
  </si>
  <si>
    <t>APLAZADOS EN III CICLO Y EDUCACION DIVERSIFICADA DIURNA</t>
  </si>
  <si>
    <t>PORCENTAJE DE APLAZAMIENTO EN III CICLO Y EDUCACION DIVERSIFICADA DIURNA</t>
  </si>
  <si>
    <t>REPROBADOS EN III CICLO Y EDUCACION DIVERSIFICADA DIURNA</t>
  </si>
  <si>
    <t>PORCENTAJE DE REPROBACION EN III CICLO Y EDUCACION DIVERSIFICADA DIURNA</t>
  </si>
  <si>
    <t xml:space="preserve">MATRICULA FINAL EN III CICLO Y EDUCACION DIVERSIFICADA, ACADEMICA DIURNA </t>
  </si>
  <si>
    <t>APROBADOS EN III CICLO Y EDUCACION DIVERSIFICADA, ACADEMICA DIURNA</t>
  </si>
  <si>
    <t>APLAZADOS EN III CICLO Y EDUCACION DIVERSIFICADA, ACADEMCIA DIURNA</t>
  </si>
  <si>
    <t>REPROBADOS EN III CICLO Y EDUCACION DIVERSIFICADA, ACADEMICA DIURNA</t>
  </si>
  <si>
    <t xml:space="preserve">MATRICULA FINAL EN III CICLO Y EDUCACION DIVERSIFICADA ACADEMICA DIURNA </t>
  </si>
  <si>
    <t xml:space="preserve">APROBADOS EN III CICLO Y EDUCACION DIVERSIFICADA ACADEMICA DIURNA </t>
  </si>
  <si>
    <t>PORCENTAJE DE APROBACION EN III CICLO Y EDUCACION DIVERSIFICADA ACADEMICA DIURNA</t>
  </si>
  <si>
    <t>APLAZADOS EN III CICLO Y EDUCACION DIVERSIFICADA ACADEMICA DIURNA</t>
  </si>
  <si>
    <t>PORCENTAJE DE APLAZAMIENTO EN III CICLO Y EDUCACION DIVERSIFICADA ACADEMICA DIURNA</t>
  </si>
  <si>
    <t>REPROBADOS EN III CICLO Y EDUCACION DIVERSIFICADA ACADEMICA DIURNA</t>
  </si>
  <si>
    <t>PORCENTAJE DE REPROBACION EN III CICLO Y EDUCACION DIVERSIFICADA ACADEMICA DIURNA</t>
  </si>
  <si>
    <t>CUADRO Nº:  69</t>
  </si>
  <si>
    <t>CUADRO Nº:  70</t>
  </si>
  <si>
    <t>CUADRO Nº:  71</t>
  </si>
  <si>
    <t>CUADRO Nº:  72</t>
  </si>
  <si>
    <t xml:space="preserve">MATRICULA FINAL EN III CICLO Y EDUCACION DIVERSIFICADA, ACADEMICA NOCTURNA </t>
  </si>
  <si>
    <t>APROBADOS EN III CICLO Y EDUCACION DIVERSIFICADA, ACADEMICA NOCTURNA</t>
  </si>
  <si>
    <t>APLAZADOS EN III CICLO Y EDUCACION DIVERSIFICADA, ACADEMICA NOCTURNA</t>
  </si>
  <si>
    <t>MATRICULA FINAL EN III CICLO Y EDUCACION DIVERSIFICADA ACADEMICA NOCTURNA</t>
  </si>
  <si>
    <t>Sarapiquí</t>
  </si>
  <si>
    <t>Grande de Terraba</t>
  </si>
  <si>
    <t>Sula</t>
  </si>
  <si>
    <t>APROBADOS EN III CICLO Y EDUCACION DIVERSIFICADA ACADEMICA NOCTURNA</t>
  </si>
  <si>
    <t>PORCENTAJE DE APROBACION EN III CICLO Y EDUCACION DIVERSIFICADA ACADEMICA NOCTURNA</t>
  </si>
  <si>
    <t>APLAZADOS EN III CICLO Y EDUCACION DIVERSIFICADA ACADEMICA NOCTURNA</t>
  </si>
  <si>
    <t>PORCENTAJE DE APLAZAMIENTO EN III CICLO Y EDUCACION DIVERSIFICADA ACADEMICA NOCTURNA</t>
  </si>
  <si>
    <t>Zona Norte Norte</t>
  </si>
  <si>
    <t>Saan José Oeste</t>
  </si>
  <si>
    <t>Modalidad de Enseñanza</t>
  </si>
  <si>
    <t xml:space="preserve">     Industrial</t>
  </si>
  <si>
    <t xml:space="preserve">     Agropecuaria</t>
  </si>
  <si>
    <t xml:space="preserve">     Servicios</t>
  </si>
  <si>
    <t xml:space="preserve"> </t>
  </si>
  <si>
    <t>GRADUADOS COMO TÉCNICOS MEDIOS, POR ESPECIALIDAD</t>
  </si>
  <si>
    <t>Hombres</t>
  </si>
  <si>
    <t>Mujeres</t>
  </si>
  <si>
    <t>Comercial y de Servicios</t>
  </si>
  <si>
    <t>Acoounting</t>
  </si>
  <si>
    <t>Administración y Operación Aduanera</t>
  </si>
  <si>
    <t>Banca y Finanzas</t>
  </si>
  <si>
    <t>Contabilidad</t>
  </si>
  <si>
    <t>Contabilidad y Auditoría</t>
  </si>
  <si>
    <t>Contabilidad y Costos</t>
  </si>
  <si>
    <t>Contabilidad y Finanzas</t>
  </si>
  <si>
    <t>Ejecutivo para Centros de Servicios</t>
  </si>
  <si>
    <t>Executive Service Center</t>
  </si>
  <si>
    <t>Informática en Desarrollo de Software</t>
  </si>
  <si>
    <t>Informática en Soporte</t>
  </si>
  <si>
    <t>Informática Empresarial</t>
  </si>
  <si>
    <t>Information Technology Support</t>
  </si>
  <si>
    <t>Computer Networking</t>
  </si>
  <si>
    <t>Computer Science in Software Development</t>
  </si>
  <si>
    <t>Salud Ocupacional</t>
  </si>
  <si>
    <t>Secretariado Ejecutivo</t>
  </si>
  <si>
    <t>Bilingual Secretary</t>
  </si>
  <si>
    <t>Turismo Costero</t>
  </si>
  <si>
    <t>Turismo Ecológico</t>
  </si>
  <si>
    <t>Turismo Rural</t>
  </si>
  <si>
    <t>Turismo en Alimentos y Bebidas</t>
  </si>
  <si>
    <t>Turismo en Hotelería y Eventos Especiales</t>
  </si>
  <si>
    <t>Industrial</t>
  </si>
  <si>
    <t>Administración, Logística y Distribución</t>
  </si>
  <si>
    <t>Automotriz</t>
  </si>
  <si>
    <t>Autorremodelado</t>
  </si>
  <si>
    <t>Construcción Civil</t>
  </si>
  <si>
    <t>Dibujo Arquitectónico</t>
  </si>
  <si>
    <t>Dibujo Técnico</t>
  </si>
  <si>
    <t>Diseño Gráfico</t>
  </si>
  <si>
    <t>Diseño Publicitario</t>
  </si>
  <si>
    <t>Diseño y Confección de la Moda</t>
  </si>
  <si>
    <t>Diseño y Construcción de Muebles y Estructuras</t>
  </si>
  <si>
    <t>Electromecánica</t>
  </si>
  <si>
    <t>Electrónica en Mantenimiento de Equipo de Cómputo</t>
  </si>
  <si>
    <t>Electrónica en Telecomunicaciones</t>
  </si>
  <si>
    <t>Electrónica Industrial</t>
  </si>
  <si>
    <t>Electrotecnia</t>
  </si>
  <si>
    <t>Impresión OFFSET</t>
  </si>
  <si>
    <t>Mantenimiento Industrial</t>
  </si>
  <si>
    <t>Mecánica General</t>
  </si>
  <si>
    <t>Mecánica de Precisión</t>
  </si>
  <si>
    <t>Mecánica Naval</t>
  </si>
  <si>
    <t>Productividad y Calidad</t>
  </si>
  <si>
    <t>Refrigeración y Aire Acondicionado</t>
  </si>
  <si>
    <t>Agropecuaria</t>
  </si>
  <si>
    <t>Agro Jardinería</t>
  </si>
  <si>
    <t>Agroecología</t>
  </si>
  <si>
    <t>Agroindustria Alimentaria con Tecnología Agrícola</t>
  </si>
  <si>
    <t>Agroindustria Alimentaria con Tecnología Pecuaria</t>
  </si>
  <si>
    <t>Agropecuario en Producción Agrícola</t>
  </si>
  <si>
    <t>Agropecuario en Producción Pecuaria</t>
  </si>
  <si>
    <t>Riego y Drenaje</t>
  </si>
  <si>
    <t>C1-C13</t>
  </si>
  <si>
    <t>C14-C24</t>
  </si>
  <si>
    <t>C25-C28</t>
  </si>
  <si>
    <t>III CICLO Y EDUCACIÓN DIVERSIFICADA,  DIURNA</t>
  </si>
  <si>
    <t>C29-C39</t>
  </si>
  <si>
    <t>C40-C50</t>
  </si>
  <si>
    <t>C51-C61</t>
  </si>
  <si>
    <t>C62-C72</t>
  </si>
  <si>
    <t>Fuente: Departamento de Análisis Estadístico, MEP.</t>
  </si>
  <si>
    <r>
      <t xml:space="preserve">Cifras Relativas </t>
    </r>
    <r>
      <rPr>
        <b/>
        <sz val="10"/>
        <color theme="1"/>
        <rFont val="Calibri"/>
        <family val="2"/>
      </rPr>
      <t>¹⁄</t>
    </r>
  </si>
  <si>
    <r>
      <rPr>
        <sz val="8"/>
        <color theme="1"/>
        <rFont val="Calibri"/>
        <family val="2"/>
      </rPr>
      <t>¹⁄</t>
    </r>
    <r>
      <rPr>
        <sz val="8"/>
        <color theme="1"/>
        <rFont val="Times New Roman"/>
        <family val="1"/>
      </rPr>
      <t xml:space="preserve"> Cifras calculadas respecto a la Matrícula Final</t>
    </r>
  </si>
  <si>
    <t>Subvencionada</t>
  </si>
  <si>
    <t>Año Cursado</t>
  </si>
  <si>
    <t>SEGÚN AÑO CURSADO</t>
  </si>
  <si>
    <t>DEPENDENCIA PÚBLICA, PRIVADA Y SUBVENCIONADA</t>
  </si>
  <si>
    <t>SEGÚN DEPENDENCIA Y RENDIMIENTO</t>
  </si>
  <si>
    <t>DEPENDENCIA PÚBLICA</t>
  </si>
  <si>
    <t>CUADRO Nº6</t>
  </si>
  <si>
    <t>SEGÚN RAMA EDUCATIVA Y AÑO CURSADO</t>
  </si>
  <si>
    <t>CUADRO Nº14</t>
  </si>
  <si>
    <t>POR AÑO CURSADO Y SEXO</t>
  </si>
  <si>
    <t>SEGÚN ZONA Y DEPENDENCIA</t>
  </si>
  <si>
    <t>Simbología: T=Total, H=Hombres, M=Mujeres</t>
  </si>
  <si>
    <t>CUADRO Nº15</t>
  </si>
  <si>
    <t>CUADRO Nº17</t>
  </si>
  <si>
    <t>CUADRO Nº16</t>
  </si>
  <si>
    <t>Dirección Regional</t>
  </si>
  <si>
    <t xml:space="preserve">Total </t>
  </si>
  <si>
    <t>Costa Rica</t>
  </si>
  <si>
    <t>Subvencionado</t>
  </si>
  <si>
    <t>SEGÚN DIRECCIÓN REGIONAL</t>
  </si>
  <si>
    <t>CUADRO Nº18</t>
  </si>
  <si>
    <t>CUADRO Nº23</t>
  </si>
  <si>
    <t>CUADRO Nº24</t>
  </si>
  <si>
    <t>CUADRO Nº21</t>
  </si>
  <si>
    <t>CUADRO Nº22</t>
  </si>
  <si>
    <t>CUADRO Nº19</t>
  </si>
  <si>
    <t>CUADRO Nº20</t>
  </si>
  <si>
    <t>CUADRO Nº25</t>
  </si>
  <si>
    <t>POR NIVEL CURSADO Y SEXO</t>
  </si>
  <si>
    <t>CUADRO Nº26</t>
  </si>
  <si>
    <t>CUADRO Nº27</t>
  </si>
  <si>
    <t>CUADRO Nº28</t>
  </si>
  <si>
    <t>CUADRO Nº29</t>
  </si>
  <si>
    <t>CUADRO Nº30</t>
  </si>
  <si>
    <t>CUADRO Nº31</t>
  </si>
  <si>
    <t>CUADRO Nº32</t>
  </si>
  <si>
    <t>CUADRO Nº33</t>
  </si>
  <si>
    <t>CUADRO Nº39</t>
  </si>
  <si>
    <t>CUADRO Nº38</t>
  </si>
  <si>
    <t>CUADRO Nº36</t>
  </si>
  <si>
    <t>CUADRO Nº37</t>
  </si>
  <si>
    <t>CUADRO Nº34</t>
  </si>
  <si>
    <t>CUADRO Nº35</t>
  </si>
  <si>
    <t>CUADRO Nº40</t>
  </si>
  <si>
    <t>CUADRO Nº43</t>
  </si>
  <si>
    <t>CUADRO Nº42</t>
  </si>
  <si>
    <t>CUADRO Nº41</t>
  </si>
  <si>
    <t>CUADRO Nº44</t>
  </si>
  <si>
    <t>CUADRO Nº45</t>
  </si>
  <si>
    <t>CUADRO Nº46</t>
  </si>
  <si>
    <t>CUADRO Nº47</t>
  </si>
  <si>
    <t>CUADRO Nº48</t>
  </si>
  <si>
    <t>CUADRO Nº49</t>
  </si>
  <si>
    <t>CUADRO Nº50</t>
  </si>
  <si>
    <t>CUADRO Nº51</t>
  </si>
  <si>
    <t>CUADRO Nº52</t>
  </si>
  <si>
    <t>CUADRO Nº53</t>
  </si>
  <si>
    <t>CUADRO Nº:54</t>
  </si>
  <si>
    <t>CUADRO Nº55</t>
  </si>
  <si>
    <t>CUADRO Nº61</t>
  </si>
  <si>
    <t>CUADRO Nº60</t>
  </si>
  <si>
    <t>CUADRO Nº58</t>
  </si>
  <si>
    <t>CUADRO Nº59</t>
  </si>
  <si>
    <t>CUADRO Nº56</t>
  </si>
  <si>
    <t>CUADRO Nº57</t>
  </si>
  <si>
    <t>CUADRO Nº62</t>
  </si>
  <si>
    <t>CUADRO Nº63</t>
  </si>
  <si>
    <t>CUADRO Nº64</t>
  </si>
  <si>
    <t>CUADRO Nº65</t>
  </si>
  <si>
    <t>CUADRO Nº66</t>
  </si>
  <si>
    <t>CUADRO Nº67</t>
  </si>
  <si>
    <t>CUADRO Nº68</t>
  </si>
  <si>
    <t>CUADRO Nº73</t>
  </si>
  <si>
    <t>CUADRO Nº74</t>
  </si>
  <si>
    <t>CUADRO Nº75</t>
  </si>
  <si>
    <t>CUADRO Nº76</t>
  </si>
  <si>
    <t>CUADRO Nº77</t>
  </si>
  <si>
    <t>CUADRO Nº78</t>
  </si>
  <si>
    <t>CUADRO Nº79</t>
  </si>
  <si>
    <t>CUADRO Nº80</t>
  </si>
  <si>
    <t>CUADRO Nº81</t>
  </si>
  <si>
    <t>CUADRO Nº82</t>
  </si>
  <si>
    <t>CUADRO Nº83</t>
  </si>
  <si>
    <t>CUADRO Nº84</t>
  </si>
  <si>
    <t>CUADRO Nº85</t>
  </si>
  <si>
    <t>CUADRO Nº87</t>
  </si>
  <si>
    <t>CUADRO Nº86</t>
  </si>
  <si>
    <t>CUADRO Nº88</t>
  </si>
  <si>
    <t>CUADRO Nº89</t>
  </si>
  <si>
    <t>CUADRO Nº90</t>
  </si>
  <si>
    <t>APROBADOS EN III CICLO Y EDUCACION DIVERSIFICADA TÉCNICA NOCTURNA</t>
  </si>
  <si>
    <t>PORCENTAJE DE APROBACION EN III CICLO Y EDUCACION DIVERSIFICADA TÉCNICA NOCTURNA</t>
  </si>
  <si>
    <t>APLAZADOS EN III CICLO Y EDUCACION DIVERSIFICADA TÉCNICA NOCTURNA</t>
  </si>
  <si>
    <t>PORCENTAJE DE APLAMIENTO EN III CICLO Y EDUCACION DIVERSIFICADA TÉCNICA NOCTURNA</t>
  </si>
  <si>
    <t>MATRICULA FINAL EN III CICLO Y EDUCACION DIVERSIFICADA TÉCNICA NOCTURNA</t>
  </si>
  <si>
    <t>APROBADOS EN III CICLO Y EDUCACION DIVERSIFICADA, TÉCNICA NOCTURNA</t>
  </si>
  <si>
    <t>APLAZADOS EN III CICLO Y EDUCACION DIVERSIFICADA, TÉCNICA NOCTURNA</t>
  </si>
  <si>
    <t xml:space="preserve">MATRICULA FINAL EN III CICLO Y EDUCACION DIVERSIFICADA, TÉCNICA NOCTURNA </t>
  </si>
  <si>
    <t xml:space="preserve">APROBADOS EN III CICLO Y EDUCACION DIVERSIFICADA TÉCNICA DIURNA </t>
  </si>
  <si>
    <t>PORCENTAJE DE APROBACION EN III CICLO Y EDUCACION DIVERSIFICADA TÉCNICA DIURNA</t>
  </si>
  <si>
    <t>APLAZADOS EN III CICLO Y EDUCACION DIVERSIFICADA TÉCNICA DIURNA</t>
  </si>
  <si>
    <t>PORCENTAJE DE APLAZAMIENTO EN III CICLO Y EDUCACION DIVERSIFICADA TÉCNICA DIURNA</t>
  </si>
  <si>
    <t>REPROBADOS EN III CICLO Y EDUCACION DIVERSIFICADA TÉCNICA DIURNA</t>
  </si>
  <si>
    <t>PORCENTAJE DE REPROBACION EN III CICLO Y EDUCACION DIVERSIFICADA TÉCNICA DIURNA</t>
  </si>
  <si>
    <t xml:space="preserve">MATRICULA FINAL EN III CICLO Y EDUCACION DIVERSIFICADA TÉCNICA DIURNA </t>
  </si>
  <si>
    <t>APROBADOS EN III CICLO Y EDUCACION DIVERSIFICADA, TÉCNICA DIURNA</t>
  </si>
  <si>
    <t>APLAZADOS EN III CICLO Y EDUCACION DIVERSIFICADA, TÉCNICA DIURNA</t>
  </si>
  <si>
    <t>REPROBADOS EN III CICLO Y EDUCACION DIVERSIFICADA, TÉCNICA DIURNA</t>
  </si>
  <si>
    <t xml:space="preserve">MATRICULA FINAL EN III CICLO Y EDUCACION DIVERSIFICADA, TÉCNICA DIURNA </t>
  </si>
  <si>
    <t>SEGÚN MODALIDAD DE ENSEÑANZA</t>
  </si>
  <si>
    <t xml:space="preserve">GRADUADOS COMO TECNICO MEDIO EN EDUCACION DIVERSIFICADA TÉCNICA, </t>
  </si>
  <si>
    <t>INDICE</t>
  </si>
  <si>
    <t>III Ciclo y Educación Diver. Diurna Y Nocturna</t>
  </si>
  <si>
    <t>III Ciclo y Educación Diversificada Diurna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</si>
  <si>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</si>
  <si>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</si>
  <si>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</si>
  <si>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</si>
  <si>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</si>
  <si>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</si>
  <si>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</si>
  <si>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</si>
  <si>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</si>
  <si>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</si>
  <si>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</si>
  <si>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</si>
  <si>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</si>
  <si>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</si>
  <si>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</si>
  <si>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</si>
  <si>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</si>
  <si>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</si>
  <si>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</si>
  <si>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</si>
  <si>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</si>
  <si>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</si>
  <si>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</si>
  <si>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</si>
  <si>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</si>
  <si>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</si>
  <si>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</si>
  <si>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</si>
  <si>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</si>
  <si>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</si>
  <si>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</si>
  <si>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</si>
  <si>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</si>
  <si>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</si>
  <si>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</si>
  <si>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</si>
  <si>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</si>
  <si>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</si>
  <si>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</si>
  <si>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</si>
  <si>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</si>
  <si>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</si>
  <si>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</si>
  <si>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</si>
  <si>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</si>
  <si>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</si>
  <si>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</si>
  <si>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</si>
  <si>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</si>
  <si>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</si>
  <si>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</si>
  <si>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</si>
  <si>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</si>
  <si>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</si>
  <si>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</si>
  <si>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</si>
  <si>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</si>
  <si>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</si>
  <si>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</si>
  <si>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</si>
  <si>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</si>
  <si>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</si>
  <si>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</si>
  <si>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</si>
  <si>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</si>
  <si>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</si>
  <si>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</si>
  <si>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</si>
  <si>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</si>
  <si>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C70</t>
  </si>
  <si>
    <t>C71</t>
  </si>
  <si>
    <t>C72</t>
  </si>
  <si>
    <t>C73</t>
  </si>
  <si>
    <t>C74</t>
  </si>
  <si>
    <t>C75</t>
  </si>
  <si>
    <t>C76</t>
  </si>
  <si>
    <t>C77</t>
  </si>
  <si>
    <t>C78</t>
  </si>
  <si>
    <t>C79</t>
  </si>
  <si>
    <t>C80</t>
  </si>
  <si>
    <t>C81</t>
  </si>
  <si>
    <t>C82</t>
  </si>
  <si>
    <t>C83</t>
  </si>
  <si>
    <t>C84</t>
  </si>
  <si>
    <t>C85</t>
  </si>
  <si>
    <t>C86</t>
  </si>
  <si>
    <t>C87</t>
  </si>
  <si>
    <t>C88</t>
  </si>
  <si>
    <t>C89</t>
  </si>
  <si>
    <t>C90</t>
  </si>
  <si>
    <t>C91</t>
  </si>
  <si>
    <r>
      <t>C</t>
    </r>
    <r>
      <rPr>
        <b/>
        <sz val="11"/>
        <color indexed="8"/>
        <rFont val="Times New Roman"/>
        <family val="1"/>
      </rPr>
      <t>UADRO Nº 91</t>
    </r>
  </si>
  <si>
    <t>Para ir al cuadro dar clik en la celda</t>
  </si>
  <si>
    <t>Matrícula Final</t>
  </si>
  <si>
    <t>MATRICULA FINAL Y RENDIMIENTO EN I Y II CICLOS</t>
  </si>
  <si>
    <t xml:space="preserve">SEGÚN DEPENDENCIA </t>
  </si>
  <si>
    <t>SERIE HISTÓRICA DE MATRÍCULA FINAL  Y RENDIMIENTO EN EDUCACIÓN REGULAR</t>
  </si>
  <si>
    <t xml:space="preserve">SEGÚN NIVEL DE ENSEÑANZA </t>
  </si>
  <si>
    <t>Nivel Educativo</t>
  </si>
  <si>
    <t>CUADRO Nº5</t>
  </si>
  <si>
    <t>CUADRO Nº3</t>
  </si>
  <si>
    <t>CUADRO Nº4</t>
  </si>
  <si>
    <t>CUADRO Nº1</t>
  </si>
  <si>
    <t>CUADRO Nº2</t>
  </si>
  <si>
    <t>CUADRO Nº7</t>
  </si>
  <si>
    <t>CUADRO Nº8</t>
  </si>
  <si>
    <t>CUADRO Nº10</t>
  </si>
  <si>
    <t>CUADRO Nº12</t>
  </si>
  <si>
    <t>CUADRO Nº9</t>
  </si>
  <si>
    <t>CUADRO Nº11</t>
  </si>
  <si>
    <t>CUADRO Nº13</t>
  </si>
  <si>
    <t>Zona y Dependencia</t>
  </si>
  <si>
    <t>Urbana</t>
  </si>
  <si>
    <t>Rural</t>
  </si>
  <si>
    <t>Absoluto</t>
  </si>
  <si>
    <t>Relativo</t>
  </si>
  <si>
    <t>Especialidad</t>
  </si>
  <si>
    <t xml:space="preserve">Accounting </t>
  </si>
  <si>
    <t>Agroindustria</t>
  </si>
  <si>
    <t>Agroindustria Aliment. con Tecgía. Agrícola</t>
  </si>
  <si>
    <t>Agroindustria Aliment. con Tecgía. Pecuaria</t>
  </si>
  <si>
    <t>Agropecuaria producción Agrícola</t>
  </si>
  <si>
    <t>Agropecuaria producción Pecuaria</t>
  </si>
  <si>
    <t>Contabilidad y Auditoria</t>
  </si>
  <si>
    <t>Diseño y Construcción Muebles de Madera</t>
  </si>
  <si>
    <t>Diseño y Construcción Muebles y Estructuras</t>
  </si>
  <si>
    <t>Ejecutivos para Centros de Servicios</t>
  </si>
  <si>
    <t>Impresión Offset</t>
  </si>
  <si>
    <t>Industria Textil</t>
  </si>
  <si>
    <t>Informática Bilingüe</t>
  </si>
  <si>
    <t>Informática de Desarrollo de Software</t>
  </si>
  <si>
    <t>Informática en programación</t>
  </si>
  <si>
    <t>Informática en redes</t>
  </si>
  <si>
    <t>Informática en redes de Computadoras</t>
  </si>
  <si>
    <t>Informática en soporte</t>
  </si>
  <si>
    <t>Mecánica Automotriz</t>
  </si>
  <si>
    <t>Mecánica Precisión</t>
  </si>
  <si>
    <t>Refrigeración  y Aire Acondicionado</t>
  </si>
  <si>
    <t>Secret. Orientación en Servicio al Cliente</t>
  </si>
  <si>
    <t>Secretariado</t>
  </si>
  <si>
    <t>Secretariado Bilingue</t>
  </si>
  <si>
    <t>Secretariado Ejecutivo para centros de servicio</t>
  </si>
  <si>
    <t>Turismo en alimentos y Bebidas</t>
  </si>
  <si>
    <t>Administración, logística y Distribución</t>
  </si>
  <si>
    <t>Agroecologia</t>
  </si>
  <si>
    <t>C73-C80</t>
  </si>
  <si>
    <t>C81-C88</t>
  </si>
  <si>
    <t>C89-C91</t>
  </si>
  <si>
    <t>PORTADA</t>
  </si>
  <si>
    <t>FUNCIONARIOS QUE PARTICIPARON EN LA PUBLICACIÓN</t>
  </si>
  <si>
    <t>Portada</t>
  </si>
  <si>
    <t>Funcionarios que participaron en la publicación</t>
  </si>
  <si>
    <t>Cuadros Estadísticos: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</si>
  <si>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</si>
  <si>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AÑO 2017</t>
  </si>
  <si>
    <t>Informática en Redes de Computadoras</t>
  </si>
  <si>
    <t>AÑO 2018</t>
  </si>
  <si>
    <t>PERIODO 2000-2018</t>
  </si>
  <si>
    <t>DEPENDENCIA PÚBLICA, PRIVADA Y SUBVENCIONADA, PERIODO 2000-2018</t>
  </si>
  <si>
    <t>SERIE HISTÓRICA DE MATRÍCULA FINAL  Y RENDIMIENTO EN EDUCACIÓN REGULAR, SEGÚN  NIVEL DE ENSEÑANZA, PERIODO 2000-2018</t>
  </si>
  <si>
    <t>MATRICULA FINAL Y RENDIMIENTO EN I Y II CICLOS SEGÚN DEPENDENCIA, PERIODO 2000-2018</t>
  </si>
  <si>
    <t>RENDIMIENTO EDUCATIVO EN I Y II CICLOS, SEGÚN AÑO CURSADO, PERIODO 2000-2018 (CIFRAS ABSOLUTAS)</t>
  </si>
  <si>
    <t>RENDIMIENTO EDUCATIVO EN I Y II CICLOS, SEGÚN AÑO CURSADO, PERIODO 2000-2018 (CIFRAS RELATIVAS</t>
  </si>
  <si>
    <t>RENDIMIENTO EDUCATIVO EN ESCUELAS NOCTURNAS, SEGÚN NIVEL CURSADO, PERIODO 2000-2018 (CIFRAS ABSOLUTAS)</t>
  </si>
  <si>
    <t>RENDIMIENTO EDUCATIVO EN ESCUELAS NOCTURNAS, SEGÚN NIVEL CURSADO, PERIODO 2000-2018 (CIFRAS RELATIVAS</t>
  </si>
  <si>
    <t>MATRICULA FINAL EN III CICLO Y EDUCACIÓN DIVERSIFICADA DIURNA, SEGÚN DEPENDENCIA Y RENDIMIENTO, PERIODO 2000-2018</t>
  </si>
  <si>
    <t>APROBADOS EN III CICLO Y EDUCACIÓN DIVERSIFICADA DIURNA, SEGÚN RAMA EDUCATIVA Y AÑO CURSADO, PERIODO 2000-2018 (CIFRAS ABSOLUTAS)</t>
  </si>
  <si>
    <t>APROBADOS EN III CICLO Y EDUCACIÓN DIVERSIFICADA DIURNA, SEGÚN RAMA EDUCATIVA Y AÑO CURSADO, PERIODO 2000-2018 (CIFRAS RELATIVAS)</t>
  </si>
  <si>
    <t>APLAZADOS EN III CICLO Y EDUCACIÓN DIVERSIFICADA DIURNA, SEGÚN RAMA EDUCATIVA Y AÑO CURSADO, PERIODO 2000-2018 (CIFRAS ABSOLUTAS)</t>
  </si>
  <si>
    <t>APLAZADOS EN III CICLO Y EDUCACIÓN DIVERSIFICADA DIURNA, SEGÚN RAMA EDUCATIVA Y AÑO CURSADO, PERIODO 2000-2018 (CIFRAS RELATIVAS)</t>
  </si>
  <si>
    <t>REPROBADOS EN III CICLO Y EDUCACIÓN DIVERSIFICADA DIURNA, SEGÚN RAMA EDUCATIVA Y AÑO CURSADO, PERIODO 2000-2018 (CIFRAS ABSOLUTAS)</t>
  </si>
  <si>
    <t>REPROBADOS EN III CICLO Y EDUCACIÓN DIVERSIFICADA DIURNA, SEGÚN RAMA EDUCATIVA Y AÑO CURSADO, PERIODO 2000-2018 (CIFRAS RELATIVAS)</t>
  </si>
  <si>
    <t>MATRICULA FINAL EN I Y II CICLOS, POR AÑO CURSADO Y SEXO, SEGÚN ZONA Y DEPENDENCIA, AÑO 2018</t>
  </si>
  <si>
    <t>APROBADOS EN I Y II CICLOS, POR AÑO CURSADO Y SEXO, SEGÚN ZONA Y DEPENDENCIA, AÑO 2018</t>
  </si>
  <si>
    <t>APLAZADOS EN I Y II CICLOS, POR AÑO CURSADO Y SEXO, SEGÚN ZONA Y DEPENDENCIA, AÑO 2018</t>
  </si>
  <si>
    <t>REPROBADOS EN I Y II CICLOS, POR AÑO CURSADO Y SEXO, SEGÚN ZONA Y DEPENDENCIA, AÑO 2018</t>
  </si>
  <si>
    <t>MATRICULA FINAL EN I Y II CICLOS, POR AÑO CURSADO Y SEXO, SEGÚN DIRECCIÓN REGIONAL, AÑO 2018</t>
  </si>
  <si>
    <t>APROBADOS EN I Y II CICLOS, POR AÑO CURSADO Y SEXO, SEGÚN DIRECCIÓN REGIONAL, AÑO 2018</t>
  </si>
  <si>
    <t>PORCENTAJE DE APROBADOS EN I Y II CICLOS, POR AÑO CURSADO Y SEXO, SEGÚN DIRECCIÓN REGIONAL, AÑO 2018</t>
  </si>
  <si>
    <t>APLAZADOS EN I Y II CICLOS, POR AÑO CURSADO Y SEXO, SEGÚN DIRECCIÓN REGIONAL, AÑO 2018</t>
  </si>
  <si>
    <t>PORCENTAJE DE APLAZADOS EN I Y II CICLOS, POR AÑO CURSADO Y SEXO, SEGÚN DIRECCIÓN REGIONAL, AÑO 2018</t>
  </si>
  <si>
    <t>REPROBADOS EN I Y II CICLOS, POR AÑO CURSADO Y SEXO, SEGÚN DIRECCIÓN REGIONAL, AÑO 2018</t>
  </si>
  <si>
    <t>PORCENTAJE DE REPROBADOS EN I Y II CICLOS, POR AÑO CURSADO Y SEXO, SEGÚN DIRECCIÓN REGIONAL, AÑO 2018</t>
  </si>
  <si>
    <t>MATRICULA FINAL EN ESCUELAS NOCTURNAS, POR NIVEL CURSADO Y SEXO, SEGÚN DIRECCIÓN REGIONAL, NIVEL 2018</t>
  </si>
  <si>
    <t>APROBADOS EN ESCUELAS NOCTURNAS, POR NIVEL CURSADO Y SEXO, SEGÚN DIRECCIÓN REGIONAL, NIVEL 2018</t>
  </si>
  <si>
    <t>APLAZADOS EN ESCUELAS NOCTURNAS, POR NIVEL CURSADO Y SEXO, SEGÚN DIRECCIÓN REGIONAL, NIVEL 2018</t>
  </si>
  <si>
    <t>REPROBADOS EN ESCUELAS NOCTURNAS, POR NIVEL CURSADO Y SEXO, SEGÚN DIRECCIÓN REGIONAL, NIVEL 2018</t>
  </si>
  <si>
    <t>MATRICULA FINAL EN III CICLO Y EDUCACIÓN DIVERSIFICADA DIURNA Y NOCTURNA, POR AÑO CURSADO Y SEXO, SEGÚN ZONA Y DEPENDENCIA, AÑO 2018</t>
  </si>
  <si>
    <t>APROBADOS EN III CICLO Y EDUCACIÓN DIVERSIFICADA DIURNA Y NOCTURNA, POR AÑO CURSADO Y SEXO, SEGÚN ZONA Y DEPENDENCIA, AÑO 2018</t>
  </si>
  <si>
    <t>APLAZADOS EN III CICLO Y EDUCACIÓN DIVERSIFICADA DIURNA Y NOCTURNA, POR AÑO CURSADO Y SEXO, SEGÚN ZONA Y DEPENDENCIA, AÑO 2018</t>
  </si>
  <si>
    <t>REPROBADOS EN III CICLO Y EDUCACIÓN DIVERSIFICADA DIURNA Y NOCTURNA, POR AÑO CURSADO Y SEXO, SEGÚN ZONA Y DEPENDENCIA, AÑO 2018</t>
  </si>
  <si>
    <t>MATRICULA FINAL EN III CICLO Y EDUCACIÓN DIVERSIFICADA DIURNA Y NOCTURNA, POR AÑO CURSADO Y SEXO, SEGÚN DIRECCIÓN REGIONAL, AÑO 2018</t>
  </si>
  <si>
    <t>APROBADOS EN III CICLO Y EDUCACIÓN DIVERSIFICADA DIURNA Y NOCTURNA, POR AÑO CURSADO Y SEXO, SEGÚN DIRECCIÓN REGIONAL, AÑO 2018</t>
  </si>
  <si>
    <t>PORCENTAJE DE APROBADOS EN III CICLO Y EDUCACIÓN DIVERSIFICADA DIURNA Y NOCTURNA, POR AÑO CURSADO Y SEXO, SEGÚN DIRECCIÓN REGIONAL, AÑO 2018</t>
  </si>
  <si>
    <t>APLAZADOS EN III CICLO Y EDUCACIÓN DIVERSIFICADA DIURNA Y NOCTURNA, POR AÑO CURSADO Y SEXO, SEGÚN DIRECCIÓN REGIONAL, AÑO 2018</t>
  </si>
  <si>
    <t>PORCENTAJE DE APLAZADOS EN III CICLO Y EDUCACIÓN DIVERSIFICADA DIURNA Y NOCTURNA, POR AÑO CURSADO Y SEXO, SEGÚN DIRECCIÓN REGIONAL, AÑO 2018</t>
  </si>
  <si>
    <t>REPROBADOS EN III CICLO Y EDUCACIÓN DIVERSIFICADA DIURNA Y NOCTURNA, POR AÑO CURSADO Y SEXO, SEGÚN DIRECCIÓN REGIONAL, AÑO 2018</t>
  </si>
  <si>
    <t>PORCENTAJE DE REPROBADOS EN III CICLO Y EDUCACIÓN DIVERSIFICADA DIURNA Y NOCTURNA, POR AÑO CURSADO Y SEXO, SEGÚN DIRECCIÓN REGIONAL, AÑO 2018</t>
  </si>
  <si>
    <t>MATRICULA FINAL EN III CICLO Y EDUCACIÓN DIVERSIFICADA DIURNA , POR AÑO CURSADO Y SEXO, SEGÚN ZONA Y DEPENDENCIA, AÑO 2018</t>
  </si>
  <si>
    <t>APROBADOS EN III CICLO Y EDUCACIÓN DIVERSIFICADA DIURNA , POR AÑO CURSADO Y SEXO, SEGÚN ZONA Y DEPENDENCIA, AÑO 2018</t>
  </si>
  <si>
    <t>APLAZADOS EN III CICLO Y EDUCACIÓN DIVERSIFICADA DIURNA , POR AÑO CURSADO Y SEXO, SEGÚN ZONA Y DEPENDENCIA, AÑO 2018</t>
  </si>
  <si>
    <t>REPROBADOS EN III CICLO Y EDUCACIÓN DIVERSIFICADA DIURNA , POR AÑO CURSADO Y SEXO, SEGÚN ZONA Y DEPENDENCIA, AÑO 2018</t>
  </si>
  <si>
    <t>MATRICULA FINAL EN III CICLO Y EDUCACIÓN DIVERSIFICADA DIURNA , POR AÑO CURSADO Y SEXO, SEGÚN DIRECCIÓN REGIONAL, AÑO 2018</t>
  </si>
  <si>
    <t>APROBADOS EN III CICLO Y EDUCACIÓN DIVERSIFICADA DIURNA , POR AÑO CURSADO Y SEXO, SEGÚN DIRECCIÓN REGIONAL, AÑO 2018</t>
  </si>
  <si>
    <t>PORCENTAJE DE APROBADOS EN III CICLO Y EDUCACIÓN DIVERSIFICADA DIURNA , POR AÑO CURSADO Y SEXO, SEGÚN DIRECCIÓN REGIONAL, AÑO 2018</t>
  </si>
  <si>
    <t>APLAZADOS EN III CICLO Y EDUCACIÓN DIVERSIFICADA DIURNA , POR AÑO CURSADO Y SEXO, SEGÚN DIRECCIÓN REGIONAL, AÑO 2018</t>
  </si>
  <si>
    <t>PORCENTAJE DE APLAZADOS EN III CICLO Y EDUCACIÓN DIVERSIFICADA DIURNA , POR AÑO CURSADO Y SEXO, SEGÚN DIRECCIÓN REGIONAL, AÑO 2018</t>
  </si>
  <si>
    <t>REPROBADOS EN III CICLO Y EDUCACIÓN DIVERSIFICADA DIURNA , POR AÑO CURSADO Y SEXO, SEGÚN DIRECCIÓN REGIONAL, AÑO 2018</t>
  </si>
  <si>
    <t>PORCENTAJE DE REPROBADOS EN III CICLO Y EDUCACIÓN DIVERSIFICADA DIURNA , POR AÑO CURSADO Y SEXO, SEGÚN DIRECCIÓN REGIONAL, AÑO 2018</t>
  </si>
  <si>
    <t>MATRICULA FINAL EN III CICLO Y EDUCACIÓN DIVERSIFICADA, ACADÉMICA DIURNA , POR AÑO CURSADO Y SEXO, SEGÚN ZONA Y DEPENDENCIA, AÑO 2018</t>
  </si>
  <si>
    <t>APROBADOS EN III CICLO Y EDUCACIÓN DIVERSIFICADA, ACADÉMICA DIURNA , POR AÑO CURSADO Y SEXO, SEGÚN ZONA Y DEPENDENCIA, AÑO 2018</t>
  </si>
  <si>
    <t>APLAZADOS EN III CICLO Y EDUCACIÓN DIVERSIFICADA, ACADÉMICA DIURNA , POR AÑO CURSADO Y SEXO, SEGÚN ZONA Y DEPENDENCIA, AÑO 2018</t>
  </si>
  <si>
    <t>REPROBADOS EN III CICLO Y EDUCACIÓN DIVERSIFICADA, ACADÉMICA DIURNA , POR AÑO CURSADO Y SEXO, SEGÚN ZONA Y DEPENDENCIA, AÑO 2018</t>
  </si>
  <si>
    <t>MATRICULA FINAL EN III CICLO Y EDUCACIÓN DIVERSIFICADA, ACADÉMICA DIURNA , POR AÑO CURSADO Y SEXO, SEGÚN DIRECCIÓN REGIONAL, AÑO 2018</t>
  </si>
  <si>
    <t>APROBADOS EN III CICLO Y EDUCACIÓN DIVERSIFICADA, ACADÉMICA DIURNA , POR AÑO CURSADO Y SEXO, SEGÚN DIRECCIÓN REGIONAL, AÑO 2018</t>
  </si>
  <si>
    <t>PORCENTAJE DE APROBADOS EN III CICLO Y EDUCACIÓN DIVERSIFICADA, ACADÉMICA DIURNA , POR AÑO CURSADO Y SEXO, SEGÚN DIRECCIÓN REGIONAL, AÑO 2018</t>
  </si>
  <si>
    <t>APLAZADOS EN III CICLO Y EDUCACIÓN DIVERSIFICADA, ACADÉMICA DIURNA , POR AÑO CURSADO Y SEXO, SEGÚN DIRECCIÓN REGIONAL, AÑO 2018</t>
  </si>
  <si>
    <t>PORCENTAJE DE APLAZADOS EN III CICLO Y EDUCACIÓN DIVERSIFICADA, ACADÉMICA DIURNA , POR AÑO CURSADO Y SEXO, SEGÚN DIRECCIÓN REGIONAL, AÑO 2018</t>
  </si>
  <si>
    <t>REPROBADOS EN III CICLO Y EDUCACIÓN DIVERSIFICADA, ACADÉMICA DIURNA , POR AÑO CURSADO Y SEXO, SEGÚN DIRECCIÓN REGIONAL, AÑO 2018</t>
  </si>
  <si>
    <t>PORCENTAJE DE REPROBADOS EN III CICLO Y EDUCACIÓN DIVERSIFICADA, ACADÉMICA DIURNA , POR AÑO CURSADO Y SEXO, SEGÚN DIRECCIÓN REGIONAL, AÑO 2018</t>
  </si>
  <si>
    <t>MATRICULA FINAL EN III CICLO Y EDUCACIÓN DIVERSIFICADA, TÉCNICA DIURNA , POR AÑO CURSADO Y SEXO, SEGÚN ZONA Y DEPENDENCIA, AÑO 2018</t>
  </si>
  <si>
    <t>APROBADOS EN III CICLO Y EDUCACIÓN DIVERSIFICADA, TÉCNICA DIURNA , POR AÑO CURSADO Y SEXO, SEGÚN ZONA Y DEPENDENCIA, AÑO 2018</t>
  </si>
  <si>
    <t>APLAZADOS EN III CICLO Y EDUCACIÓN DIVERSIFICADA, TÉCNICA DIURNA , POR AÑO CURSADO Y SEXO, SEGÚN ZONA Y DEPENDENCIA, AÑO 2018</t>
  </si>
  <si>
    <t>REPROBADOS EN III CICLO Y EDUCACIÓN DIVERSIFICADA, TÉCNICA DIURNA , POR AÑO CURSADO Y SEXO, SEGÚN ZONA Y DEPENDENCIA, AÑO 2018</t>
  </si>
  <si>
    <t>MATRICULA FINAL EN III CICLO Y EDUCACIÓN DIVERSIFICADA, TÉCNICA DIURNA , POR AÑO CURSADO Y SEXO, SEGÚN DIRECCIÓN REGIONAL, AÑO 2018</t>
  </si>
  <si>
    <t>APROBADOS EN III CICLO Y EDUCACIÓN DIVERSIFICADA, TÉCNICA DIURNA , POR AÑO CURSADO Y SEXO, SEGÚN DIRECCIÓN REGIONAL, AÑO 2018</t>
  </si>
  <si>
    <t>PORCENTAJE DE APROBADOS EN III CICLO Y EDUCACIÓN DIVERSIFICADA, TÉCNICA DIURNA , POR AÑO CURSADO Y SEXO, SEGÚN DIRECCIÓN REGIONAL, AÑO 2018</t>
  </si>
  <si>
    <t>APLAZADOS EN III CICLO Y EDUCACIÓN DIVERSIFICADA, TÉCNICA DIURNA , POR AÑO CURSADO Y SEXO, SEGÚN DIRECCIÓN REGIONAL, AÑO 2018</t>
  </si>
  <si>
    <t>PORCENTAJE DE APLAZADOS EN III CICLO Y EDUCACIÓN DIVERSIFICADA, TÉCNICA DIURNA , POR AÑO CURSADO Y SEXO, SEGÚN DIRECCIÓN REGIONAL, AÑO 2018</t>
  </si>
  <si>
    <t>REPROBADOS EN III CICLO Y EDUCACIÓN DIVERSIFICADA, TÉCNICA DIURNA , POR AÑO CURSADO Y SEXO, SEGÚN DIRECCIÓN REGIONAL, AÑO 2018</t>
  </si>
  <si>
    <t>PORCENTAJE DE REPROBADOS EN III CICLO Y EDUCACIÓN DIVERSIFICADA, TÉCNICA DIURNA , POR AÑO CURSADO Y SEXO, SEGÚN DIRECCIÓN REGIONAL, AÑO 2018</t>
  </si>
  <si>
    <t>MATRICULA FINAL EN III CICLO Y EDUCACIÓN DIVERSIFICADA, ACADÉMICA NOCTURNA , POR AÑO CURSADO Y SEXO, SEGÚN ZONA Y DEPENDENCIA, AÑO 2018</t>
  </si>
  <si>
    <t>APROBADOS EN III CICLO Y EDUCACIÓN DIVERSIFICADA, ACADÉMICA NOCTURNA , POR AÑO CURSADO Y SEXO, SEGÚN ZONA Y DEPENDENCIA, AÑO 2018</t>
  </si>
  <si>
    <t>APLAZADOS EN III CICLO Y EDUCACIÓN DIVERSIFICADA, ACADÉMICA NOCTURNA , POR AÑO CURSADO Y SEXO, SEGÚN ZONA Y DEPENDENCIA, AÑO 2018</t>
  </si>
  <si>
    <t>MATRICULA FINAL EN III CICLO Y EDUCACIÓN DIVERSIFICADA, ACADÉMICA NOCTURNA , POR AÑO CURSADO Y SEXO, SEGÚN DIRECCIÓN REGIONAL, AÑO 2018</t>
  </si>
  <si>
    <t>APROBADOS EN III CICLO Y EDUCACIÓN DIVERSIFICADA, ACADÉMICA NOCTURNA , POR AÑO CURSADO Y SEXO, SEGÚN DIRECCIÓN REGIONAL, AÑO 2018</t>
  </si>
  <si>
    <t>PORCENTAJE DE APROBADOS EN III CICLO Y EDUCACIÓN DIVERSIFICADA, ACADÉMICA NOCTURNA , POR AÑO CURSADO Y SEXO, SEGÚN DIRECCIÓN REGIONAL, AÑO 2018</t>
  </si>
  <si>
    <t>APLAZADOS EN III CICLO Y EDUCACIÓN DIVERSIFICADA, ACADÉMICA NOCTURNA , POR AÑO CURSADO Y SEXO, SEGÚN DIRECCIÓN REGIONAL, AÑO 2018</t>
  </si>
  <si>
    <t>PORCENTAJE DE APLAZADOS EN III CICLO Y EDUCACIÓN DIVERSIFICADA, ACADÉMICA NOCTURNA , POR AÑO CURSADO Y SEXO, SEGÚN DIRECCIÓN REGIONAL, AÑO 2018</t>
  </si>
  <si>
    <t>MATRICULA FINAL EN III CICLO Y EDUCACIÓN DIVERSIFICADA, TÉCNICA NOCTURNA , POR AÑO CURSADO Y SEXO, SEGÚN ZONA Y DEPENDENCIA, AÑO 2018</t>
  </si>
  <si>
    <t>APROBADOS EN III CICLO Y EDUCACIÓN DIVERSIFICADA, TÉCNICA NOCTURNA , POR AÑO CURSADO Y SEXO, SEGÚN ZONA Y DEPENDENCIA, AÑO 2018</t>
  </si>
  <si>
    <t>APLAZADOS EN III CICLO Y EDUCACIÓN DIVERSIFICADA, TÉCNICA NOCTURNA , POR AÑO CURSADO Y SEXO, SEGÚN ZONA Y DEPENDENCIA, AÑO 2018</t>
  </si>
  <si>
    <t>MATRICULA FINAL EN III CICLO Y EDUCACIÓN DIVERSIFICADA, TÉCNICA NOCTURNA , POR AÑO CURSADO Y SEXO, SEGÚN DIRECCIÓN REGIONAL, AÑO 2018</t>
  </si>
  <si>
    <t>APROBADOS EN III CICLO Y EDUCACIÓN DIVERSIFICADA, TÉCNICA NOCTURNA , POR AÑO CURSADO Y SEXO, SEGÚN DIRECCIÓN REGIONAL, AÑO 2018</t>
  </si>
  <si>
    <t>PORCENTAJE DE APROBADOS EN III CICLO Y EDUCACIÓN DIVERSIFICADA, TÉCNICA NOCTURNA , POR AÑO CURSADO Y SEXO, SEGÚN DIRECCIÓN REGIONAL, AÑO 2018</t>
  </si>
  <si>
    <t>APLAZADOS EN III CICLO Y EDUCACIÓN DIVERSIFICADA, TÉCNICA NOCTURNA , POR AÑO CURSADO Y SEXO, SEGÚN DIRECCIÓN REGIONAL, AÑO 2018</t>
  </si>
  <si>
    <t>PORCENTAJE DE APLAZADOS EN III CICLO Y EDUCACIÓN DIVERSIFICADA, TÉCNICA NOCTURNA , POR AÑO CURSADO Y SEXO, SEGÚN DIRECCIÓN REGIONAL, AÑO 2018</t>
  </si>
  <si>
    <t xml:space="preserve">GRADUADOS COMO TÉCNICOS MEDIOS, SEGÚN MODALIDAD DE ENSEÑANZA, PERIODO 2000-2018 </t>
  </si>
  <si>
    <t>GRADUADOS COMO TÉCNICOS MEDIOS, POR ESPECIALIDAD, PERIODO 2007-2018</t>
  </si>
  <si>
    <t>GRADUADOS COMO TECNICO MEDIO EN EDUCACION DIVERSIFICADA TÉCNICA, POR GENERO Y ESPECIALIDAD, 2018</t>
  </si>
  <si>
    <t>PERIODO 2007-2018</t>
  </si>
  <si>
    <t>POR GENERO Y ESPECIALIDAD, 2018</t>
  </si>
  <si>
    <t>Diseño y Desarrollo Digital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</si>
</sst>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(* #,##0_);_(* \(#,##0\);_(* &quot;-&quot;_);_(@_)"/>
    <numFmt numFmtId="164" formatCode="General_)"/>
    <numFmt numFmtId="165" formatCode="0.0"/>
    <numFmt numFmtId="166" formatCode="0.0_)"/>
    <numFmt numFmtId="167" formatCode="0_)"/>
    <numFmt numFmtId="168" formatCode="_(* #.##0.00_);_(* \(#.##0.00\);_(* &quot;-&quot;??_);_(@_)"/>
  </numFmts>
  <fonts count="40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name val="Courier"/>
      <family val="3"/>
    </font>
    <font>
      <sz val="10"/>
      <name val="Arial"/>
      <family val="2"/>
    </font>
    <font>
      <sz val="1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sz val="10"/>
      <color theme="1"/>
      <name val="Calibri"/>
      <family val="2"/>
    </font>
    <font>
      <sz val="8"/>
      <color theme="1"/>
      <name val="Times New Roman"/>
      <family val="1"/>
    </font>
    <font>
      <sz val="8"/>
      <color theme="1"/>
      <name val="Calibri"/>
      <family val="2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sz val="8"/>
      <name val="Times"/>
      <family val="1"/>
    </font>
    <font>
      <sz val="10"/>
      <name val="Times"/>
      <family val="1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1"/>
      <color indexed="8"/>
      <name val="Times New Roman"/>
      <family val="1"/>
    </font>
    <font>
      <b/>
      <i/>
      <sz val="10"/>
      <color indexed="8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rgb="FF0070C0"/>
      <name val="Times New Roman"/>
      <family val="1"/>
    </font>
    <font>
      <b/>
      <u/>
      <sz val="11"/>
      <color rgb="FF0070C0"/>
      <name val="Times New Roman"/>
      <family val="1"/>
    </font>
    <font>
      <b/>
      <sz val="16"/>
      <color rgb="FF0070C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Times New Roman"/>
      <family val="1"/>
    </font>
    <font>
      <b/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u/>
      <sz val="20"/>
      <color rgb="FFFFFF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F3FA"/>
        <bgColor indexed="64"/>
      </patternFill>
    </fill>
    <fill>
      <patternFill patternType="solid">
        <fgColor rgb="FF0070C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0">
    <xf numFmtId="0" fontId="0" fillId="0" borderId="0"/>
    <xf numFmtId="164" fontId="2" fillId="0" borderId="0"/>
    <xf numFmtId="167" fontId="2" fillId="0" borderId="0"/>
    <xf numFmtId="167" fontId="2" fillId="0" borderId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41" fontId="32" fillId="0" borderId="0" applyFont="0" applyFill="0" applyBorder="0" applyAlignment="0" applyProtection="0"/>
  </cellStyleXfs>
  <cellXfs count="353">
    <xf numFmtId="0" fontId="0" fillId="0" borderId="0" xfId="0"/>
    <xf numFmtId="164" fontId="6" fillId="0" borderId="0" xfId="1" applyFont="1" applyAlignment="1">
      <alignment vertical="center"/>
    </xf>
    <xf numFmtId="164" fontId="7" fillId="0" borderId="1" xfId="1" applyFont="1" applyBorder="1" applyAlignment="1" applyProtection="1">
      <alignment horizontal="center" vertical="center"/>
    </xf>
    <xf numFmtId="164" fontId="7" fillId="0" borderId="1" xfId="1" applyFont="1" applyBorder="1" applyAlignment="1">
      <alignment vertical="center"/>
    </xf>
    <xf numFmtId="164" fontId="1" fillId="0" borderId="0" xfId="1" applyFont="1" applyAlignment="1">
      <alignment vertical="center"/>
    </xf>
    <xf numFmtId="164" fontId="1" fillId="0" borderId="0" xfId="1" applyFont="1" applyAlignment="1" applyProtection="1">
      <alignment horizontal="fill" vertical="center"/>
    </xf>
    <xf numFmtId="164" fontId="8" fillId="0" borderId="0" xfId="1" applyFont="1" applyAlignment="1" applyProtection="1">
      <alignment horizontal="left" vertical="center"/>
    </xf>
    <xf numFmtId="164" fontId="8" fillId="0" borderId="0" xfId="1" applyFont="1" applyAlignment="1">
      <alignment horizontal="left" vertical="center"/>
    </xf>
    <xf numFmtId="164" fontId="7" fillId="0" borderId="0" xfId="1" applyFont="1" applyAlignment="1" applyProtection="1">
      <alignment horizontal="left" vertical="center"/>
    </xf>
    <xf numFmtId="164" fontId="7" fillId="0" borderId="0" xfId="1" applyFont="1" applyAlignment="1">
      <alignment vertical="center"/>
    </xf>
    <xf numFmtId="164" fontId="7" fillId="0" borderId="0" xfId="1" applyFont="1" applyBorder="1" applyAlignment="1" applyProtection="1">
      <alignment horizontal="left" vertical="center"/>
    </xf>
    <xf numFmtId="164" fontId="7" fillId="0" borderId="1" xfId="1" applyFont="1" applyBorder="1" applyAlignment="1" applyProtection="1">
      <alignment horizontal="left" vertical="center"/>
    </xf>
    <xf numFmtId="164" fontId="7" fillId="0" borderId="1" xfId="1" quotePrefix="1" applyFont="1" applyBorder="1" applyAlignment="1" applyProtection="1">
      <alignment horizontal="centerContinuous" vertical="center"/>
    </xf>
    <xf numFmtId="164" fontId="1" fillId="0" borderId="1" xfId="1" applyFont="1" applyBorder="1" applyAlignment="1">
      <alignment horizontal="centerContinuous" vertical="center"/>
    </xf>
    <xf numFmtId="3" fontId="1" fillId="0" borderId="0" xfId="1" applyNumberFormat="1" applyFont="1" applyAlignment="1">
      <alignment vertical="center"/>
    </xf>
    <xf numFmtId="165" fontId="1" fillId="0" borderId="0" xfId="1" applyNumberFormat="1" applyFont="1" applyAlignment="1">
      <alignment vertical="center"/>
    </xf>
    <xf numFmtId="166" fontId="1" fillId="0" borderId="0" xfId="1" applyNumberFormat="1" applyFont="1" applyAlignment="1" applyProtection="1">
      <alignment horizontal="center" vertical="center"/>
    </xf>
    <xf numFmtId="3" fontId="1" fillId="0" borderId="0" xfId="1" applyNumberFormat="1" applyFont="1" applyAlignment="1" applyProtection="1">
      <alignment vertical="center"/>
    </xf>
    <xf numFmtId="165" fontId="1" fillId="0" borderId="0" xfId="1" applyNumberFormat="1" applyFont="1" applyBorder="1" applyAlignment="1">
      <alignment vertical="center"/>
    </xf>
    <xf numFmtId="165" fontId="1" fillId="0" borderId="1" xfId="1" applyNumberFormat="1" applyFont="1" applyBorder="1" applyAlignment="1">
      <alignment vertical="center"/>
    </xf>
    <xf numFmtId="167" fontId="13" fillId="0" borderId="0" xfId="2" applyFont="1" applyAlignment="1">
      <alignment vertical="center"/>
    </xf>
    <xf numFmtId="167" fontId="14" fillId="0" borderId="1" xfId="2" applyFont="1" applyBorder="1" applyAlignment="1" applyProtection="1">
      <alignment horizontal="left" vertical="center"/>
    </xf>
    <xf numFmtId="167" fontId="14" fillId="0" borderId="1" xfId="2" applyFont="1" applyBorder="1" applyAlignment="1">
      <alignment vertical="center"/>
    </xf>
    <xf numFmtId="167" fontId="4" fillId="0" borderId="0" xfId="2" applyFont="1" applyAlignment="1">
      <alignment vertical="center"/>
    </xf>
    <xf numFmtId="167" fontId="15" fillId="0" borderId="0" xfId="2" applyFont="1" applyAlignment="1" applyProtection="1">
      <alignment horizontal="left" vertical="center"/>
    </xf>
    <xf numFmtId="167" fontId="14" fillId="0" borderId="0" xfId="2" applyFont="1" applyAlignment="1" applyProtection="1">
      <alignment horizontal="left" vertical="center"/>
    </xf>
    <xf numFmtId="167" fontId="14" fillId="0" borderId="0" xfId="2" applyFont="1" applyAlignment="1">
      <alignment vertical="center"/>
    </xf>
    <xf numFmtId="167" fontId="4" fillId="0" borderId="0" xfId="3" applyFont="1" applyAlignment="1">
      <alignment vertical="center"/>
    </xf>
    <xf numFmtId="167" fontId="4" fillId="0" borderId="0" xfId="2" applyFont="1" applyBorder="1" applyAlignment="1">
      <alignment vertical="center"/>
    </xf>
    <xf numFmtId="164" fontId="4" fillId="0" borderId="0" xfId="1" applyFont="1"/>
    <xf numFmtId="164" fontId="14" fillId="0" borderId="0" xfId="1" applyFont="1"/>
    <xf numFmtId="164" fontId="14" fillId="0" borderId="1" xfId="1" applyFont="1" applyBorder="1" applyAlignment="1" applyProtection="1">
      <alignment horizontal="left"/>
    </xf>
    <xf numFmtId="164" fontId="14" fillId="0" borderId="1" xfId="1" applyFont="1" applyBorder="1"/>
    <xf numFmtId="164" fontId="15" fillId="0" borderId="0" xfId="1" applyFont="1" applyAlignment="1" applyProtection="1">
      <alignment horizontal="left"/>
    </xf>
    <xf numFmtId="3" fontId="4" fillId="0" borderId="0" xfId="2" applyNumberFormat="1" applyFont="1" applyBorder="1" applyAlignment="1">
      <alignment vertical="center"/>
    </xf>
    <xf numFmtId="167" fontId="15" fillId="0" borderId="0" xfId="2" applyFont="1" applyAlignment="1">
      <alignment horizontal="centerContinuous" vertical="center"/>
    </xf>
    <xf numFmtId="165" fontId="4" fillId="0" borderId="0" xfId="2" applyNumberFormat="1" applyFont="1" applyBorder="1" applyAlignment="1">
      <alignment vertical="center"/>
    </xf>
    <xf numFmtId="165" fontId="4" fillId="0" borderId="1" xfId="2" applyNumberFormat="1" applyFont="1" applyBorder="1" applyAlignment="1">
      <alignment vertical="center"/>
    </xf>
    <xf numFmtId="164" fontId="14" fillId="0" borderId="0" xfId="1" applyFont="1" applyAlignment="1" applyProtection="1">
      <alignment horizontal="center"/>
    </xf>
    <xf numFmtId="164" fontId="10" fillId="0" borderId="0" xfId="1" quotePrefix="1" applyFont="1" applyAlignment="1" applyProtection="1">
      <alignment horizontal="left" vertical="center"/>
    </xf>
    <xf numFmtId="164" fontId="4" fillId="0" borderId="1" xfId="1" applyFont="1" applyBorder="1"/>
    <xf numFmtId="164" fontId="13" fillId="0" borderId="0" xfId="1" applyFont="1" applyAlignment="1">
      <alignment vertical="center"/>
    </xf>
    <xf numFmtId="164" fontId="14" fillId="0" borderId="0" xfId="1" applyFont="1" applyAlignment="1">
      <alignment vertical="center"/>
    </xf>
    <xf numFmtId="164" fontId="14" fillId="0" borderId="1" xfId="1" applyFont="1" applyBorder="1" applyAlignment="1" applyProtection="1">
      <alignment horizontal="left" vertical="center"/>
    </xf>
    <xf numFmtId="164" fontId="14" fillId="0" borderId="1" xfId="1" applyFont="1" applyBorder="1" applyAlignment="1">
      <alignment vertical="center"/>
    </xf>
    <xf numFmtId="164" fontId="14" fillId="0" borderId="0" xfId="1" applyFont="1" applyAlignment="1" applyProtection="1">
      <alignment horizontal="fill" vertical="center"/>
    </xf>
    <xf numFmtId="164" fontId="4" fillId="0" borderId="0" xfId="1" applyFont="1" applyAlignment="1">
      <alignment vertical="center"/>
    </xf>
    <xf numFmtId="164" fontId="15" fillId="0" borderId="0" xfId="1" applyFont="1" applyAlignment="1" applyProtection="1">
      <alignment horizontal="left" vertical="center"/>
    </xf>
    <xf numFmtId="3" fontId="4" fillId="0" borderId="0" xfId="1" applyNumberFormat="1" applyFont="1" applyAlignment="1">
      <alignment vertical="center"/>
    </xf>
    <xf numFmtId="164" fontId="14" fillId="0" borderId="0" xfId="1" quotePrefix="1" applyFont="1" applyAlignment="1" applyProtection="1">
      <alignment horizontal="left" vertical="center"/>
    </xf>
    <xf numFmtId="164" fontId="14" fillId="0" borderId="1" xfId="1" quotePrefix="1" applyFont="1" applyBorder="1" applyAlignment="1" applyProtection="1">
      <alignment horizontal="left" vertical="center"/>
    </xf>
    <xf numFmtId="3" fontId="4" fillId="0" borderId="1" xfId="1" applyNumberFormat="1" applyFont="1" applyBorder="1" applyAlignment="1">
      <alignment vertical="center"/>
    </xf>
    <xf numFmtId="164" fontId="14" fillId="0" borderId="0" xfId="1" applyFont="1" applyAlignment="1" applyProtection="1">
      <alignment horizontal="left" vertical="center"/>
    </xf>
    <xf numFmtId="165" fontId="15" fillId="0" borderId="0" xfId="1" applyNumberFormat="1" applyFont="1" applyBorder="1" applyAlignment="1">
      <alignment vertical="center"/>
    </xf>
    <xf numFmtId="165" fontId="14" fillId="0" borderId="0" xfId="1" applyNumberFormat="1" applyFont="1" applyBorder="1" applyAlignment="1">
      <alignment vertical="center"/>
    </xf>
    <xf numFmtId="165" fontId="4" fillId="0" borderId="0" xfId="1" applyNumberFormat="1" applyFont="1" applyBorder="1" applyAlignment="1">
      <alignment vertical="center"/>
    </xf>
    <xf numFmtId="164" fontId="4" fillId="0" borderId="0" xfId="1" applyFont="1" applyBorder="1" applyAlignment="1">
      <alignment vertical="center"/>
    </xf>
    <xf numFmtId="165" fontId="4" fillId="0" borderId="1" xfId="1" applyNumberFormat="1" applyFont="1" applyBorder="1" applyAlignment="1">
      <alignment vertical="center"/>
    </xf>
    <xf numFmtId="3" fontId="14" fillId="0" borderId="0" xfId="1" applyNumberFormat="1" applyFont="1" applyAlignment="1">
      <alignment vertical="center"/>
    </xf>
    <xf numFmtId="3" fontId="15" fillId="0" borderId="0" xfId="1" applyNumberFormat="1" applyFont="1" applyAlignment="1">
      <alignment vertical="center"/>
    </xf>
    <xf numFmtId="164" fontId="4" fillId="0" borderId="0" xfId="1" applyFont="1" applyAlignment="1" applyProtection="1">
      <alignment horizontal="fill"/>
    </xf>
    <xf numFmtId="164" fontId="15" fillId="0" borderId="0" xfId="1" applyFont="1"/>
    <xf numFmtId="164" fontId="15" fillId="0" borderId="0" xfId="1" quotePrefix="1" applyFont="1" applyAlignment="1" applyProtection="1">
      <alignment horizontal="left"/>
    </xf>
    <xf numFmtId="164" fontId="14" fillId="0" borderId="1" xfId="1" applyFont="1" applyBorder="1" applyAlignment="1" applyProtection="1">
      <alignment horizontal="center"/>
    </xf>
    <xf numFmtId="166" fontId="4" fillId="0" borderId="0" xfId="1" applyNumberFormat="1" applyFont="1" applyProtection="1"/>
    <xf numFmtId="166" fontId="4" fillId="0" borderId="1" xfId="1" applyNumberFormat="1" applyFont="1" applyBorder="1" applyProtection="1"/>
    <xf numFmtId="166" fontId="15" fillId="0" borderId="0" xfId="1" applyNumberFormat="1" applyFont="1" applyProtection="1"/>
    <xf numFmtId="164" fontId="10" fillId="0" borderId="0" xfId="1" quotePrefix="1" applyFont="1" applyBorder="1" applyAlignment="1" applyProtection="1">
      <alignment horizontal="left" vertical="center"/>
    </xf>
    <xf numFmtId="3" fontId="15" fillId="0" borderId="0" xfId="2" applyNumberFormat="1" applyFont="1" applyBorder="1" applyAlignment="1">
      <alignment vertical="center"/>
    </xf>
    <xf numFmtId="164" fontId="14" fillId="0" borderId="0" xfId="1" applyFont="1" applyFill="1" applyAlignment="1" applyProtection="1">
      <alignment horizontal="left" vertical="center"/>
    </xf>
    <xf numFmtId="164" fontId="14" fillId="0" borderId="0" xfId="1" applyFont="1" applyFill="1" applyAlignment="1">
      <alignment vertical="center"/>
    </xf>
    <xf numFmtId="164" fontId="14" fillId="0" borderId="0" xfId="1" applyFont="1" applyFill="1" applyAlignment="1" applyProtection="1">
      <alignment horizontal="fill" vertical="center"/>
    </xf>
    <xf numFmtId="164" fontId="15" fillId="0" borderId="0" xfId="1" applyFont="1" applyFill="1" applyAlignment="1" applyProtection="1">
      <alignment horizontal="left" vertical="center"/>
    </xf>
    <xf numFmtId="3" fontId="15" fillId="0" borderId="0" xfId="1" applyNumberFormat="1" applyFont="1" applyFill="1" applyAlignment="1" applyProtection="1">
      <alignment vertical="center"/>
    </xf>
    <xf numFmtId="164" fontId="15" fillId="0" borderId="0" xfId="1" applyFont="1" applyAlignment="1">
      <alignment vertical="center"/>
    </xf>
    <xf numFmtId="3" fontId="14" fillId="0" borderId="0" xfId="1" applyNumberFormat="1" applyFont="1" applyFill="1" applyAlignment="1" applyProtection="1">
      <alignment vertical="center"/>
    </xf>
    <xf numFmtId="3" fontId="4" fillId="0" borderId="0" xfId="1" applyNumberFormat="1" applyFont="1" applyFill="1" applyAlignment="1" applyProtection="1">
      <alignment vertical="center"/>
    </xf>
    <xf numFmtId="3" fontId="4" fillId="0" borderId="0" xfId="1" applyNumberFormat="1" applyFont="1" applyFill="1" applyAlignment="1">
      <alignment vertical="center"/>
    </xf>
    <xf numFmtId="164" fontId="14" fillId="0" borderId="0" xfId="1" quotePrefix="1" applyFont="1" applyFill="1" applyAlignment="1" applyProtection="1">
      <alignment horizontal="left" vertical="center"/>
    </xf>
    <xf numFmtId="164" fontId="14" fillId="0" borderId="1" xfId="1" quotePrefix="1" applyFont="1" applyFill="1" applyBorder="1" applyAlignment="1" applyProtection="1">
      <alignment horizontal="left" vertical="center"/>
    </xf>
    <xf numFmtId="3" fontId="4" fillId="0" borderId="1" xfId="1" applyNumberFormat="1" applyFont="1" applyFill="1" applyBorder="1" applyAlignment="1" applyProtection="1">
      <alignment vertical="center"/>
    </xf>
    <xf numFmtId="164" fontId="14" fillId="0" borderId="0" xfId="1" quotePrefix="1" applyFont="1" applyBorder="1" applyAlignment="1" applyProtection="1">
      <alignment horizontal="left" vertical="center"/>
    </xf>
    <xf numFmtId="164" fontId="14" fillId="0" borderId="0" xfId="1" applyFont="1" applyBorder="1" applyAlignment="1" applyProtection="1">
      <alignment horizontal="left" vertical="center"/>
    </xf>
    <xf numFmtId="164" fontId="10" fillId="0" borderId="0" xfId="1" quotePrefix="1" applyFont="1" applyAlignment="1" applyProtection="1">
      <alignment horizontal="left" vertical="center"/>
    </xf>
    <xf numFmtId="164" fontId="14" fillId="0" borderId="1" xfId="1" applyFont="1" applyBorder="1" applyAlignment="1" applyProtection="1">
      <alignment horizontal="center" vertical="center"/>
    </xf>
    <xf numFmtId="164" fontId="16" fillId="0" borderId="0" xfId="1" applyFont="1" applyAlignment="1">
      <alignment vertical="center"/>
    </xf>
    <xf numFmtId="165" fontId="15" fillId="0" borderId="0" xfId="1" applyNumberFormat="1" applyFont="1" applyFill="1" applyAlignment="1" applyProtection="1">
      <alignment vertical="center"/>
    </xf>
    <xf numFmtId="165" fontId="14" fillId="0" borderId="0" xfId="1" applyNumberFormat="1" applyFont="1" applyFill="1" applyAlignment="1" applyProtection="1">
      <alignment vertical="center"/>
    </xf>
    <xf numFmtId="165" fontId="4" fillId="0" borderId="0" xfId="1" applyNumberFormat="1" applyFont="1" applyFill="1" applyAlignment="1" applyProtection="1">
      <alignment vertical="center"/>
    </xf>
    <xf numFmtId="1" fontId="4" fillId="0" borderId="0" xfId="1" applyNumberFormat="1" applyFont="1" applyFill="1" applyAlignment="1">
      <alignment vertical="center"/>
    </xf>
    <xf numFmtId="164" fontId="15" fillId="0" borderId="0" xfId="1" quotePrefix="1" applyFont="1" applyFill="1" applyAlignment="1" applyProtection="1">
      <alignment horizontal="left" vertical="center"/>
    </xf>
    <xf numFmtId="165" fontId="4" fillId="0" borderId="1" xfId="1" applyNumberFormat="1" applyFont="1" applyFill="1" applyBorder="1" applyAlignment="1" applyProtection="1">
      <alignment vertical="center"/>
    </xf>
    <xf numFmtId="164" fontId="14" fillId="0" borderId="0" xfId="1" applyFont="1" applyFill="1" applyBorder="1" applyAlignment="1" applyProtection="1">
      <alignment horizontal="left" vertical="center"/>
    </xf>
    <xf numFmtId="164" fontId="14" fillId="0" borderId="0" xfId="1" quotePrefix="1" applyFont="1" applyFill="1" applyBorder="1" applyAlignment="1" applyProtection="1">
      <alignment horizontal="left" vertical="center"/>
    </xf>
    <xf numFmtId="165" fontId="4" fillId="0" borderId="0" xfId="1" applyNumberFormat="1" applyFont="1" applyFill="1" applyAlignment="1" applyProtection="1">
      <alignment horizontal="right" vertical="center"/>
    </xf>
    <xf numFmtId="164" fontId="16" fillId="0" borderId="0" xfId="1" applyFont="1" applyFill="1" applyBorder="1" applyAlignment="1" applyProtection="1">
      <alignment horizontal="left" vertical="center"/>
    </xf>
    <xf numFmtId="0" fontId="4" fillId="0" borderId="0" xfId="4" applyFont="1"/>
    <xf numFmtId="0" fontId="14" fillId="0" borderId="0" xfId="4" applyFont="1"/>
    <xf numFmtId="0" fontId="14" fillId="0" borderId="0" xfId="4" applyFont="1" applyBorder="1" applyAlignment="1">
      <alignment horizontal="center"/>
    </xf>
    <xf numFmtId="0" fontId="14" fillId="0" borderId="0" xfId="4" applyFont="1" applyBorder="1"/>
    <xf numFmtId="0" fontId="17" fillId="0" borderId="1" xfId="4" applyFont="1" applyBorder="1"/>
    <xf numFmtId="0" fontId="4" fillId="0" borderId="1" xfId="4" applyFont="1" applyBorder="1"/>
    <xf numFmtId="0" fontId="17" fillId="0" borderId="0" xfId="4" applyFont="1"/>
    <xf numFmtId="165" fontId="4" fillId="0" borderId="0" xfId="4" applyNumberFormat="1" applyFont="1" applyBorder="1" applyAlignment="1">
      <alignment horizontal="right"/>
    </xf>
    <xf numFmtId="0" fontId="14" fillId="0" borderId="0" xfId="4" quotePrefix="1" applyFont="1" applyBorder="1" applyAlignment="1">
      <alignment horizontal="left"/>
    </xf>
    <xf numFmtId="165" fontId="4" fillId="0" borderId="1" xfId="4" applyNumberFormat="1" applyFont="1" applyBorder="1" applyAlignment="1">
      <alignment horizontal="right"/>
    </xf>
    <xf numFmtId="0" fontId="4" fillId="0" borderId="0" xfId="4" applyFont="1" applyBorder="1"/>
    <xf numFmtId="0" fontId="13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14" fillId="0" borderId="0" xfId="4" applyFont="1" applyAlignment="1">
      <alignment vertical="center"/>
    </xf>
    <xf numFmtId="0" fontId="14" fillId="0" borderId="1" xfId="4" applyFont="1" applyBorder="1" applyAlignment="1">
      <alignment horizontal="center" vertical="center"/>
    </xf>
    <xf numFmtId="0" fontId="14" fillId="0" borderId="1" xfId="4" applyFont="1" applyBorder="1" applyAlignment="1">
      <alignment vertical="center"/>
    </xf>
    <xf numFmtId="168" fontId="14" fillId="0" borderId="0" xfId="5" quotePrefix="1" applyFont="1" applyBorder="1" applyAlignment="1">
      <alignment horizontal="left" vertical="center"/>
    </xf>
    <xf numFmtId="0" fontId="14" fillId="0" borderId="0" xfId="4" applyFont="1" applyBorder="1" applyAlignment="1">
      <alignment horizontal="center" vertical="center"/>
    </xf>
    <xf numFmtId="0" fontId="14" fillId="0" borderId="0" xfId="4" applyFont="1" applyBorder="1" applyAlignment="1">
      <alignment vertical="center"/>
    </xf>
    <xf numFmtId="3" fontId="4" fillId="0" borderId="0" xfId="4" applyNumberFormat="1" applyFont="1" applyBorder="1" applyAlignment="1">
      <alignment horizontal="right" vertical="center"/>
    </xf>
    <xf numFmtId="168" fontId="4" fillId="0" borderId="0" xfId="5" applyFont="1" applyAlignment="1">
      <alignment vertical="center"/>
    </xf>
    <xf numFmtId="3" fontId="4" fillId="0" borderId="0" xfId="4" applyNumberFormat="1" applyFont="1" applyBorder="1" applyAlignment="1">
      <alignment horizontal="center" vertical="center"/>
    </xf>
    <xf numFmtId="3" fontId="4" fillId="0" borderId="0" xfId="4" applyNumberFormat="1" applyFont="1" applyBorder="1" applyAlignment="1">
      <alignment vertical="center"/>
    </xf>
    <xf numFmtId="3" fontId="1" fillId="0" borderId="0" xfId="4" applyNumberFormat="1" applyFont="1" applyAlignment="1">
      <alignment vertical="center"/>
    </xf>
    <xf numFmtId="168" fontId="4" fillId="0" borderId="1" xfId="5" applyFont="1" applyBorder="1" applyAlignment="1">
      <alignment vertical="center"/>
    </xf>
    <xf numFmtId="3" fontId="1" fillId="0" borderId="1" xfId="4" applyNumberFormat="1" applyFont="1" applyBorder="1" applyAlignment="1">
      <alignment vertical="center"/>
    </xf>
    <xf numFmtId="0" fontId="17" fillId="0" borderId="1" xfId="4" applyFont="1" applyBorder="1" applyAlignment="1">
      <alignment vertical="center"/>
    </xf>
    <xf numFmtId="0" fontId="4" fillId="0" borderId="1" xfId="4" applyFont="1" applyBorder="1" applyAlignment="1">
      <alignment vertical="center"/>
    </xf>
    <xf numFmtId="0" fontId="17" fillId="0" borderId="0" xfId="4" applyFont="1" applyAlignment="1">
      <alignment vertical="center"/>
    </xf>
    <xf numFmtId="168" fontId="14" fillId="0" borderId="0" xfId="5" applyFont="1" applyAlignment="1">
      <alignment horizontal="center" vertical="center"/>
    </xf>
    <xf numFmtId="165" fontId="4" fillId="0" borderId="0" xfId="4" applyNumberFormat="1" applyFont="1" applyBorder="1" applyAlignment="1">
      <alignment horizontal="right" vertical="center"/>
    </xf>
    <xf numFmtId="0" fontId="14" fillId="0" borderId="0" xfId="4" quotePrefix="1" applyFont="1" applyBorder="1" applyAlignment="1">
      <alignment horizontal="left" vertical="center"/>
    </xf>
    <xf numFmtId="165" fontId="4" fillId="0" borderId="0" xfId="4" applyNumberFormat="1" applyFont="1" applyBorder="1" applyAlignment="1">
      <alignment horizontal="center" vertical="center"/>
    </xf>
    <xf numFmtId="165" fontId="4" fillId="0" borderId="0" xfId="4" applyNumberFormat="1" applyFont="1" applyBorder="1" applyAlignment="1">
      <alignment vertical="center"/>
    </xf>
    <xf numFmtId="165" fontId="4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165" fontId="4" fillId="0" borderId="1" xfId="4" applyNumberFormat="1" applyFont="1" applyBorder="1" applyAlignment="1">
      <alignment horizontal="right" vertical="center"/>
    </xf>
    <xf numFmtId="165" fontId="4" fillId="0" borderId="1" xfId="4" applyNumberFormat="1" applyFont="1" applyBorder="1" applyAlignment="1">
      <alignment vertical="center"/>
    </xf>
    <xf numFmtId="0" fontId="4" fillId="0" borderId="0" xfId="4" applyFont="1" applyBorder="1" applyAlignment="1">
      <alignment vertical="center"/>
    </xf>
    <xf numFmtId="3" fontId="14" fillId="0" borderId="1" xfId="4" applyNumberFormat="1" applyFont="1" applyBorder="1" applyAlignment="1">
      <alignment horizontal="left" vertical="center"/>
    </xf>
    <xf numFmtId="168" fontId="14" fillId="0" borderId="0" xfId="5" applyFont="1" applyBorder="1" applyAlignment="1">
      <alignment horizontal="center" vertical="center"/>
    </xf>
    <xf numFmtId="168" fontId="14" fillId="0" borderId="0" xfId="5" applyFont="1" applyBorder="1" applyAlignment="1">
      <alignment horizontal="left" vertical="center"/>
    </xf>
    <xf numFmtId="0" fontId="14" fillId="0" borderId="0" xfId="4" applyFont="1" applyBorder="1" applyAlignment="1">
      <alignment horizontal="left" vertical="center"/>
    </xf>
    <xf numFmtId="0" fontId="14" fillId="0" borderId="0" xfId="4" applyFont="1" applyAlignment="1">
      <alignment horizontal="center" vertical="center"/>
    </xf>
    <xf numFmtId="0" fontId="14" fillId="0" borderId="0" xfId="4" applyFont="1" applyAlignment="1">
      <alignment horizontal="left" vertical="center"/>
    </xf>
    <xf numFmtId="168" fontId="17" fillId="0" borderId="0" xfId="5" applyFont="1" applyAlignment="1">
      <alignment horizontal="left" vertical="center"/>
    </xf>
    <xf numFmtId="0" fontId="12" fillId="0" borderId="1" xfId="4" applyFont="1" applyBorder="1" applyAlignment="1">
      <alignment horizontal="left"/>
    </xf>
    <xf numFmtId="0" fontId="4" fillId="0" borderId="0" xfId="4" applyFont="1" applyBorder="1" applyAlignment="1">
      <alignment horizontal="right"/>
    </xf>
    <xf numFmtId="0" fontId="12" fillId="0" borderId="1" xfId="4" applyFont="1" applyBorder="1" applyAlignment="1">
      <alignment horizontal="left" vertical="center"/>
    </xf>
    <xf numFmtId="0" fontId="4" fillId="0" borderId="0" xfId="4" applyFont="1" applyBorder="1" applyAlignment="1">
      <alignment horizontal="right" vertical="center"/>
    </xf>
    <xf numFmtId="0" fontId="14" fillId="0" borderId="0" xfId="4" quotePrefix="1" applyFont="1" applyAlignment="1">
      <alignment horizontal="left" vertical="center"/>
    </xf>
    <xf numFmtId="0" fontId="16" fillId="0" borderId="0" xfId="4" quotePrefix="1" applyFont="1" applyAlignment="1">
      <alignment horizontal="left" vertical="center"/>
    </xf>
    <xf numFmtId="0" fontId="19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17" fillId="0" borderId="0" xfId="4" applyFont="1" applyBorder="1" applyAlignment="1">
      <alignment horizontal="right" vertical="center"/>
    </xf>
    <xf numFmtId="0" fontId="15" fillId="0" borderId="0" xfId="4" applyFont="1" applyAlignment="1">
      <alignment vertical="center"/>
    </xf>
    <xf numFmtId="3" fontId="14" fillId="0" borderId="0" xfId="4" applyNumberFormat="1" applyFont="1" applyBorder="1" applyAlignment="1">
      <alignment horizontal="right" vertical="center"/>
    </xf>
    <xf numFmtId="3" fontId="15" fillId="0" borderId="0" xfId="4" applyNumberFormat="1" applyFont="1" applyBorder="1" applyAlignment="1">
      <alignment horizontal="right" vertical="center"/>
    </xf>
    <xf numFmtId="0" fontId="4" fillId="0" borderId="0" xfId="4" quotePrefix="1" applyFont="1" applyAlignment="1">
      <alignment horizontal="left" vertical="center"/>
    </xf>
    <xf numFmtId="0" fontId="19" fillId="0" borderId="0" xfId="4" applyFont="1"/>
    <xf numFmtId="0" fontId="4" fillId="0" borderId="1" xfId="4" applyFont="1" applyBorder="1" applyAlignment="1">
      <alignment horizontal="right"/>
    </xf>
    <xf numFmtId="3" fontId="12" fillId="0" borderId="1" xfId="4" applyNumberFormat="1" applyFont="1" applyBorder="1" applyAlignment="1">
      <alignment horizontal="left"/>
    </xf>
    <xf numFmtId="165" fontId="17" fillId="0" borderId="0" xfId="4" applyNumberFormat="1" applyFont="1"/>
    <xf numFmtId="165" fontId="15" fillId="0" borderId="0" xfId="4" applyNumberFormat="1" applyFont="1" applyBorder="1" applyAlignment="1">
      <alignment horizontal="right"/>
    </xf>
    <xf numFmtId="0" fontId="15" fillId="0" borderId="0" xfId="4" applyFont="1" applyBorder="1" applyAlignment="1">
      <alignment horizontal="right"/>
    </xf>
    <xf numFmtId="0" fontId="15" fillId="0" borderId="0" xfId="4" applyFont="1"/>
    <xf numFmtId="0" fontId="20" fillId="0" borderId="0" xfId="4" applyFont="1"/>
    <xf numFmtId="0" fontId="21" fillId="0" borderId="0" xfId="4" applyFont="1"/>
    <xf numFmtId="0" fontId="15" fillId="0" borderId="0" xfId="4" applyFont="1" applyBorder="1" applyAlignment="1">
      <alignment horizontal="right" vertical="center"/>
    </xf>
    <xf numFmtId="0" fontId="4" fillId="0" borderId="0" xfId="4" applyFont="1" applyAlignment="1">
      <alignment horizontal="left" vertical="center"/>
    </xf>
    <xf numFmtId="0" fontId="17" fillId="0" borderId="0" xfId="4" applyFont="1" applyBorder="1" applyAlignment="1">
      <alignment vertical="center"/>
    </xf>
    <xf numFmtId="0" fontId="4" fillId="0" borderId="1" xfId="4" applyFont="1" applyBorder="1" applyAlignment="1">
      <alignment horizontal="right" vertical="center"/>
    </xf>
    <xf numFmtId="0" fontId="4" fillId="0" borderId="0" xfId="4" quotePrefix="1" applyFont="1" applyBorder="1" applyAlignment="1">
      <alignment horizontal="left" vertical="center"/>
    </xf>
    <xf numFmtId="0" fontId="4" fillId="0" borderId="0" xfId="4" applyFont="1" applyBorder="1" applyAlignment="1">
      <alignment horizontal="left" vertical="center"/>
    </xf>
    <xf numFmtId="0" fontId="15" fillId="0" borderId="0" xfId="4" applyFont="1" applyBorder="1" applyAlignment="1">
      <alignment vertical="center"/>
    </xf>
    <xf numFmtId="0" fontId="22" fillId="0" borderId="0" xfId="4" applyFont="1"/>
    <xf numFmtId="3" fontId="1" fillId="0" borderId="0" xfId="4" applyNumberFormat="1" applyFont="1" applyBorder="1" applyAlignment="1">
      <alignment vertical="center"/>
    </xf>
    <xf numFmtId="3" fontId="14" fillId="0" borderId="0" xfId="4" applyNumberFormat="1" applyFont="1" applyAlignment="1">
      <alignment vertical="center"/>
    </xf>
    <xf numFmtId="165" fontId="14" fillId="0" borderId="0" xfId="4" applyNumberFormat="1" applyFont="1" applyBorder="1" applyAlignment="1">
      <alignment horizontal="right" vertical="center"/>
    </xf>
    <xf numFmtId="168" fontId="14" fillId="0" borderId="0" xfId="7" quotePrefix="1" applyFont="1" applyBorder="1" applyAlignment="1">
      <alignment horizontal="left" vertical="center"/>
    </xf>
    <xf numFmtId="3" fontId="4" fillId="0" borderId="0" xfId="1" applyNumberFormat="1" applyFont="1" applyFill="1" applyBorder="1" applyAlignment="1" applyProtection="1">
      <alignment vertical="center" wrapText="1"/>
      <protection hidden="1"/>
    </xf>
    <xf numFmtId="0" fontId="23" fillId="0" borderId="0" xfId="0" applyFont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1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24" fillId="0" borderId="0" xfId="0" applyFont="1" applyAlignment="1">
      <alignment horizontal="center" vertical="center"/>
    </xf>
    <xf numFmtId="164" fontId="18" fillId="0" borderId="0" xfId="1" applyFont="1" applyAlignment="1">
      <alignment vertical="center"/>
    </xf>
    <xf numFmtId="164" fontId="16" fillId="0" borderId="1" xfId="1" quotePrefix="1" applyFont="1" applyBorder="1" applyAlignment="1" applyProtection="1">
      <alignment horizontal="center" vertical="center"/>
    </xf>
    <xf numFmtId="0" fontId="14" fillId="0" borderId="1" xfId="1" applyNumberFormat="1" applyFont="1" applyBorder="1" applyAlignment="1" applyProtection="1">
      <alignment vertical="center"/>
    </xf>
    <xf numFmtId="3" fontId="14" fillId="0" borderId="0" xfId="1" applyNumberFormat="1" applyFont="1" applyBorder="1" applyAlignment="1" applyProtection="1">
      <alignment horizontal="right" vertical="center"/>
    </xf>
    <xf numFmtId="0" fontId="4" fillId="0" borderId="0" xfId="1" applyNumberFormat="1" applyFont="1" applyBorder="1" applyAlignment="1">
      <alignment horizontal="justify" vertical="center" wrapText="1"/>
    </xf>
    <xf numFmtId="1" fontId="4" fillId="0" borderId="0" xfId="1" applyNumberFormat="1" applyFont="1" applyAlignment="1" applyProtection="1">
      <alignment horizontal="right" vertical="center"/>
    </xf>
    <xf numFmtId="0" fontId="4" fillId="0" borderId="0" xfId="1" applyNumberFormat="1" applyFont="1" applyBorder="1" applyAlignment="1" applyProtection="1">
      <alignment vertical="center"/>
    </xf>
    <xf numFmtId="1" fontId="1" fillId="0" borderId="0" xfId="1" applyNumberFormat="1" applyFont="1" applyAlignment="1">
      <alignment vertical="center"/>
    </xf>
    <xf numFmtId="1" fontId="24" fillId="0" borderId="0" xfId="1" applyNumberFormat="1" applyFont="1" applyAlignment="1">
      <alignment horizontal="right" vertical="center"/>
    </xf>
    <xf numFmtId="1" fontId="1" fillId="0" borderId="0" xfId="1" applyNumberFormat="1" applyFont="1" applyAlignment="1">
      <alignment horizontal="right" vertical="center"/>
    </xf>
    <xf numFmtId="1" fontId="4" fillId="0" borderId="0" xfId="1" applyNumberFormat="1" applyFont="1" applyBorder="1" applyAlignment="1" applyProtection="1">
      <alignment horizontal="right" vertical="center"/>
    </xf>
    <xf numFmtId="3" fontId="1" fillId="0" borderId="0" xfId="1" applyNumberFormat="1" applyFont="1" applyBorder="1" applyAlignment="1">
      <alignment vertical="center"/>
    </xf>
    <xf numFmtId="1" fontId="4" fillId="0" borderId="0" xfId="1" applyNumberFormat="1" applyFont="1" applyAlignment="1">
      <alignment vertical="center"/>
    </xf>
    <xf numFmtId="164" fontId="4" fillId="0" borderId="0" xfId="1" applyFont="1" applyAlignment="1">
      <alignment horizontal="right" vertical="center"/>
    </xf>
    <xf numFmtId="1" fontId="4" fillId="0" borderId="0" xfId="1" applyNumberFormat="1" applyFont="1" applyBorder="1" applyAlignment="1">
      <alignment vertical="center"/>
    </xf>
    <xf numFmtId="0" fontId="4" fillId="0" borderId="1" xfId="1" applyNumberFormat="1" applyFont="1" applyBorder="1" applyAlignment="1">
      <alignment horizontal="justify" vertical="center" wrapText="1"/>
    </xf>
    <xf numFmtId="1" fontId="4" fillId="0" borderId="1" xfId="1" applyNumberFormat="1" applyFont="1" applyBorder="1" applyAlignment="1" applyProtection="1">
      <alignment horizontal="right" vertical="center"/>
    </xf>
    <xf numFmtId="1" fontId="24" fillId="0" borderId="1" xfId="1" applyNumberFormat="1" applyFont="1" applyBorder="1" applyAlignment="1">
      <alignment horizontal="right" vertical="center"/>
    </xf>
    <xf numFmtId="1" fontId="1" fillId="0" borderId="1" xfId="1" applyNumberFormat="1" applyFont="1" applyBorder="1" applyAlignment="1">
      <alignment horizontal="right" vertical="center"/>
    </xf>
    <xf numFmtId="3" fontId="1" fillId="0" borderId="1" xfId="1" applyNumberFormat="1" applyFont="1" applyBorder="1" applyAlignment="1">
      <alignment vertical="center"/>
    </xf>
    <xf numFmtId="1" fontId="1" fillId="0" borderId="1" xfId="1" applyNumberFormat="1" applyFont="1" applyBorder="1" applyAlignment="1">
      <alignment vertical="center"/>
    </xf>
    <xf numFmtId="164" fontId="14" fillId="0" borderId="0" xfId="1" applyFont="1" applyBorder="1" applyAlignment="1">
      <alignment vertical="center"/>
    </xf>
    <xf numFmtId="164" fontId="18" fillId="0" borderId="0" xfId="1" applyFont="1" applyAlignment="1" applyProtection="1">
      <alignment horizontal="left" vertical="center"/>
    </xf>
    <xf numFmtId="1" fontId="1" fillId="0" borderId="0" xfId="4" applyNumberFormat="1" applyFont="1" applyAlignment="1">
      <alignment vertical="center"/>
    </xf>
    <xf numFmtId="1" fontId="1" fillId="0" borderId="0" xfId="4" applyNumberFormat="1" applyFont="1" applyBorder="1" applyAlignment="1">
      <alignment vertical="center"/>
    </xf>
    <xf numFmtId="1" fontId="1" fillId="0" borderId="1" xfId="4" applyNumberFormat="1" applyFont="1" applyBorder="1" applyAlignment="1">
      <alignment vertical="center"/>
    </xf>
    <xf numFmtId="1" fontId="4" fillId="0" borderId="0" xfId="4" applyNumberFormat="1" applyFont="1" applyAlignment="1">
      <alignment vertical="center"/>
    </xf>
    <xf numFmtId="0" fontId="17" fillId="0" borderId="1" xfId="4" applyFont="1" applyBorder="1" applyAlignment="1">
      <alignment horizontal="right" vertical="center"/>
    </xf>
    <xf numFmtId="165" fontId="15" fillId="0" borderId="0" xfId="4" applyNumberFormat="1" applyFont="1" applyBorder="1" applyAlignment="1">
      <alignment horizontal="right" vertical="center"/>
    </xf>
    <xf numFmtId="0" fontId="20" fillId="0" borderId="0" xfId="4" applyFont="1" applyBorder="1" applyAlignment="1">
      <alignment horizontal="right" vertical="center"/>
    </xf>
    <xf numFmtId="168" fontId="17" fillId="0" borderId="0" xfId="5" applyFont="1" applyBorder="1" applyAlignment="1">
      <alignment horizontal="left" vertical="center"/>
    </xf>
    <xf numFmtId="164" fontId="14" fillId="0" borderId="1" xfId="1" applyFont="1" applyBorder="1" applyAlignment="1" applyProtection="1">
      <alignment horizontal="center" vertical="center" wrapText="1"/>
    </xf>
    <xf numFmtId="164" fontId="4" fillId="0" borderId="0" xfId="1" applyFont="1" applyAlignment="1" applyProtection="1">
      <alignment horizontal="fill" vertical="center"/>
    </xf>
    <xf numFmtId="165" fontId="4" fillId="0" borderId="0" xfId="1" applyNumberFormat="1" applyFont="1" applyAlignment="1">
      <alignment vertical="center"/>
    </xf>
    <xf numFmtId="164" fontId="12" fillId="0" borderId="1" xfId="1" quotePrefix="1" applyFont="1" applyBorder="1" applyAlignment="1" applyProtection="1">
      <alignment vertical="center"/>
    </xf>
    <xf numFmtId="165" fontId="15" fillId="0" borderId="0" xfId="1" applyNumberFormat="1" applyFont="1" applyAlignment="1">
      <alignment vertical="center"/>
    </xf>
    <xf numFmtId="0" fontId="27" fillId="0" borderId="0" xfId="0" applyFont="1" applyAlignment="1">
      <alignment vertical="center"/>
    </xf>
    <xf numFmtId="3" fontId="14" fillId="0" borderId="0" xfId="4" applyNumberFormat="1" applyFont="1" applyBorder="1" applyAlignment="1">
      <alignment horizontal="left" vertical="center"/>
    </xf>
    <xf numFmtId="0" fontId="6" fillId="0" borderId="0" xfId="0" applyFont="1" applyFill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3" fontId="4" fillId="0" borderId="0" xfId="4" applyNumberFormat="1" applyFont="1" applyAlignment="1">
      <alignment vertical="center"/>
    </xf>
    <xf numFmtId="164" fontId="12" fillId="0" borderId="0" xfId="1" quotePrefix="1" applyFont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/>
    </xf>
    <xf numFmtId="0" fontId="14" fillId="0" borderId="0" xfId="4" applyFont="1" applyBorder="1" applyAlignment="1">
      <alignment horizontal="center" vertical="center"/>
    </xf>
    <xf numFmtId="3" fontId="14" fillId="0" borderId="0" xfId="4" applyNumberFormat="1" applyFont="1" applyBorder="1" applyAlignment="1">
      <alignment horizontal="center" vertical="center"/>
    </xf>
    <xf numFmtId="41" fontId="4" fillId="0" borderId="0" xfId="19" applyFont="1" applyBorder="1" applyAlignment="1">
      <alignment horizontal="right" vertical="center"/>
    </xf>
    <xf numFmtId="165" fontId="14" fillId="0" borderId="0" xfId="4" applyNumberFormat="1" applyFont="1" applyAlignment="1">
      <alignment vertical="center"/>
    </xf>
    <xf numFmtId="41" fontId="15" fillId="0" borderId="0" xfId="19" applyFont="1" applyBorder="1" applyAlignment="1">
      <alignment horizontal="right" vertical="center"/>
    </xf>
    <xf numFmtId="41" fontId="4" fillId="0" borderId="1" xfId="19" applyFont="1" applyBorder="1" applyAlignment="1">
      <alignment horizontal="right" vertical="center"/>
    </xf>
    <xf numFmtId="0" fontId="29" fillId="0" borderId="0" xfId="0" applyFont="1" applyFill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vertical="center" wrapText="1"/>
    </xf>
    <xf numFmtId="0" fontId="30" fillId="2" borderId="10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vertical="center" wrapText="1"/>
    </xf>
    <xf numFmtId="0" fontId="1" fillId="3" borderId="9" xfId="0" applyFont="1" applyFill="1" applyBorder="1" applyAlignment="1">
      <alignment vertical="center" wrapText="1"/>
    </xf>
    <xf numFmtId="0" fontId="6" fillId="3" borderId="6" xfId="0" applyFont="1" applyFill="1" applyBorder="1" applyAlignment="1">
      <alignment vertical="center" wrapText="1"/>
    </xf>
    <xf numFmtId="0" fontId="5" fillId="3" borderId="6" xfId="0" applyFont="1" applyFill="1" applyBorder="1" applyAlignment="1">
      <alignment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vertical="center" wrapText="1"/>
    </xf>
    <xf numFmtId="0" fontId="6" fillId="3" borderId="0" xfId="0" applyFont="1" applyFill="1" applyAlignment="1">
      <alignment vertical="center" wrapText="1"/>
    </xf>
    <xf numFmtId="167" fontId="14" fillId="0" borderId="0" xfId="2" applyFont="1" applyBorder="1" applyAlignment="1" applyProtection="1">
      <alignment horizontal="left" vertical="center"/>
    </xf>
    <xf numFmtId="167" fontId="14" fillId="0" borderId="0" xfId="2" applyFont="1" applyBorder="1" applyAlignment="1">
      <alignment vertical="center"/>
    </xf>
    <xf numFmtId="3" fontId="4" fillId="0" borderId="0" xfId="1" applyNumberFormat="1" applyFont="1" applyFill="1" applyAlignment="1" applyProtection="1">
      <alignment horizontal="right" vertical="center"/>
    </xf>
    <xf numFmtId="41" fontId="1" fillId="0" borderId="0" xfId="19" applyFont="1" applyAlignment="1">
      <alignment vertical="center"/>
    </xf>
    <xf numFmtId="41" fontId="1" fillId="0" borderId="1" xfId="19" applyFont="1" applyBorder="1" applyAlignment="1">
      <alignment vertical="center"/>
    </xf>
    <xf numFmtId="41" fontId="4" fillId="0" borderId="1" xfId="19" applyFont="1" applyBorder="1" applyAlignment="1">
      <alignment vertical="center"/>
    </xf>
    <xf numFmtId="41" fontId="14" fillId="0" borderId="0" xfId="19" applyFont="1" applyBorder="1" applyAlignment="1">
      <alignment horizontal="right" vertical="center"/>
    </xf>
    <xf numFmtId="41" fontId="4" fillId="0" borderId="0" xfId="19" applyFont="1" applyBorder="1" applyAlignment="1">
      <alignment horizontal="center" vertical="center"/>
    </xf>
    <xf numFmtId="41" fontId="4" fillId="0" borderId="0" xfId="19" applyFont="1" applyBorder="1" applyAlignment="1">
      <alignment vertical="center"/>
    </xf>
    <xf numFmtId="41" fontId="4" fillId="0" borderId="0" xfId="19" applyFont="1" applyAlignment="1">
      <alignment vertical="center"/>
    </xf>
    <xf numFmtId="41" fontId="17" fillId="0" borderId="0" xfId="19" applyFont="1" applyBorder="1" applyAlignment="1">
      <alignment horizontal="right" vertical="center"/>
    </xf>
    <xf numFmtId="0" fontId="1" fillId="4" borderId="7" xfId="0" applyFont="1" applyFill="1" applyBorder="1" applyAlignment="1">
      <alignment vertical="center" wrapText="1"/>
    </xf>
    <xf numFmtId="0" fontId="6" fillId="3" borderId="7" xfId="0" applyFont="1" applyFill="1" applyBorder="1" applyAlignment="1">
      <alignment horizontal="left" vertical="center" wrapText="1"/>
    </xf>
    <xf numFmtId="0" fontId="6" fillId="3" borderId="9" xfId="0" applyFont="1" applyFill="1" applyBorder="1" applyAlignment="1">
      <alignment horizontal="left" vertical="center" wrapText="1"/>
    </xf>
    <xf numFmtId="0" fontId="33" fillId="0" borderId="0" xfId="0" applyFont="1"/>
    <xf numFmtId="1" fontId="34" fillId="0" borderId="0" xfId="0" applyNumberFormat="1" applyFont="1" applyFill="1"/>
    <xf numFmtId="41" fontId="4" fillId="0" borderId="0" xfId="19" applyFont="1" applyAlignment="1" applyProtection="1">
      <alignment horizontal="right" vertical="center"/>
    </xf>
    <xf numFmtId="1" fontId="24" fillId="0" borderId="0" xfId="0" applyNumberFormat="1" applyFont="1" applyAlignment="1">
      <alignment vertical="center"/>
    </xf>
    <xf numFmtId="0" fontId="35" fillId="0" borderId="0" xfId="0" applyFont="1" applyAlignment="1">
      <alignment vertical="center"/>
    </xf>
    <xf numFmtId="0" fontId="35" fillId="0" borderId="0" xfId="0" quotePrefix="1" applyFont="1" applyAlignment="1">
      <alignment horizontal="left" vertical="center"/>
    </xf>
    <xf numFmtId="0" fontId="28" fillId="4" borderId="6" xfId="18" applyFill="1" applyBorder="1" applyAlignment="1">
      <alignment horizontal="center" vertical="center" wrapText="1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4" fontId="12" fillId="0" borderId="0" xfId="1" quotePrefix="1" applyFont="1" applyAlignment="1" applyProtection="1">
      <alignment horizontal="center"/>
    </xf>
    <xf numFmtId="164" fontId="15" fillId="0" borderId="0" xfId="1" quotePrefix="1" applyFont="1" applyAlignment="1" applyProtection="1">
      <alignment horizontal="center"/>
    </xf>
    <xf numFmtId="1" fontId="1" fillId="0" borderId="0" xfId="0" applyNumberFormat="1" applyFont="1"/>
    <xf numFmtId="3" fontId="7" fillId="0" borderId="0" xfId="0" applyNumberFormat="1" applyFont="1"/>
    <xf numFmtId="3" fontId="1" fillId="0" borderId="0" xfId="0" applyNumberFormat="1" applyFont="1"/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7" fontId="12" fillId="0" borderId="0" xfId="2" applyFont="1" applyAlignment="1" applyProtection="1">
      <alignment horizontal="center" vertical="center"/>
    </xf>
    <xf numFmtId="167" fontId="12" fillId="0" borderId="1" xfId="2" applyFont="1" applyBorder="1" applyAlignment="1" applyProtection="1">
      <alignment horizontal="center" vertical="center"/>
    </xf>
    <xf numFmtId="164" fontId="14" fillId="0" borderId="1" xfId="1" applyFont="1" applyBorder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5" fillId="0" borderId="0" xfId="1" quotePrefix="1" applyFont="1" applyAlignment="1" applyProtection="1">
      <alignment horizontal="centerContinuous" vertical="center"/>
    </xf>
    <xf numFmtId="167" fontId="12" fillId="0" borderId="0" xfId="2" applyFont="1" applyBorder="1" applyAlignment="1" applyProtection="1">
      <alignment horizontal="center" vertical="center"/>
    </xf>
    <xf numFmtId="167" fontId="12" fillId="0" borderId="0" xfId="2" applyFont="1" applyAlignment="1" applyProtection="1">
      <alignment horizontal="centerContinuous" vertical="center"/>
    </xf>
    <xf numFmtId="167" fontId="12" fillId="0" borderId="1" xfId="2" applyFont="1" applyBorder="1" applyAlignment="1" applyProtection="1">
      <alignment horizontal="centerContinuous" vertical="center"/>
    </xf>
    <xf numFmtId="164" fontId="12" fillId="0" borderId="0" xfId="1" quotePrefix="1" applyFont="1" applyAlignment="1" applyProtection="1">
      <alignment horizontal="centerContinuous" vertical="center"/>
    </xf>
    <xf numFmtId="164" fontId="14" fillId="0" borderId="1" xfId="1" applyFont="1" applyBorder="1" applyAlignment="1" applyProtection="1">
      <alignment horizontal="centerContinuous" vertical="center"/>
    </xf>
    <xf numFmtId="164" fontId="15" fillId="0" borderId="0" xfId="1" quotePrefix="1" applyFont="1" applyAlignment="1" applyProtection="1">
      <alignment horizontal="centerContinuous" vertical="center"/>
    </xf>
    <xf numFmtId="164" fontId="4" fillId="0" borderId="1" xfId="1" applyFont="1" applyBorder="1" applyAlignment="1">
      <alignment horizontal="centerContinuous" vertical="center"/>
    </xf>
    <xf numFmtId="164" fontId="10" fillId="0" borderId="0" xfId="1" quotePrefix="1" applyFont="1" applyAlignment="1" applyProtection="1">
      <alignment horizontal="left" vertical="center"/>
    </xf>
    <xf numFmtId="164" fontId="12" fillId="0" borderId="0" xfId="1" quotePrefix="1" applyFont="1" applyAlignment="1" applyProtection="1">
      <alignment horizontal="center" vertical="center"/>
    </xf>
    <xf numFmtId="0" fontId="36" fillId="0" borderId="0" xfId="0" applyFont="1" applyFill="1" applyBorder="1" applyAlignment="1" applyProtection="1">
      <alignment vertical="center" wrapText="1"/>
      <protection hidden="1"/>
    </xf>
    <xf numFmtId="3" fontId="37" fillId="0" borderId="0" xfId="0" applyNumberFormat="1" applyFont="1"/>
    <xf numFmtId="3" fontId="38" fillId="0" borderId="0" xfId="0" applyNumberFormat="1" applyFont="1"/>
    <xf numFmtId="0" fontId="37" fillId="0" borderId="0" xfId="0" applyFont="1" applyFill="1" applyBorder="1" applyAlignment="1" applyProtection="1">
      <alignment horizontal="left" vertical="center" wrapText="1" indent="1"/>
      <protection hidden="1"/>
    </xf>
    <xf numFmtId="0" fontId="38" fillId="0" borderId="0" xfId="0" applyFont="1" applyFill="1" applyBorder="1" applyAlignment="1" applyProtection="1">
      <alignment horizontal="left" vertical="center" wrapText="1" indent="3"/>
      <protection hidden="1"/>
    </xf>
    <xf numFmtId="0" fontId="38" fillId="0" borderId="1" xfId="0" applyFont="1" applyFill="1" applyBorder="1" applyAlignment="1" applyProtection="1">
      <alignment horizontal="left" vertical="center" wrapText="1" indent="3"/>
      <protection hidden="1"/>
    </xf>
    <xf numFmtId="3" fontId="38" fillId="0" borderId="1" xfId="0" applyNumberFormat="1" applyFont="1" applyBorder="1"/>
    <xf numFmtId="164" fontId="17" fillId="0" borderId="0" xfId="1" applyFont="1" applyBorder="1" applyAlignment="1" applyProtection="1">
      <alignment horizontal="left" vertical="center"/>
    </xf>
    <xf numFmtId="0" fontId="28" fillId="3" borderId="6" xfId="18" applyFill="1" applyBorder="1" applyAlignment="1">
      <alignment horizontal="center" vertical="center" wrapText="1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4" fontId="12" fillId="0" borderId="0" xfId="1" quotePrefix="1" applyFont="1" applyAlignment="1" applyProtection="1">
      <alignment horizontal="center"/>
    </xf>
    <xf numFmtId="164" fontId="15" fillId="0" borderId="0" xfId="1" quotePrefix="1" applyFont="1" applyAlignment="1" applyProtection="1">
      <alignment horizontal="center"/>
    </xf>
    <xf numFmtId="0" fontId="28" fillId="3" borderId="6" xfId="18" applyFill="1" applyBorder="1" applyAlignment="1">
      <alignment horizontal="center"/>
    </xf>
    <xf numFmtId="0" fontId="28" fillId="3" borderId="8" xfId="18" applyFill="1" applyBorder="1" applyAlignment="1">
      <alignment horizontal="center" vertical="center" wrapText="1"/>
    </xf>
    <xf numFmtId="3" fontId="17" fillId="0" borderId="0" xfId="4" applyNumberFormat="1" applyFont="1"/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7" fontId="12" fillId="0" borderId="1" xfId="2" applyFont="1" applyBorder="1" applyAlignment="1" applyProtection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14" fillId="0" borderId="1" xfId="1" applyFont="1" applyBorder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 vertical="center"/>
    </xf>
    <xf numFmtId="0" fontId="14" fillId="0" borderId="13" xfId="1" applyNumberFormat="1" applyFont="1" applyBorder="1" applyAlignment="1" applyProtection="1">
      <alignment vertical="center"/>
    </xf>
    <xf numFmtId="168" fontId="17" fillId="0" borderId="0" xfId="5" applyFont="1" applyAlignment="1">
      <alignment horizontal="left" vertical="center"/>
    </xf>
    <xf numFmtId="0" fontId="31" fillId="3" borderId="4" xfId="0" applyFont="1" applyFill="1" applyBorder="1" applyAlignment="1">
      <alignment horizontal="center" vertical="center" wrapText="1"/>
    </xf>
    <xf numFmtId="0" fontId="31" fillId="3" borderId="5" xfId="0" applyFont="1" applyFill="1" applyBorder="1" applyAlignment="1">
      <alignment horizontal="center" vertical="center" wrapText="1"/>
    </xf>
    <xf numFmtId="0" fontId="28" fillId="3" borderId="11" xfId="18" applyFill="1" applyBorder="1" applyAlignment="1">
      <alignment horizontal="left" vertical="center"/>
    </xf>
    <xf numFmtId="0" fontId="28" fillId="3" borderId="12" xfId="18" applyFill="1" applyBorder="1" applyAlignment="1">
      <alignment horizontal="left" vertical="center"/>
    </xf>
    <xf numFmtId="164" fontId="39" fillId="5" borderId="0" xfId="18" applyNumberFormat="1" applyFont="1" applyFill="1" applyAlignment="1">
      <alignment horizontal="center" vertical="center"/>
    </xf>
    <xf numFmtId="164" fontId="8" fillId="0" borderId="0" xfId="1" quotePrefix="1" applyFont="1" applyAlignment="1" applyProtection="1">
      <alignment horizontal="left" vertical="center" wrapText="1"/>
    </xf>
    <xf numFmtId="164" fontId="10" fillId="0" borderId="2" xfId="1" quotePrefix="1" applyFont="1" applyBorder="1" applyAlignment="1" applyProtection="1">
      <alignment horizontal="left" vertical="center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4" fontId="8" fillId="0" borderId="2" xfId="1" applyFont="1" applyBorder="1" applyAlignment="1">
      <alignment horizontal="center" vertical="center"/>
    </xf>
    <xf numFmtId="164" fontId="12" fillId="0" borderId="0" xfId="1" quotePrefix="1" applyFont="1" applyAlignment="1" applyProtection="1">
      <alignment horizontal="center"/>
    </xf>
    <xf numFmtId="164" fontId="15" fillId="0" borderId="0" xfId="1" quotePrefix="1" applyFont="1" applyAlignment="1" applyProtection="1">
      <alignment horizontal="center"/>
    </xf>
    <xf numFmtId="167" fontId="12" fillId="0" borderId="1" xfId="2" applyFont="1" applyBorder="1" applyAlignment="1" applyProtection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14" fillId="0" borderId="1" xfId="1" applyFont="1" applyBorder="1" applyAlignment="1" applyProtection="1">
      <alignment horizontal="center" vertical="center"/>
    </xf>
    <xf numFmtId="0" fontId="14" fillId="0" borderId="0" xfId="4" applyFont="1" applyBorder="1" applyAlignment="1">
      <alignment horizontal="center" vertical="center"/>
    </xf>
    <xf numFmtId="0" fontId="12" fillId="0" borderId="0" xfId="4" applyFont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168" fontId="14" fillId="0" borderId="2" xfId="5" applyFont="1" applyBorder="1" applyAlignment="1">
      <alignment horizontal="center" vertical="center" wrapText="1"/>
    </xf>
    <xf numFmtId="168" fontId="14" fillId="0" borderId="1" xfId="5" applyFont="1" applyBorder="1" applyAlignment="1">
      <alignment horizontal="center" vertical="center" wrapText="1"/>
    </xf>
    <xf numFmtId="168" fontId="17" fillId="0" borderId="2" xfId="5" applyFont="1" applyBorder="1" applyAlignment="1">
      <alignment horizontal="left" vertical="center"/>
    </xf>
    <xf numFmtId="168" fontId="17" fillId="0" borderId="0" xfId="5" applyFont="1" applyAlignment="1">
      <alignment horizontal="left" vertical="center"/>
    </xf>
    <xf numFmtId="0" fontId="12" fillId="0" borderId="0" xfId="4" quotePrefix="1" applyFont="1" applyAlignment="1">
      <alignment horizontal="center" vertical="center"/>
    </xf>
    <xf numFmtId="0" fontId="14" fillId="0" borderId="2" xfId="4" applyFont="1" applyBorder="1" applyAlignment="1">
      <alignment horizontal="center" vertical="center" wrapText="1"/>
    </xf>
    <xf numFmtId="0" fontId="14" fillId="0" borderId="1" xfId="4" applyFont="1" applyBorder="1" applyAlignment="1">
      <alignment horizontal="center" vertical="center" wrapText="1"/>
    </xf>
    <xf numFmtId="0" fontId="12" fillId="0" borderId="0" xfId="4" applyFont="1" applyAlignment="1">
      <alignment horizontal="center"/>
    </xf>
    <xf numFmtId="0" fontId="12" fillId="0" borderId="0" xfId="4" quotePrefix="1" applyFont="1" applyAlignment="1">
      <alignment horizontal="center"/>
    </xf>
    <xf numFmtId="168" fontId="17" fillId="0" borderId="0" xfId="5" applyFont="1" applyAlignment="1">
      <alignment horizontal="center" vertical="center"/>
    </xf>
    <xf numFmtId="0" fontId="17" fillId="0" borderId="0" xfId="4" applyFont="1" applyAlignment="1">
      <alignment horizontal="center"/>
    </xf>
    <xf numFmtId="0" fontId="17" fillId="0" borderId="2" xfId="4" applyFont="1" applyBorder="1" applyAlignment="1">
      <alignment horizontal="left" vertical="center"/>
    </xf>
    <xf numFmtId="0" fontId="17" fillId="0" borderId="0" xfId="4" applyFont="1" applyAlignment="1">
      <alignment horizontal="left" vertical="center"/>
    </xf>
    <xf numFmtId="0" fontId="15" fillId="0" borderId="0" xfId="4" applyFont="1" applyBorder="1" applyAlignment="1">
      <alignment horizontal="center" vertical="center"/>
    </xf>
    <xf numFmtId="0" fontId="15" fillId="0" borderId="0" xfId="4" quotePrefix="1" applyFont="1" applyBorder="1" applyAlignment="1">
      <alignment horizontal="center" vertical="center"/>
    </xf>
    <xf numFmtId="0" fontId="15" fillId="0" borderId="2" xfId="4" applyFont="1" applyBorder="1" applyAlignment="1">
      <alignment horizontal="center" vertical="center"/>
    </xf>
    <xf numFmtId="0" fontId="15" fillId="0" borderId="2" xfId="4" quotePrefix="1" applyFont="1" applyBorder="1" applyAlignment="1">
      <alignment horizontal="center" vertical="center"/>
    </xf>
    <xf numFmtId="164" fontId="12" fillId="0" borderId="0" xfId="1" quotePrefix="1" applyFont="1" applyAlignment="1" applyProtection="1">
      <alignment horizontal="center" vertical="center"/>
    </xf>
    <xf numFmtId="164" fontId="17" fillId="0" borderId="2" xfId="1" applyFont="1" applyBorder="1" applyAlignment="1" applyProtection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</cellXfs>
  <cellStyles count="20">
    <cellStyle name="Hipervínculo" xfId="18" builtinId="8"/>
    <cellStyle name="Millares [0]" xfId="19" builtinId="6"/>
    <cellStyle name="Millares 10" xfId="13"/>
    <cellStyle name="Millares 11" xfId="14"/>
    <cellStyle name="Millares 12" xfId="15"/>
    <cellStyle name="Millares 13" xfId="16"/>
    <cellStyle name="Millares 14" xfId="17"/>
    <cellStyle name="Millares 2" xfId="5"/>
    <cellStyle name="Millares 3" xfId="6"/>
    <cellStyle name="Millares 4" xfId="7"/>
    <cellStyle name="Millares 5" xfId="8"/>
    <cellStyle name="Millares 6" xfId="9"/>
    <cellStyle name="Millares 7" xfId="10"/>
    <cellStyle name="Millares 8" xfId="11"/>
    <cellStyle name="Millares 9" xfId="12"/>
    <cellStyle name="Normal" xfId="0" builtinId="0"/>
    <cellStyle name="Normal 2" xfId="1"/>
    <cellStyle name="Normal 3" xfId="4"/>
    <cellStyle name="Normal_C2" xfId="2"/>
    <cellStyle name="Normal_C7" xfId="3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AF3FA"/>
      <color rgb="FFFFE6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2</xdr:row>
      <xdr:rowOff>9524</xdr:rowOff>
    </xdr:from>
    <xdr:to>
      <xdr:col>10</xdr:col>
      <xdr:colOff>19843</xdr:colOff>
      <xdr:row>29</xdr:row>
      <xdr:rowOff>152993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390524"/>
          <a:ext cx="7049293" cy="528696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</xdr:row>
      <xdr:rowOff>10030</xdr:rowOff>
    </xdr:from>
    <xdr:to>
      <xdr:col>8</xdr:col>
      <xdr:colOff>76200</xdr:colOff>
      <xdr:row>22</xdr:row>
      <xdr:rowOff>9524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91030"/>
          <a:ext cx="5876925" cy="3809494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iniomep\compartidas\BOLETINE\RENDI\2000\C8-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sotoc\Documents\T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SOL"/>
      <sheetName val="RELAT"/>
    </sheetNames>
    <sheetDataSet>
      <sheetData sheetId="0" refreshError="1">
        <row r="9">
          <cell r="L9">
            <v>116516</v>
          </cell>
        </row>
        <row r="10">
          <cell r="L10">
            <v>80082</v>
          </cell>
        </row>
        <row r="11">
          <cell r="L11">
            <v>29808</v>
          </cell>
        </row>
        <row r="12">
          <cell r="L12">
            <v>25094</v>
          </cell>
        </row>
        <row r="13">
          <cell r="L13">
            <v>25180</v>
          </cell>
        </row>
        <row r="15">
          <cell r="L15">
            <v>36434</v>
          </cell>
        </row>
        <row r="16">
          <cell r="L16">
            <v>15924</v>
          </cell>
        </row>
        <row r="17">
          <cell r="L17">
            <v>17510</v>
          </cell>
        </row>
        <row r="18">
          <cell r="L18">
            <v>3000</v>
          </cell>
        </row>
        <row r="20">
          <cell r="L20">
            <v>91586</v>
          </cell>
        </row>
        <row r="21">
          <cell r="L21">
            <v>65651</v>
          </cell>
        </row>
        <row r="22">
          <cell r="L22">
            <v>24162</v>
          </cell>
        </row>
        <row r="23">
          <cell r="L23">
            <v>20448</v>
          </cell>
        </row>
        <row r="24">
          <cell r="L24">
            <v>21041</v>
          </cell>
        </row>
        <row r="26">
          <cell r="L26">
            <v>25935</v>
          </cell>
        </row>
        <row r="27">
          <cell r="L27">
            <v>11875</v>
          </cell>
        </row>
        <row r="28">
          <cell r="L28">
            <v>13861</v>
          </cell>
        </row>
        <row r="29">
          <cell r="L29">
            <v>199</v>
          </cell>
        </row>
        <row r="31">
          <cell r="L31">
            <v>24930</v>
          </cell>
        </row>
        <row r="32">
          <cell r="L32">
            <v>14431</v>
          </cell>
        </row>
        <row r="33">
          <cell r="L33">
            <v>5646</v>
          </cell>
        </row>
        <row r="34">
          <cell r="L34">
            <v>4646</v>
          </cell>
        </row>
        <row r="35">
          <cell r="L35">
            <v>4139</v>
          </cell>
        </row>
        <row r="37">
          <cell r="L37">
            <v>10499</v>
          </cell>
        </row>
        <row r="38">
          <cell r="L38">
            <v>4049</v>
          </cell>
        </row>
        <row r="39">
          <cell r="L39">
            <v>3649</v>
          </cell>
        </row>
        <row r="40">
          <cell r="L40">
            <v>2801</v>
          </cell>
        </row>
        <row r="52">
          <cell r="L52">
            <v>63204</v>
          </cell>
        </row>
        <row r="53">
          <cell r="L53">
            <v>46688</v>
          </cell>
        </row>
        <row r="54">
          <cell r="L54">
            <v>19415</v>
          </cell>
        </row>
        <row r="55">
          <cell r="L55">
            <v>16030</v>
          </cell>
        </row>
        <row r="56">
          <cell r="L56">
            <v>11243</v>
          </cell>
        </row>
        <row r="58">
          <cell r="L58">
            <v>16516</v>
          </cell>
        </row>
        <row r="59">
          <cell r="L59">
            <v>10999</v>
          </cell>
        </row>
        <row r="60">
          <cell r="L60">
            <v>4737</v>
          </cell>
        </row>
        <row r="61">
          <cell r="L61">
            <v>780</v>
          </cell>
        </row>
        <row r="63">
          <cell r="L63">
            <v>49412</v>
          </cell>
        </row>
        <row r="64">
          <cell r="L64">
            <v>37749</v>
          </cell>
        </row>
        <row r="65">
          <cell r="L65">
            <v>15554</v>
          </cell>
        </row>
        <row r="66">
          <cell r="L66">
            <v>13162</v>
          </cell>
        </row>
        <row r="67">
          <cell r="L67">
            <v>9033</v>
          </cell>
        </row>
        <row r="69">
          <cell r="L69">
            <v>11663</v>
          </cell>
        </row>
        <row r="70">
          <cell r="L70">
            <v>8451</v>
          </cell>
        </row>
        <row r="71">
          <cell r="L71">
            <v>3212</v>
          </cell>
        </row>
        <row r="74">
          <cell r="L74">
            <v>13792</v>
          </cell>
        </row>
        <row r="75">
          <cell r="L75">
            <v>8939</v>
          </cell>
        </row>
        <row r="76">
          <cell r="L76">
            <v>3861</v>
          </cell>
        </row>
        <row r="77">
          <cell r="L77">
            <v>2868</v>
          </cell>
        </row>
        <row r="78">
          <cell r="L78">
            <v>2210</v>
          </cell>
        </row>
        <row r="80">
          <cell r="L80">
            <v>4853</v>
          </cell>
        </row>
        <row r="81">
          <cell r="L81">
            <v>2548</v>
          </cell>
        </row>
        <row r="82">
          <cell r="L82">
            <v>1525</v>
          </cell>
        </row>
        <row r="83">
          <cell r="L83">
            <v>780</v>
          </cell>
        </row>
        <row r="95">
          <cell r="L95">
            <v>22087</v>
          </cell>
        </row>
        <row r="96">
          <cell r="L96">
            <v>17567</v>
          </cell>
        </row>
        <row r="97">
          <cell r="L97">
            <v>10764</v>
          </cell>
        </row>
        <row r="98">
          <cell r="L98">
            <v>5845</v>
          </cell>
        </row>
        <row r="99">
          <cell r="L99">
            <v>958</v>
          </cell>
        </row>
        <row r="101">
          <cell r="L101">
            <v>4520</v>
          </cell>
        </row>
        <row r="102">
          <cell r="L102">
            <v>3805</v>
          </cell>
        </row>
        <row r="103">
          <cell r="L103">
            <v>651</v>
          </cell>
        </row>
        <row r="104">
          <cell r="L104">
            <v>64</v>
          </cell>
        </row>
        <row r="106">
          <cell r="L106">
            <v>18330</v>
          </cell>
        </row>
        <row r="107">
          <cell r="L107">
            <v>14811</v>
          </cell>
        </row>
        <row r="108">
          <cell r="L108">
            <v>9139</v>
          </cell>
        </row>
        <row r="109">
          <cell r="L109">
            <v>4897</v>
          </cell>
        </row>
        <row r="110">
          <cell r="L110">
            <v>775</v>
          </cell>
        </row>
        <row r="112">
          <cell r="L112">
            <v>3519</v>
          </cell>
        </row>
        <row r="113">
          <cell r="L113">
            <v>3096</v>
          </cell>
        </row>
        <row r="114">
          <cell r="L114">
            <v>423</v>
          </cell>
        </row>
        <row r="117">
          <cell r="L117">
            <v>3757</v>
          </cell>
        </row>
        <row r="118">
          <cell r="L118">
            <v>2756</v>
          </cell>
        </row>
        <row r="119">
          <cell r="L119">
            <v>1625</v>
          </cell>
        </row>
        <row r="120">
          <cell r="L120">
            <v>948</v>
          </cell>
        </row>
        <row r="121">
          <cell r="L121">
            <v>183</v>
          </cell>
        </row>
        <row r="123">
          <cell r="L123">
            <v>1001</v>
          </cell>
        </row>
        <row r="124">
          <cell r="L124">
            <v>709</v>
          </cell>
        </row>
        <row r="125">
          <cell r="L125">
            <v>228</v>
          </cell>
        </row>
        <row r="126">
          <cell r="L126">
            <v>64</v>
          </cell>
        </row>
      </sheetData>
      <sheetData sheetId="1" refreshError="1">
        <row r="106">
          <cell r="A106" t="str">
            <v xml:space="preserve">           11º</v>
          </cell>
          <cell r="B106">
            <v>5.5651356011914093</v>
          </cell>
          <cell r="C106">
            <v>4.8502139800285313</v>
          </cell>
          <cell r="D106">
            <v>4.2150274893097128</v>
          </cell>
          <cell r="E106">
            <v>2.7972027972027971</v>
          </cell>
          <cell r="F106">
            <v>4.7507927960270449</v>
          </cell>
          <cell r="G106">
            <v>6.7451557517782685</v>
          </cell>
          <cell r="H106">
            <v>5.47173936809883</v>
          </cell>
          <cell r="I106">
            <v>3.4924500730638091</v>
          </cell>
        </row>
        <row r="107">
          <cell r="A107" t="str">
            <v xml:space="preserve">           12º</v>
          </cell>
          <cell r="B107">
            <v>1.1846689895470384</v>
          </cell>
          <cell r="C107">
            <v>1.389854065323141</v>
          </cell>
          <cell r="D107">
            <v>0.44858523119392679</v>
          </cell>
          <cell r="E107">
            <v>0.3536067892503536</v>
          </cell>
          <cell r="F107">
            <v>0.26186579378068742</v>
          </cell>
          <cell r="G107">
            <v>2.9356505401596995</v>
          </cell>
          <cell r="H107">
            <v>2.0324157447903271</v>
          </cell>
          <cell r="I107">
            <v>1.5698587127158554</v>
          </cell>
        </row>
        <row r="109">
          <cell r="A109" t="str">
            <v>Académica</v>
          </cell>
          <cell r="B109">
            <v>12.747060432048126</v>
          </cell>
          <cell r="C109">
            <v>11.810138883265173</v>
          </cell>
          <cell r="D109">
            <v>14.739085964459484</v>
          </cell>
          <cell r="E109">
            <v>13.075488279498536</v>
          </cell>
          <cell r="F109">
            <v>15.101386047853877</v>
          </cell>
          <cell r="G109">
            <v>16.845054590837336</v>
          </cell>
          <cell r="H109">
            <v>15.802379867016677</v>
          </cell>
          <cell r="I109">
            <v>14.058417355029631</v>
          </cell>
        </row>
        <row r="110">
          <cell r="A110" t="str">
            <v xml:space="preserve">     III Ciclo</v>
          </cell>
          <cell r="B110">
            <v>13.033494450665495</v>
          </cell>
          <cell r="C110">
            <v>11.995603289586947</v>
          </cell>
          <cell r="D110">
            <v>15.824513270995105</v>
          </cell>
          <cell r="E110">
            <v>14.273889342178393</v>
          </cell>
          <cell r="F110">
            <v>15.947175052645729</v>
          </cell>
          <cell r="G110">
            <v>17.813871529107882</v>
          </cell>
          <cell r="H110">
            <v>17.216871541418495</v>
          </cell>
          <cell r="I110">
            <v>15.595957130945845</v>
          </cell>
        </row>
        <row r="111">
          <cell r="A111" t="str">
            <v xml:space="preserve">           7º</v>
          </cell>
          <cell r="B111">
            <v>18.908148388141907</v>
          </cell>
          <cell r="C111">
            <v>17.608668498626031</v>
          </cell>
          <cell r="D111">
            <v>21.303302246466068</v>
          </cell>
          <cell r="E111">
            <v>20.998353176210145</v>
          </cell>
          <cell r="F111">
            <v>22.364760432766616</v>
          </cell>
          <cell r="G111">
            <v>25.726579602928968</v>
          </cell>
          <cell r="H111">
            <v>24.585022196487163</v>
          </cell>
          <cell r="I111">
            <v>22.468062095847511</v>
          </cell>
        </row>
        <row r="112">
          <cell r="A112" t="str">
            <v xml:space="preserve">           8º</v>
          </cell>
          <cell r="B112">
            <v>10.386277687736358</v>
          </cell>
          <cell r="C112">
            <v>9.8248067116302025</v>
          </cell>
          <cell r="D112">
            <v>13.921381395718946</v>
          </cell>
          <cell r="E112">
            <v>10.325801366263795</v>
          </cell>
          <cell r="F112">
            <v>13.184613184613184</v>
          </cell>
          <cell r="G112">
            <v>14.320413982469111</v>
          </cell>
          <cell r="H112">
            <v>14.125864641258644</v>
          </cell>
          <cell r="I112">
            <v>12.347942009665056</v>
          </cell>
        </row>
        <row r="113">
          <cell r="A113" t="str">
            <v xml:space="preserve">           9º</v>
          </cell>
          <cell r="B113">
            <v>6.021062271062271</v>
          </cell>
          <cell r="C113">
            <v>5.3726983464608002</v>
          </cell>
          <cell r="D113">
            <v>8.9533791466851245</v>
          </cell>
          <cell r="E113">
            <v>7.3836429802719792</v>
          </cell>
          <cell r="F113">
            <v>8.3036826187511128</v>
          </cell>
          <cell r="G113">
            <v>8.544726301735647</v>
          </cell>
          <cell r="H113">
            <v>8.1972044459413951</v>
          </cell>
          <cell r="I113">
            <v>6.9329660238751147</v>
          </cell>
        </row>
        <row r="115">
          <cell r="A115" t="str">
            <v xml:space="preserve">     Educación Diversificada</v>
          </cell>
          <cell r="B115">
            <v>11.779076451427477</v>
          </cell>
          <cell r="C115">
            <v>11.208489066460455</v>
          </cell>
          <cell r="D115">
            <v>11.31032837719647</v>
          </cell>
          <cell r="E115">
            <v>9.3145804727799018</v>
          </cell>
          <cell r="F115">
            <v>12.455765390140499</v>
          </cell>
          <cell r="G115">
            <v>13.857007831487984</v>
          </cell>
          <cell r="H115">
            <v>11.68643599041239</v>
          </cell>
          <cell r="I115">
            <v>9.6700235075601473</v>
          </cell>
        </row>
        <row r="116">
          <cell r="A116" t="str">
            <v xml:space="preserve">           10º</v>
          </cell>
          <cell r="B116">
            <v>16.433968462549277</v>
          </cell>
          <cell r="C116">
            <v>15.899211670227659</v>
          </cell>
          <cell r="D116">
            <v>16.218446935827775</v>
          </cell>
          <cell r="E116">
            <v>13.825270200720535</v>
          </cell>
          <cell r="F116">
            <v>17.861094038106945</v>
          </cell>
          <cell r="G116">
            <v>18.827107362139209</v>
          </cell>
          <cell r="H116">
            <v>16.429481733220051</v>
          </cell>
          <cell r="I116">
            <v>15.125225923057062</v>
          </cell>
        </row>
        <row r="117">
          <cell r="A117" t="str">
            <v xml:space="preserve">           11º</v>
          </cell>
          <cell r="B117">
            <v>5.3661394258933797</v>
          </cell>
          <cell r="C117">
            <v>4.6976354885959406</v>
          </cell>
          <cell r="D117">
            <v>4.6549416937488051</v>
          </cell>
          <cell r="E117">
            <v>3.2126012280857883</v>
          </cell>
          <cell r="F117">
            <v>5.342883016382646</v>
          </cell>
          <cell r="G117">
            <v>6.8359050937448149</v>
          </cell>
          <cell r="H117">
            <v>5.2297237405820649</v>
          </cell>
          <cell r="I117">
            <v>2.7041535261356775</v>
          </cell>
        </row>
        <row r="118">
          <cell r="A118" t="str">
            <v xml:space="preserve">           12º</v>
          </cell>
          <cell r="B118" t="str">
            <v>-</v>
          </cell>
          <cell r="C118">
            <v>1.3698630136986301</v>
          </cell>
          <cell r="D118" t="str">
            <v>-</v>
          </cell>
          <cell r="E118" t="str">
            <v>-</v>
          </cell>
          <cell r="F118" t="str">
            <v>-</v>
          </cell>
          <cell r="G118" t="str">
            <v>-</v>
          </cell>
          <cell r="H118">
            <v>0.58139534883720934</v>
          </cell>
          <cell r="I118" t="str">
            <v>-</v>
          </cell>
        </row>
        <row r="120">
          <cell r="A120" t="str">
            <v>Técnica 1/</v>
          </cell>
          <cell r="B120">
            <v>7.2068196926445864</v>
          </cell>
          <cell r="C120">
            <v>7.2242361470740546</v>
          </cell>
          <cell r="D120">
            <v>6.0923996158907423</v>
          </cell>
          <cell r="E120">
            <v>5.2935928361365363</v>
          </cell>
          <cell r="F120">
            <v>7.1527909475946645</v>
          </cell>
          <cell r="G120">
            <v>12.00901577761082</v>
          </cell>
          <cell r="H120">
            <v>9.7476167019211264</v>
          </cell>
          <cell r="I120">
            <v>10.561910548701556</v>
          </cell>
        </row>
        <row r="121">
          <cell r="A121" t="str">
            <v xml:space="preserve">     III Ciclo</v>
          </cell>
          <cell r="B121">
            <v>8.2372200312523258</v>
          </cell>
          <cell r="C121">
            <v>8.313654674260313</v>
          </cell>
          <cell r="D121">
            <v>7.4518596676338698</v>
          </cell>
          <cell r="E121">
            <v>6.3822264128705282</v>
          </cell>
          <cell r="F121">
            <v>8.5709656513285815</v>
          </cell>
          <cell r="G121">
            <v>14.593813550251525</v>
          </cell>
          <cell r="H121">
            <v>11.747567764424327</v>
          </cell>
          <cell r="I121">
            <v>13.387913492025932</v>
          </cell>
        </row>
        <row r="122">
          <cell r="A122" t="str">
            <v xml:space="preserve">           7º</v>
          </cell>
          <cell r="B122">
            <v>11.355009077405512</v>
          </cell>
          <cell r="C122">
            <v>10.677290836653386</v>
          </cell>
          <cell r="D122">
            <v>10.518429727299971</v>
          </cell>
          <cell r="E122">
            <v>10.273605150214591</v>
          </cell>
          <cell r="F122">
            <v>12.667855020796198</v>
          </cell>
          <cell r="G122">
            <v>21.500479386385425</v>
          </cell>
          <cell r="H122">
            <v>16.36073423782921</v>
          </cell>
          <cell r="I122">
            <v>17.375593640305595</v>
          </cell>
        </row>
        <row r="123">
          <cell r="A123" t="str">
            <v xml:space="preserve">           8º</v>
          </cell>
          <cell r="B123">
            <v>6.5366972477064218</v>
          </cell>
          <cell r="C123">
            <v>8.5677749360613813</v>
          </cell>
          <cell r="D123">
            <v>6.4476131432114077</v>
          </cell>
          <cell r="E123">
            <v>3.8742690058479532</v>
          </cell>
          <cell r="F123">
            <v>7.2280448138778457</v>
          </cell>
          <cell r="G123">
            <v>11.235005913161007</v>
          </cell>
          <cell r="H123">
            <v>10.138888888888889</v>
          </cell>
          <cell r="I123">
            <v>11.925903245560319</v>
          </cell>
        </row>
        <row r="124">
          <cell r="A124" t="str">
            <v xml:space="preserve">           9º</v>
          </cell>
          <cell r="B124">
            <v>4.4370860927152318</v>
          </cell>
          <cell r="C124">
            <v>3.6432526960069955</v>
          </cell>
          <cell r="D124">
            <v>3.1772117228156671</v>
          </cell>
          <cell r="E124">
            <v>2.5983667409057167</v>
          </cell>
          <cell r="F124">
            <v>2.6494416465951391</v>
          </cell>
          <cell r="G124">
            <v>6.0592358127967438</v>
          </cell>
          <cell r="H124">
            <v>5.0959488272921103</v>
          </cell>
          <cell r="I124">
            <v>7.4699776104213313</v>
          </cell>
        </row>
        <row r="126">
          <cell r="A126" t="str">
            <v xml:space="preserve">     Educación Diversificada</v>
          </cell>
          <cell r="B126">
            <v>6.0656007911653207</v>
          </cell>
          <cell r="C126">
            <v>5.982905982905983</v>
          </cell>
          <cell r="D126">
            <v>4.5008878252142361</v>
          </cell>
          <cell r="E126">
            <v>3.9040168497066348</v>
          </cell>
          <cell r="F126">
            <v>5.1516537113244931</v>
          </cell>
          <cell r="G126">
            <v>8.6983343615052426</v>
          </cell>
          <cell r="H126">
            <v>7.233485938521909</v>
          </cell>
          <cell r="I126">
            <v>6.9907905752900374</v>
          </cell>
        </row>
        <row r="127">
          <cell r="A127" t="str">
            <v xml:space="preserve">           10º</v>
          </cell>
          <cell r="B127">
            <v>8.6438724548597765</v>
          </cell>
          <cell r="C127">
            <v>8.9489158397647923</v>
          </cell>
          <cell r="D127">
            <v>7.3437763180057267</v>
          </cell>
          <cell r="E127">
            <v>7.3204903677758324</v>
          </cell>
          <cell r="F127">
            <v>9.2977777777777781</v>
          </cell>
          <cell r="G127">
            <v>13.95498392282958</v>
          </cell>
          <cell r="H127">
            <v>10.778706555213374</v>
          </cell>
          <cell r="I127">
            <v>11.501831501831502</v>
          </cell>
        </row>
        <row r="128">
          <cell r="A128" t="str">
            <v xml:space="preserve">           11º</v>
          </cell>
          <cell r="B128">
            <v>5.9673218091404214</v>
          </cell>
          <cell r="C128">
            <v>5.1770506499327658</v>
          </cell>
          <cell r="D128">
            <v>3.1374385389838446</v>
          </cell>
          <cell r="E128">
            <v>1.8488419341731004</v>
          </cell>
          <cell r="F128">
            <v>3.1756460797196668</v>
          </cell>
          <cell r="G128">
            <v>6.488011283497884</v>
          </cell>
          <cell r="H128">
            <v>6.1606391925988229</v>
          </cell>
          <cell r="I128">
            <v>5.5802381375510928</v>
          </cell>
        </row>
        <row r="129">
          <cell r="A129" t="str">
            <v xml:space="preserve">           12º</v>
          </cell>
          <cell r="B129">
            <v>1.2569316081330868</v>
          </cell>
          <cell r="C129">
            <v>1.3909224011713031</v>
          </cell>
          <cell r="D129">
            <v>0.47358834244080145</v>
          </cell>
          <cell r="E129">
            <v>0.37565740045078888</v>
          </cell>
          <cell r="F129">
            <v>0.2729443875810304</v>
          </cell>
          <cell r="G129">
            <v>3.0376670716889427</v>
          </cell>
          <cell r="H129">
            <v>2.0995962314939436</v>
          </cell>
          <cell r="I129">
            <v>1.639344262295082</v>
          </cell>
        </row>
        <row r="130">
          <cell r="A130" t="str">
            <v>1/  Los años 1990 y 1991 incluyen la Educación Técnica Diurna y Nocturna.</v>
          </cell>
        </row>
        <row r="131">
          <cell r="A131" t="str">
            <v>FUENTE:  Departamento de Estadística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Hoja1"/>
    </sheetNames>
    <sheetDataSet>
      <sheetData sheetId="0">
        <row r="3">
          <cell r="U3">
            <v>0</v>
          </cell>
          <cell r="X3">
            <v>0</v>
          </cell>
          <cell r="AA3">
            <v>0</v>
          </cell>
          <cell r="BN3">
            <v>0</v>
          </cell>
          <cell r="BZ3">
            <v>0</v>
          </cell>
          <cell r="CU3">
            <v>0</v>
          </cell>
          <cell r="CX3">
            <v>0</v>
          </cell>
          <cell r="DA3">
            <v>0</v>
          </cell>
        </row>
        <row r="4">
          <cell r="U4">
            <v>0</v>
          </cell>
          <cell r="X4">
            <v>0</v>
          </cell>
          <cell r="AA4">
            <v>0</v>
          </cell>
          <cell r="BN4">
            <v>0</v>
          </cell>
          <cell r="BZ4">
            <v>0</v>
          </cell>
          <cell r="CU4">
            <v>0</v>
          </cell>
          <cell r="CX4">
            <v>0</v>
          </cell>
          <cell r="DA4">
            <v>0</v>
          </cell>
        </row>
        <row r="5">
          <cell r="U5">
            <v>0</v>
          </cell>
          <cell r="X5">
            <v>0</v>
          </cell>
          <cell r="AA5">
            <v>0</v>
          </cell>
          <cell r="BN5">
            <v>0</v>
          </cell>
          <cell r="BZ5">
            <v>0</v>
          </cell>
          <cell r="CU5">
            <v>0</v>
          </cell>
          <cell r="CX5">
            <v>0</v>
          </cell>
          <cell r="DA5">
            <v>0</v>
          </cell>
        </row>
        <row r="6">
          <cell r="U6">
            <v>0</v>
          </cell>
          <cell r="X6">
            <v>0</v>
          </cell>
          <cell r="AA6">
            <v>0</v>
          </cell>
          <cell r="BN6">
            <v>0</v>
          </cell>
          <cell r="BZ6">
            <v>0</v>
          </cell>
          <cell r="CU6">
            <v>0</v>
          </cell>
          <cell r="CX6">
            <v>0</v>
          </cell>
          <cell r="DA6">
            <v>0</v>
          </cell>
        </row>
        <row r="7">
          <cell r="U7">
            <v>0</v>
          </cell>
          <cell r="X7">
            <v>0</v>
          </cell>
          <cell r="AA7">
            <v>26</v>
          </cell>
          <cell r="BN7">
            <v>0</v>
          </cell>
          <cell r="BZ7">
            <v>0</v>
          </cell>
          <cell r="CU7">
            <v>0</v>
          </cell>
          <cell r="CX7">
            <v>0</v>
          </cell>
          <cell r="DA7">
            <v>0</v>
          </cell>
        </row>
        <row r="8">
          <cell r="U8">
            <v>0</v>
          </cell>
          <cell r="X8">
            <v>0</v>
          </cell>
          <cell r="AA8">
            <v>18</v>
          </cell>
          <cell r="BN8">
            <v>0</v>
          </cell>
          <cell r="BZ8">
            <v>0</v>
          </cell>
          <cell r="CU8">
            <v>0</v>
          </cell>
          <cell r="CX8">
            <v>0</v>
          </cell>
          <cell r="DA8">
            <v>0</v>
          </cell>
        </row>
        <row r="9">
          <cell r="U9">
            <v>0</v>
          </cell>
          <cell r="X9">
            <v>0</v>
          </cell>
          <cell r="AA9">
            <v>0</v>
          </cell>
          <cell r="BN9">
            <v>0</v>
          </cell>
          <cell r="BZ9">
            <v>0</v>
          </cell>
          <cell r="CU9">
            <v>0</v>
          </cell>
          <cell r="CX9">
            <v>0</v>
          </cell>
          <cell r="DA9">
            <v>0</v>
          </cell>
        </row>
        <row r="10">
          <cell r="U10">
            <v>0</v>
          </cell>
          <cell r="X10">
            <v>0</v>
          </cell>
          <cell r="AA10">
            <v>0</v>
          </cell>
          <cell r="BN10">
            <v>0</v>
          </cell>
          <cell r="BZ10">
            <v>0</v>
          </cell>
          <cell r="CU10">
            <v>13</v>
          </cell>
          <cell r="CX10">
            <v>0</v>
          </cell>
          <cell r="DA10">
            <v>0</v>
          </cell>
        </row>
        <row r="11">
          <cell r="U11">
            <v>0</v>
          </cell>
          <cell r="X11">
            <v>0</v>
          </cell>
          <cell r="AA11">
            <v>0</v>
          </cell>
          <cell r="BN11">
            <v>0</v>
          </cell>
          <cell r="BZ11">
            <v>0</v>
          </cell>
          <cell r="CU11">
            <v>0</v>
          </cell>
          <cell r="CX11">
            <v>0</v>
          </cell>
          <cell r="DA11">
            <v>0</v>
          </cell>
        </row>
        <row r="12">
          <cell r="U12">
            <v>0</v>
          </cell>
          <cell r="X12">
            <v>0</v>
          </cell>
          <cell r="AA12">
            <v>0</v>
          </cell>
          <cell r="BN12">
            <v>0</v>
          </cell>
          <cell r="BZ12">
            <v>0</v>
          </cell>
          <cell r="CU12">
            <v>0</v>
          </cell>
          <cell r="CX12">
            <v>0</v>
          </cell>
          <cell r="DA12">
            <v>0</v>
          </cell>
        </row>
        <row r="13">
          <cell r="U13">
            <v>0</v>
          </cell>
          <cell r="X13">
            <v>0</v>
          </cell>
          <cell r="AA13">
            <v>0</v>
          </cell>
          <cell r="BN13">
            <v>0</v>
          </cell>
          <cell r="BZ13">
            <v>0</v>
          </cell>
          <cell r="CU13">
            <v>0</v>
          </cell>
          <cell r="CX13">
            <v>0</v>
          </cell>
          <cell r="DA13">
            <v>0</v>
          </cell>
        </row>
        <row r="14">
          <cell r="U14">
            <v>0</v>
          </cell>
          <cell r="X14">
            <v>0</v>
          </cell>
          <cell r="AA14">
            <v>0</v>
          </cell>
          <cell r="BN14">
            <v>0</v>
          </cell>
          <cell r="BZ14">
            <v>0</v>
          </cell>
          <cell r="CU14">
            <v>0</v>
          </cell>
          <cell r="CX14">
            <v>0</v>
          </cell>
          <cell r="DA14">
            <v>0</v>
          </cell>
        </row>
        <row r="15">
          <cell r="U15">
            <v>0</v>
          </cell>
          <cell r="X15">
            <v>0</v>
          </cell>
          <cell r="AA15">
            <v>25</v>
          </cell>
          <cell r="BN15">
            <v>0</v>
          </cell>
          <cell r="BZ15">
            <v>22</v>
          </cell>
          <cell r="CU15">
            <v>0</v>
          </cell>
          <cell r="CX15">
            <v>0</v>
          </cell>
          <cell r="DA15">
            <v>0</v>
          </cell>
        </row>
        <row r="16">
          <cell r="U16">
            <v>0</v>
          </cell>
          <cell r="X16">
            <v>0</v>
          </cell>
          <cell r="AA16">
            <v>0</v>
          </cell>
          <cell r="BN16">
            <v>0</v>
          </cell>
          <cell r="BZ16">
            <v>0</v>
          </cell>
          <cell r="CU16">
            <v>0</v>
          </cell>
          <cell r="CX16">
            <v>27</v>
          </cell>
          <cell r="DA16">
            <v>0</v>
          </cell>
        </row>
        <row r="17">
          <cell r="U17">
            <v>0</v>
          </cell>
          <cell r="X17">
            <v>0</v>
          </cell>
          <cell r="AA17">
            <v>0</v>
          </cell>
          <cell r="BN17">
            <v>0</v>
          </cell>
          <cell r="BZ17">
            <v>0</v>
          </cell>
          <cell r="CU17">
            <v>12</v>
          </cell>
          <cell r="CX17">
            <v>0</v>
          </cell>
          <cell r="DA17">
            <v>0</v>
          </cell>
        </row>
        <row r="18">
          <cell r="U18">
            <v>0</v>
          </cell>
          <cell r="X18">
            <v>0</v>
          </cell>
          <cell r="AA18">
            <v>0</v>
          </cell>
          <cell r="BN18">
            <v>0</v>
          </cell>
          <cell r="BZ18">
            <v>0</v>
          </cell>
          <cell r="CU18">
            <v>0</v>
          </cell>
          <cell r="CX18">
            <v>0</v>
          </cell>
          <cell r="DA18">
            <v>0</v>
          </cell>
        </row>
        <row r="19">
          <cell r="U19">
            <v>0</v>
          </cell>
          <cell r="X19">
            <v>0</v>
          </cell>
          <cell r="AA19">
            <v>0</v>
          </cell>
          <cell r="BN19">
            <v>0</v>
          </cell>
          <cell r="BZ19">
            <v>0</v>
          </cell>
          <cell r="CU19">
            <v>0</v>
          </cell>
          <cell r="CX19">
            <v>0</v>
          </cell>
          <cell r="DA19">
            <v>0</v>
          </cell>
        </row>
        <row r="20">
          <cell r="U20">
            <v>0</v>
          </cell>
          <cell r="X20">
            <v>0</v>
          </cell>
          <cell r="AA20">
            <v>0</v>
          </cell>
          <cell r="BN20">
            <v>0</v>
          </cell>
          <cell r="BZ20">
            <v>0</v>
          </cell>
          <cell r="CU20">
            <v>1</v>
          </cell>
          <cell r="CX20">
            <v>0</v>
          </cell>
          <cell r="DA20">
            <v>0</v>
          </cell>
        </row>
        <row r="21">
          <cell r="U21">
            <v>0</v>
          </cell>
          <cell r="X21">
            <v>0</v>
          </cell>
          <cell r="AA21">
            <v>0</v>
          </cell>
          <cell r="BN21">
            <v>0</v>
          </cell>
          <cell r="BZ21">
            <v>0</v>
          </cell>
          <cell r="CU21">
            <v>0</v>
          </cell>
          <cell r="CX21">
            <v>0</v>
          </cell>
          <cell r="DA21">
            <v>0</v>
          </cell>
        </row>
        <row r="22">
          <cell r="U22">
            <v>0</v>
          </cell>
          <cell r="X22">
            <v>0</v>
          </cell>
          <cell r="AA22">
            <v>0</v>
          </cell>
          <cell r="BN22">
            <v>0</v>
          </cell>
          <cell r="BZ22">
            <v>0</v>
          </cell>
          <cell r="CU22">
            <v>0</v>
          </cell>
          <cell r="CX22">
            <v>0</v>
          </cell>
          <cell r="DA22">
            <v>0</v>
          </cell>
        </row>
        <row r="23">
          <cell r="U23">
            <v>0</v>
          </cell>
          <cell r="X23">
            <v>0</v>
          </cell>
          <cell r="AA23">
            <v>0</v>
          </cell>
          <cell r="BN23">
            <v>0</v>
          </cell>
          <cell r="BZ23">
            <v>0</v>
          </cell>
          <cell r="CU23">
            <v>0</v>
          </cell>
          <cell r="CX23">
            <v>0</v>
          </cell>
          <cell r="DA23">
            <v>0</v>
          </cell>
        </row>
        <row r="24">
          <cell r="U24">
            <v>0</v>
          </cell>
          <cell r="X24">
            <v>0</v>
          </cell>
          <cell r="AA24">
            <v>0</v>
          </cell>
          <cell r="BN24">
            <v>0</v>
          </cell>
          <cell r="BZ24">
            <v>0</v>
          </cell>
          <cell r="CU24">
            <v>0</v>
          </cell>
          <cell r="CX24">
            <v>0</v>
          </cell>
          <cell r="DA24">
            <v>0</v>
          </cell>
        </row>
        <row r="25">
          <cell r="U25">
            <v>0</v>
          </cell>
          <cell r="X25">
            <v>13</v>
          </cell>
          <cell r="AA25">
            <v>0</v>
          </cell>
          <cell r="BN25">
            <v>0</v>
          </cell>
          <cell r="BZ25">
            <v>0</v>
          </cell>
          <cell r="CU25">
            <v>0</v>
          </cell>
          <cell r="CX25">
            <v>0</v>
          </cell>
          <cell r="DA25">
            <v>0</v>
          </cell>
        </row>
        <row r="26">
          <cell r="U26">
            <v>0</v>
          </cell>
          <cell r="X26">
            <v>0</v>
          </cell>
          <cell r="AA26">
            <v>0</v>
          </cell>
          <cell r="BN26">
            <v>0</v>
          </cell>
          <cell r="BZ26">
            <v>0</v>
          </cell>
          <cell r="CU26">
            <v>0</v>
          </cell>
          <cell r="CX26">
            <v>0</v>
          </cell>
          <cell r="DA26">
            <v>0</v>
          </cell>
        </row>
        <row r="27">
          <cell r="U27">
            <v>0</v>
          </cell>
          <cell r="X27">
            <v>0</v>
          </cell>
          <cell r="AA27">
            <v>0</v>
          </cell>
          <cell r="BN27">
            <v>0</v>
          </cell>
          <cell r="BZ27">
            <v>0</v>
          </cell>
          <cell r="CU27">
            <v>0</v>
          </cell>
          <cell r="CX27">
            <v>0</v>
          </cell>
          <cell r="DA27">
            <v>0</v>
          </cell>
        </row>
        <row r="28">
          <cell r="U28">
            <v>0</v>
          </cell>
          <cell r="X28">
            <v>0</v>
          </cell>
          <cell r="AA28">
            <v>0</v>
          </cell>
          <cell r="BN28">
            <v>0</v>
          </cell>
          <cell r="BZ28">
            <v>0</v>
          </cell>
          <cell r="CU28">
            <v>0</v>
          </cell>
          <cell r="CX28">
            <v>0</v>
          </cell>
          <cell r="DA28">
            <v>0</v>
          </cell>
        </row>
        <row r="29">
          <cell r="U29">
            <v>0</v>
          </cell>
          <cell r="X29">
            <v>0</v>
          </cell>
          <cell r="AA29">
            <v>0</v>
          </cell>
          <cell r="BN29">
            <v>0</v>
          </cell>
          <cell r="BZ29">
            <v>0</v>
          </cell>
          <cell r="CU29">
            <v>0</v>
          </cell>
          <cell r="CX29">
            <v>0</v>
          </cell>
          <cell r="DA29">
            <v>0</v>
          </cell>
        </row>
        <row r="30">
          <cell r="U30">
            <v>0</v>
          </cell>
          <cell r="X30">
            <v>0</v>
          </cell>
          <cell r="AA30">
            <v>0</v>
          </cell>
          <cell r="BN30">
            <v>0</v>
          </cell>
          <cell r="BZ30">
            <v>0</v>
          </cell>
          <cell r="CU30">
            <v>0</v>
          </cell>
          <cell r="CX30">
            <v>0</v>
          </cell>
          <cell r="DA30">
            <v>0</v>
          </cell>
        </row>
        <row r="31">
          <cell r="U31">
            <v>0</v>
          </cell>
          <cell r="X31">
            <v>0</v>
          </cell>
          <cell r="AA31">
            <v>0</v>
          </cell>
          <cell r="BN31">
            <v>0</v>
          </cell>
          <cell r="BZ31">
            <v>0</v>
          </cell>
          <cell r="CU31">
            <v>0</v>
          </cell>
          <cell r="CX31">
            <v>0</v>
          </cell>
          <cell r="DA31">
            <v>0</v>
          </cell>
        </row>
        <row r="32">
          <cell r="U32">
            <v>0</v>
          </cell>
          <cell r="X32">
            <v>0</v>
          </cell>
          <cell r="AA32">
            <v>0</v>
          </cell>
          <cell r="BN32">
            <v>0</v>
          </cell>
          <cell r="BZ32">
            <v>0</v>
          </cell>
          <cell r="CU32">
            <v>0</v>
          </cell>
          <cell r="CX32">
            <v>0</v>
          </cell>
          <cell r="DA32">
            <v>0</v>
          </cell>
        </row>
        <row r="33">
          <cell r="U33">
            <v>0</v>
          </cell>
          <cell r="X33">
            <v>0</v>
          </cell>
          <cell r="AA33">
            <v>0</v>
          </cell>
          <cell r="BN33">
            <v>0</v>
          </cell>
          <cell r="BZ33">
            <v>0</v>
          </cell>
          <cell r="CU33">
            <v>0</v>
          </cell>
          <cell r="CX33">
            <v>0</v>
          </cell>
          <cell r="DA33">
            <v>0</v>
          </cell>
        </row>
        <row r="34">
          <cell r="U34">
            <v>0</v>
          </cell>
          <cell r="X34">
            <v>0</v>
          </cell>
          <cell r="AA34">
            <v>0</v>
          </cell>
          <cell r="BN34">
            <v>0</v>
          </cell>
          <cell r="BZ34">
            <v>0</v>
          </cell>
          <cell r="CU34">
            <v>0</v>
          </cell>
          <cell r="CX34">
            <v>0</v>
          </cell>
          <cell r="DA34">
            <v>0</v>
          </cell>
        </row>
        <row r="35">
          <cell r="U35">
            <v>0</v>
          </cell>
          <cell r="X35">
            <v>0</v>
          </cell>
          <cell r="AA35">
            <v>0</v>
          </cell>
          <cell r="BN35">
            <v>0</v>
          </cell>
          <cell r="BZ35">
            <v>0</v>
          </cell>
          <cell r="CU35">
            <v>0</v>
          </cell>
          <cell r="CX35">
            <v>0</v>
          </cell>
          <cell r="DA35">
            <v>0</v>
          </cell>
        </row>
        <row r="36">
          <cell r="U36">
            <v>0</v>
          </cell>
          <cell r="X36">
            <v>0</v>
          </cell>
          <cell r="AA36">
            <v>0</v>
          </cell>
          <cell r="BN36">
            <v>0</v>
          </cell>
          <cell r="BZ36">
            <v>0</v>
          </cell>
          <cell r="CU36">
            <v>0</v>
          </cell>
          <cell r="CX36">
            <v>30</v>
          </cell>
          <cell r="DA36">
            <v>0</v>
          </cell>
        </row>
        <row r="37">
          <cell r="U37">
            <v>0</v>
          </cell>
          <cell r="X37">
            <v>19</v>
          </cell>
          <cell r="AA37">
            <v>15</v>
          </cell>
          <cell r="BN37">
            <v>0</v>
          </cell>
          <cell r="BZ37">
            <v>0</v>
          </cell>
          <cell r="CU37">
            <v>0</v>
          </cell>
          <cell r="CX37">
            <v>0</v>
          </cell>
          <cell r="DA37">
            <v>0</v>
          </cell>
        </row>
        <row r="38">
          <cell r="U38">
            <v>0</v>
          </cell>
          <cell r="X38">
            <v>27</v>
          </cell>
          <cell r="AA38">
            <v>22</v>
          </cell>
          <cell r="BN38">
            <v>0</v>
          </cell>
          <cell r="BZ38">
            <v>0</v>
          </cell>
          <cell r="CU38">
            <v>0</v>
          </cell>
          <cell r="CX38">
            <v>0</v>
          </cell>
          <cell r="DA38">
            <v>0</v>
          </cell>
        </row>
        <row r="39">
          <cell r="U39">
            <v>0</v>
          </cell>
          <cell r="X39">
            <v>0</v>
          </cell>
          <cell r="AA39">
            <v>0</v>
          </cell>
          <cell r="BN39">
            <v>0</v>
          </cell>
          <cell r="BZ39">
            <v>0</v>
          </cell>
          <cell r="CU39">
            <v>0</v>
          </cell>
          <cell r="CX39">
            <v>0</v>
          </cell>
          <cell r="DA39">
            <v>0</v>
          </cell>
        </row>
        <row r="40">
          <cell r="U40">
            <v>0</v>
          </cell>
          <cell r="X40">
            <v>0</v>
          </cell>
          <cell r="AA40">
            <v>0</v>
          </cell>
          <cell r="BN40">
            <v>0</v>
          </cell>
          <cell r="BZ40">
            <v>0</v>
          </cell>
          <cell r="CU40">
            <v>0</v>
          </cell>
          <cell r="CX40">
            <v>0</v>
          </cell>
          <cell r="DA40">
            <v>0</v>
          </cell>
        </row>
        <row r="41">
          <cell r="U41">
            <v>0</v>
          </cell>
          <cell r="X41">
            <v>0</v>
          </cell>
          <cell r="AA41">
            <v>0</v>
          </cell>
          <cell r="BN41">
            <v>0</v>
          </cell>
          <cell r="BZ41">
            <v>0</v>
          </cell>
          <cell r="CU41">
            <v>0</v>
          </cell>
          <cell r="CX41">
            <v>10</v>
          </cell>
          <cell r="DA41">
            <v>0</v>
          </cell>
        </row>
        <row r="42">
          <cell r="U42">
            <v>0</v>
          </cell>
          <cell r="X42">
            <v>0</v>
          </cell>
          <cell r="AA42">
            <v>0</v>
          </cell>
          <cell r="BN42">
            <v>0</v>
          </cell>
          <cell r="BZ42">
            <v>0</v>
          </cell>
          <cell r="CU42">
            <v>0</v>
          </cell>
          <cell r="CX42">
            <v>0</v>
          </cell>
          <cell r="DA42">
            <v>0</v>
          </cell>
        </row>
        <row r="43">
          <cell r="U43">
            <v>0</v>
          </cell>
          <cell r="X43">
            <v>0</v>
          </cell>
          <cell r="AA43">
            <v>0</v>
          </cell>
          <cell r="BN43">
            <v>0</v>
          </cell>
          <cell r="BZ43">
            <v>0</v>
          </cell>
          <cell r="CU43">
            <v>0</v>
          </cell>
          <cell r="CX43">
            <v>0</v>
          </cell>
          <cell r="DA43">
            <v>0</v>
          </cell>
        </row>
        <row r="44">
          <cell r="U44">
            <v>0</v>
          </cell>
          <cell r="X44">
            <v>0</v>
          </cell>
          <cell r="AA44">
            <v>0</v>
          </cell>
          <cell r="BN44">
            <v>0</v>
          </cell>
          <cell r="BZ44">
            <v>0</v>
          </cell>
          <cell r="CU44">
            <v>8</v>
          </cell>
          <cell r="CX44">
            <v>0</v>
          </cell>
          <cell r="DA44">
            <v>0</v>
          </cell>
        </row>
        <row r="45">
          <cell r="U45">
            <v>0</v>
          </cell>
          <cell r="X45">
            <v>0</v>
          </cell>
          <cell r="AA45">
            <v>0</v>
          </cell>
          <cell r="BN45">
            <v>0</v>
          </cell>
          <cell r="BZ45">
            <v>0</v>
          </cell>
          <cell r="CU45">
            <v>0</v>
          </cell>
          <cell r="CX45">
            <v>0</v>
          </cell>
          <cell r="DA45">
            <v>0</v>
          </cell>
        </row>
        <row r="46">
          <cell r="U46">
            <v>0</v>
          </cell>
          <cell r="X46">
            <v>0</v>
          </cell>
          <cell r="AA46">
            <v>0</v>
          </cell>
          <cell r="BN46">
            <v>0</v>
          </cell>
          <cell r="BZ46">
            <v>25</v>
          </cell>
          <cell r="CU46">
            <v>0</v>
          </cell>
          <cell r="CX46">
            <v>0</v>
          </cell>
          <cell r="DA46">
            <v>0</v>
          </cell>
        </row>
        <row r="47">
          <cell r="U47">
            <v>0</v>
          </cell>
          <cell r="X47">
            <v>0</v>
          </cell>
          <cell r="AA47">
            <v>0</v>
          </cell>
          <cell r="BN47">
            <v>0</v>
          </cell>
          <cell r="BZ47">
            <v>0</v>
          </cell>
          <cell r="CU47">
            <v>0</v>
          </cell>
          <cell r="CX47">
            <v>16</v>
          </cell>
          <cell r="DA47">
            <v>0</v>
          </cell>
        </row>
        <row r="48">
          <cell r="U48">
            <v>0</v>
          </cell>
          <cell r="X48">
            <v>15</v>
          </cell>
          <cell r="AA48">
            <v>0</v>
          </cell>
          <cell r="BN48">
            <v>0</v>
          </cell>
          <cell r="BZ48">
            <v>0</v>
          </cell>
          <cell r="CU48">
            <v>0</v>
          </cell>
          <cell r="CX48">
            <v>0</v>
          </cell>
          <cell r="DA48">
            <v>0</v>
          </cell>
        </row>
        <row r="49">
          <cell r="U49">
            <v>0</v>
          </cell>
          <cell r="X49">
            <v>0</v>
          </cell>
          <cell r="AA49">
            <v>0</v>
          </cell>
          <cell r="BN49">
            <v>0</v>
          </cell>
          <cell r="BZ49">
            <v>0</v>
          </cell>
          <cell r="CU49">
            <v>0</v>
          </cell>
          <cell r="CX49">
            <v>0</v>
          </cell>
          <cell r="DA49">
            <v>0</v>
          </cell>
        </row>
        <row r="50">
          <cell r="U50">
            <v>0</v>
          </cell>
          <cell r="X50">
            <v>0</v>
          </cell>
          <cell r="AA50">
            <v>0</v>
          </cell>
          <cell r="BN50">
            <v>0</v>
          </cell>
          <cell r="BZ50">
            <v>0</v>
          </cell>
          <cell r="CU50">
            <v>9</v>
          </cell>
          <cell r="CX50">
            <v>0</v>
          </cell>
          <cell r="DA50">
            <v>0</v>
          </cell>
        </row>
        <row r="51">
          <cell r="U51">
            <v>0</v>
          </cell>
          <cell r="X51">
            <v>0</v>
          </cell>
          <cell r="AA51">
            <v>0</v>
          </cell>
          <cell r="BN51">
            <v>0</v>
          </cell>
          <cell r="BZ51">
            <v>0</v>
          </cell>
          <cell r="CU51">
            <v>0</v>
          </cell>
          <cell r="CX51">
            <v>0</v>
          </cell>
          <cell r="DA51">
            <v>0</v>
          </cell>
        </row>
        <row r="52">
          <cell r="U52">
            <v>0</v>
          </cell>
          <cell r="X52">
            <v>15</v>
          </cell>
          <cell r="AA52">
            <v>0</v>
          </cell>
          <cell r="BN52">
            <v>0</v>
          </cell>
          <cell r="BZ52">
            <v>0</v>
          </cell>
          <cell r="CU52">
            <v>0</v>
          </cell>
          <cell r="CX52">
            <v>4</v>
          </cell>
          <cell r="DA52">
            <v>0</v>
          </cell>
        </row>
        <row r="53">
          <cell r="U53">
            <v>0</v>
          </cell>
          <cell r="X53">
            <v>0</v>
          </cell>
          <cell r="AA53">
            <v>0</v>
          </cell>
          <cell r="BN53">
            <v>0</v>
          </cell>
          <cell r="BZ53">
            <v>0</v>
          </cell>
          <cell r="CU53">
            <v>9</v>
          </cell>
          <cell r="CX53">
            <v>0</v>
          </cell>
          <cell r="DA53">
            <v>0</v>
          </cell>
        </row>
        <row r="54">
          <cell r="U54">
            <v>0</v>
          </cell>
          <cell r="X54">
            <v>23</v>
          </cell>
          <cell r="AA54">
            <v>0</v>
          </cell>
          <cell r="BN54">
            <v>0</v>
          </cell>
          <cell r="BZ54">
            <v>0</v>
          </cell>
          <cell r="CU54">
            <v>0</v>
          </cell>
          <cell r="CX54">
            <v>3</v>
          </cell>
          <cell r="DA54">
            <v>0</v>
          </cell>
        </row>
        <row r="55">
          <cell r="U55">
            <v>0</v>
          </cell>
          <cell r="X55">
            <v>0</v>
          </cell>
          <cell r="AA55">
            <v>0</v>
          </cell>
          <cell r="BN55">
            <v>20</v>
          </cell>
          <cell r="BZ55">
            <v>9</v>
          </cell>
          <cell r="CU55">
            <v>0</v>
          </cell>
          <cell r="CX55">
            <v>0</v>
          </cell>
          <cell r="DA55">
            <v>0</v>
          </cell>
        </row>
        <row r="56">
          <cell r="U56">
            <v>0</v>
          </cell>
          <cell r="X56">
            <v>0</v>
          </cell>
          <cell r="AA56">
            <v>0</v>
          </cell>
          <cell r="BN56">
            <v>0</v>
          </cell>
          <cell r="BZ56">
            <v>0</v>
          </cell>
          <cell r="CU56">
            <v>0</v>
          </cell>
          <cell r="CX56">
            <v>0</v>
          </cell>
          <cell r="DA56">
            <v>0</v>
          </cell>
        </row>
        <row r="57">
          <cell r="U57">
            <v>0</v>
          </cell>
          <cell r="X57">
            <v>0</v>
          </cell>
          <cell r="AA57">
            <v>0</v>
          </cell>
          <cell r="BN57">
            <v>0</v>
          </cell>
          <cell r="BZ57">
            <v>0</v>
          </cell>
          <cell r="CU57">
            <v>0</v>
          </cell>
          <cell r="CX57">
            <v>0</v>
          </cell>
          <cell r="DA57">
            <v>0</v>
          </cell>
        </row>
        <row r="58">
          <cell r="U58">
            <v>0</v>
          </cell>
          <cell r="X58">
            <v>0</v>
          </cell>
          <cell r="AA58">
            <v>0</v>
          </cell>
          <cell r="BN58">
            <v>0</v>
          </cell>
          <cell r="BZ58">
            <v>0</v>
          </cell>
          <cell r="CU58">
            <v>12</v>
          </cell>
          <cell r="CX58">
            <v>0</v>
          </cell>
          <cell r="DA58">
            <v>0</v>
          </cell>
        </row>
        <row r="59">
          <cell r="U59">
            <v>0</v>
          </cell>
          <cell r="X59">
            <v>0</v>
          </cell>
          <cell r="AA59">
            <v>0</v>
          </cell>
          <cell r="BN59">
            <v>0</v>
          </cell>
          <cell r="BZ59">
            <v>0</v>
          </cell>
          <cell r="CU59">
            <v>0</v>
          </cell>
          <cell r="CX59">
            <v>0</v>
          </cell>
          <cell r="DA59">
            <v>0</v>
          </cell>
        </row>
        <row r="60">
          <cell r="U60">
            <v>0</v>
          </cell>
          <cell r="X60">
            <v>0</v>
          </cell>
          <cell r="AA60">
            <v>0</v>
          </cell>
          <cell r="BN60">
            <v>0</v>
          </cell>
          <cell r="BZ60">
            <v>0</v>
          </cell>
          <cell r="CU60">
            <v>8</v>
          </cell>
          <cell r="CX60">
            <v>0</v>
          </cell>
          <cell r="DA60">
            <v>0</v>
          </cell>
        </row>
        <row r="61">
          <cell r="U61">
            <v>0</v>
          </cell>
          <cell r="X61">
            <v>0</v>
          </cell>
          <cell r="AA61">
            <v>0</v>
          </cell>
          <cell r="BN61">
            <v>0</v>
          </cell>
          <cell r="BZ61">
            <v>0</v>
          </cell>
          <cell r="CU61">
            <v>0</v>
          </cell>
          <cell r="CX61">
            <v>0</v>
          </cell>
          <cell r="DA61">
            <v>0</v>
          </cell>
        </row>
        <row r="62">
          <cell r="U62">
            <v>0</v>
          </cell>
          <cell r="X62">
            <v>0</v>
          </cell>
          <cell r="AA62">
            <v>8</v>
          </cell>
          <cell r="BN62">
            <v>0</v>
          </cell>
          <cell r="BZ62">
            <v>0</v>
          </cell>
          <cell r="CU62">
            <v>0</v>
          </cell>
          <cell r="CX62">
            <v>0</v>
          </cell>
          <cell r="DA62">
            <v>0</v>
          </cell>
        </row>
        <row r="63">
          <cell r="U63">
            <v>0</v>
          </cell>
          <cell r="X63">
            <v>0</v>
          </cell>
          <cell r="AA63">
            <v>0</v>
          </cell>
          <cell r="BN63">
            <v>0</v>
          </cell>
          <cell r="BZ63">
            <v>0</v>
          </cell>
          <cell r="CU63">
            <v>0</v>
          </cell>
          <cell r="CX63">
            <v>0</v>
          </cell>
          <cell r="DA63">
            <v>0</v>
          </cell>
        </row>
        <row r="64">
          <cell r="U64">
            <v>0</v>
          </cell>
          <cell r="X64">
            <v>0</v>
          </cell>
          <cell r="AA64">
            <v>0</v>
          </cell>
          <cell r="BN64">
            <v>0</v>
          </cell>
          <cell r="BZ64">
            <v>0</v>
          </cell>
          <cell r="CU64">
            <v>0</v>
          </cell>
          <cell r="CX64">
            <v>0</v>
          </cell>
          <cell r="DA64">
            <v>0</v>
          </cell>
        </row>
        <row r="65">
          <cell r="U65">
            <v>0</v>
          </cell>
          <cell r="X65">
            <v>0</v>
          </cell>
          <cell r="AA65">
            <v>0</v>
          </cell>
          <cell r="BN65">
            <v>0</v>
          </cell>
          <cell r="BZ65">
            <v>0</v>
          </cell>
          <cell r="CU65">
            <v>0</v>
          </cell>
          <cell r="CX65">
            <v>0</v>
          </cell>
          <cell r="DA65">
            <v>0</v>
          </cell>
        </row>
        <row r="66">
          <cell r="U66">
            <v>0</v>
          </cell>
          <cell r="X66">
            <v>0</v>
          </cell>
          <cell r="AA66">
            <v>0</v>
          </cell>
          <cell r="BN66">
            <v>0</v>
          </cell>
          <cell r="BZ66">
            <v>0</v>
          </cell>
          <cell r="CU66">
            <v>0</v>
          </cell>
          <cell r="CX66">
            <v>0</v>
          </cell>
          <cell r="DA66">
            <v>0</v>
          </cell>
        </row>
        <row r="67">
          <cell r="U67">
            <v>0</v>
          </cell>
          <cell r="X67">
            <v>0</v>
          </cell>
          <cell r="AA67">
            <v>0</v>
          </cell>
          <cell r="BN67">
            <v>0</v>
          </cell>
          <cell r="BZ67">
            <v>0</v>
          </cell>
          <cell r="CU67">
            <v>0</v>
          </cell>
          <cell r="CX67">
            <v>0</v>
          </cell>
          <cell r="DA67">
            <v>0</v>
          </cell>
        </row>
        <row r="68">
          <cell r="U68">
            <v>0</v>
          </cell>
          <cell r="X68">
            <v>0</v>
          </cell>
          <cell r="AA68">
            <v>0</v>
          </cell>
          <cell r="BN68">
            <v>0</v>
          </cell>
          <cell r="BZ68">
            <v>0</v>
          </cell>
          <cell r="CU68">
            <v>0</v>
          </cell>
          <cell r="CX68">
            <v>0</v>
          </cell>
          <cell r="DA68">
            <v>0</v>
          </cell>
        </row>
        <row r="69">
          <cell r="U69">
            <v>0</v>
          </cell>
          <cell r="X69">
            <v>0</v>
          </cell>
          <cell r="AA69">
            <v>0</v>
          </cell>
          <cell r="BN69">
            <v>0</v>
          </cell>
          <cell r="BZ69">
            <v>0</v>
          </cell>
          <cell r="CU69">
            <v>0</v>
          </cell>
          <cell r="CX69">
            <v>0</v>
          </cell>
          <cell r="DA69">
            <v>0</v>
          </cell>
        </row>
        <row r="70">
          <cell r="U70">
            <v>0</v>
          </cell>
          <cell r="X70">
            <v>0</v>
          </cell>
          <cell r="AA70">
            <v>6</v>
          </cell>
          <cell r="BN70">
            <v>0</v>
          </cell>
          <cell r="BZ70">
            <v>0</v>
          </cell>
          <cell r="CU70">
            <v>0</v>
          </cell>
          <cell r="CX70">
            <v>2</v>
          </cell>
          <cell r="DA70">
            <v>0</v>
          </cell>
        </row>
        <row r="71">
          <cell r="U71">
            <v>0</v>
          </cell>
          <cell r="X71">
            <v>0</v>
          </cell>
          <cell r="AA71">
            <v>0</v>
          </cell>
          <cell r="BN71">
            <v>0</v>
          </cell>
          <cell r="BZ71">
            <v>0</v>
          </cell>
          <cell r="CU71">
            <v>0</v>
          </cell>
          <cell r="CX71">
            <v>0</v>
          </cell>
          <cell r="DA71">
            <v>0</v>
          </cell>
        </row>
        <row r="72">
          <cell r="U72">
            <v>0</v>
          </cell>
          <cell r="X72">
            <v>0</v>
          </cell>
          <cell r="AA72">
            <v>0</v>
          </cell>
          <cell r="BN72">
            <v>0</v>
          </cell>
          <cell r="BZ72">
            <v>0</v>
          </cell>
          <cell r="CU72">
            <v>0</v>
          </cell>
          <cell r="CX72">
            <v>0</v>
          </cell>
          <cell r="DA72">
            <v>0</v>
          </cell>
        </row>
        <row r="73">
          <cell r="U73">
            <v>0</v>
          </cell>
          <cell r="X73">
            <v>0</v>
          </cell>
          <cell r="AA73">
            <v>0</v>
          </cell>
          <cell r="BN73">
            <v>0</v>
          </cell>
          <cell r="BZ73">
            <v>0</v>
          </cell>
          <cell r="CU73">
            <v>0</v>
          </cell>
          <cell r="CX73">
            <v>0</v>
          </cell>
          <cell r="DA73">
            <v>0</v>
          </cell>
        </row>
        <row r="74">
          <cell r="U74">
            <v>0</v>
          </cell>
          <cell r="X74">
            <v>0</v>
          </cell>
          <cell r="AA74">
            <v>0</v>
          </cell>
          <cell r="BN74">
            <v>0</v>
          </cell>
          <cell r="BZ74">
            <v>0</v>
          </cell>
          <cell r="CU74">
            <v>0</v>
          </cell>
          <cell r="CX74">
            <v>0</v>
          </cell>
          <cell r="DA74">
            <v>0</v>
          </cell>
        </row>
        <row r="75">
          <cell r="U75">
            <v>0</v>
          </cell>
          <cell r="X75">
            <v>0</v>
          </cell>
          <cell r="AA75">
            <v>0</v>
          </cell>
          <cell r="BN75">
            <v>0</v>
          </cell>
          <cell r="BZ75">
            <v>0</v>
          </cell>
          <cell r="CU75">
            <v>0</v>
          </cell>
          <cell r="CX75">
            <v>0</v>
          </cell>
          <cell r="DA75">
            <v>0</v>
          </cell>
        </row>
        <row r="76">
          <cell r="U76">
            <v>0</v>
          </cell>
          <cell r="X76">
            <v>7</v>
          </cell>
          <cell r="AA76">
            <v>0</v>
          </cell>
          <cell r="BN76">
            <v>0</v>
          </cell>
          <cell r="BZ76">
            <v>0</v>
          </cell>
          <cell r="CU76">
            <v>0</v>
          </cell>
          <cell r="CX76">
            <v>0</v>
          </cell>
          <cell r="DA76">
            <v>0</v>
          </cell>
        </row>
        <row r="77">
          <cell r="U77">
            <v>0</v>
          </cell>
          <cell r="X77">
            <v>0</v>
          </cell>
          <cell r="AA77">
            <v>0</v>
          </cell>
          <cell r="BN77">
            <v>0</v>
          </cell>
          <cell r="BZ77">
            <v>0</v>
          </cell>
          <cell r="CU77">
            <v>0</v>
          </cell>
          <cell r="CX77">
            <v>0</v>
          </cell>
          <cell r="DA77">
            <v>0</v>
          </cell>
        </row>
        <row r="78">
          <cell r="U78">
            <v>0</v>
          </cell>
          <cell r="X78">
            <v>0</v>
          </cell>
          <cell r="AA78">
            <v>0</v>
          </cell>
          <cell r="BN78">
            <v>0</v>
          </cell>
          <cell r="BZ78">
            <v>0</v>
          </cell>
          <cell r="CU78">
            <v>18</v>
          </cell>
          <cell r="CX78">
            <v>0</v>
          </cell>
          <cell r="DA78">
            <v>0</v>
          </cell>
        </row>
        <row r="79">
          <cell r="U79">
            <v>0</v>
          </cell>
          <cell r="X79">
            <v>0</v>
          </cell>
          <cell r="AA79">
            <v>0</v>
          </cell>
          <cell r="BN79">
            <v>0</v>
          </cell>
          <cell r="BZ79">
            <v>0</v>
          </cell>
          <cell r="CU79">
            <v>0</v>
          </cell>
          <cell r="CX79">
            <v>0</v>
          </cell>
          <cell r="DA79">
            <v>0</v>
          </cell>
        </row>
        <row r="80">
          <cell r="U80">
            <v>0</v>
          </cell>
          <cell r="X80">
            <v>0</v>
          </cell>
          <cell r="AA80">
            <v>0</v>
          </cell>
          <cell r="BN80">
            <v>0</v>
          </cell>
          <cell r="BZ80">
            <v>0</v>
          </cell>
          <cell r="CU80">
            <v>0</v>
          </cell>
          <cell r="CX80">
            <v>0</v>
          </cell>
          <cell r="DA80">
            <v>0</v>
          </cell>
        </row>
        <row r="81">
          <cell r="U81">
            <v>0</v>
          </cell>
          <cell r="X81">
            <v>0</v>
          </cell>
          <cell r="AA81">
            <v>9</v>
          </cell>
          <cell r="BN81">
            <v>0</v>
          </cell>
          <cell r="BZ81">
            <v>0</v>
          </cell>
          <cell r="CU81">
            <v>0</v>
          </cell>
          <cell r="CX81">
            <v>0</v>
          </cell>
          <cell r="DA81">
            <v>0</v>
          </cell>
        </row>
        <row r="82">
          <cell r="U82">
            <v>0</v>
          </cell>
          <cell r="X82">
            <v>0</v>
          </cell>
          <cell r="AA82">
            <v>0</v>
          </cell>
          <cell r="BN82">
            <v>0</v>
          </cell>
          <cell r="BZ82">
            <v>0</v>
          </cell>
          <cell r="CU82">
            <v>0</v>
          </cell>
          <cell r="CX82">
            <v>0</v>
          </cell>
          <cell r="DA82">
            <v>0</v>
          </cell>
        </row>
        <row r="83">
          <cell r="U83">
            <v>0</v>
          </cell>
          <cell r="X83">
            <v>0</v>
          </cell>
          <cell r="AA83">
            <v>0</v>
          </cell>
          <cell r="BN83">
            <v>0</v>
          </cell>
          <cell r="BZ83">
            <v>0</v>
          </cell>
          <cell r="CU83">
            <v>0</v>
          </cell>
          <cell r="CX83">
            <v>0</v>
          </cell>
          <cell r="DA83">
            <v>0</v>
          </cell>
        </row>
        <row r="84">
          <cell r="U84">
            <v>0</v>
          </cell>
          <cell r="X84">
            <v>0</v>
          </cell>
          <cell r="AA84">
            <v>0</v>
          </cell>
          <cell r="BN84">
            <v>0</v>
          </cell>
          <cell r="BZ84">
            <v>0</v>
          </cell>
          <cell r="CU84">
            <v>0</v>
          </cell>
          <cell r="CX84">
            <v>0</v>
          </cell>
          <cell r="DA84">
            <v>0</v>
          </cell>
        </row>
        <row r="85">
          <cell r="U85">
            <v>0</v>
          </cell>
          <cell r="X85">
            <v>0</v>
          </cell>
          <cell r="AA85">
            <v>0</v>
          </cell>
          <cell r="BN85">
            <v>0</v>
          </cell>
          <cell r="BZ85">
            <v>0</v>
          </cell>
          <cell r="CU85">
            <v>0</v>
          </cell>
          <cell r="CX85">
            <v>0</v>
          </cell>
          <cell r="DA85">
            <v>0</v>
          </cell>
        </row>
        <row r="86">
          <cell r="U86">
            <v>0</v>
          </cell>
          <cell r="X86">
            <v>0</v>
          </cell>
          <cell r="AA86">
            <v>0</v>
          </cell>
          <cell r="BN86">
            <v>0</v>
          </cell>
          <cell r="BZ86">
            <v>0</v>
          </cell>
          <cell r="CU86">
            <v>0</v>
          </cell>
          <cell r="CX86">
            <v>0</v>
          </cell>
          <cell r="DA86">
            <v>0</v>
          </cell>
        </row>
        <row r="87">
          <cell r="U87">
            <v>0</v>
          </cell>
          <cell r="X87">
            <v>0</v>
          </cell>
          <cell r="AA87">
            <v>17</v>
          </cell>
          <cell r="BN87">
            <v>0</v>
          </cell>
          <cell r="BZ87">
            <v>21</v>
          </cell>
          <cell r="CU87">
            <v>0</v>
          </cell>
          <cell r="CX87">
            <v>0</v>
          </cell>
          <cell r="DA87">
            <v>0</v>
          </cell>
        </row>
        <row r="88">
          <cell r="U88">
            <v>0</v>
          </cell>
          <cell r="X88">
            <v>0</v>
          </cell>
          <cell r="AA88">
            <v>0</v>
          </cell>
          <cell r="BN88">
            <v>0</v>
          </cell>
          <cell r="BZ88">
            <v>0</v>
          </cell>
          <cell r="CU88">
            <v>0</v>
          </cell>
          <cell r="CX88">
            <v>0</v>
          </cell>
          <cell r="DA88">
            <v>0</v>
          </cell>
        </row>
        <row r="89">
          <cell r="U89">
            <v>0</v>
          </cell>
          <cell r="X89">
            <v>0</v>
          </cell>
          <cell r="AA89">
            <v>0</v>
          </cell>
          <cell r="BN89">
            <v>0</v>
          </cell>
          <cell r="BZ89">
            <v>0</v>
          </cell>
          <cell r="CU89">
            <v>0</v>
          </cell>
          <cell r="CX89">
            <v>0</v>
          </cell>
          <cell r="DA89">
            <v>0</v>
          </cell>
        </row>
        <row r="90">
          <cell r="U90">
            <v>0</v>
          </cell>
          <cell r="X90">
            <v>0</v>
          </cell>
          <cell r="AA90">
            <v>0</v>
          </cell>
          <cell r="BN90">
            <v>0</v>
          </cell>
          <cell r="BZ90">
            <v>0</v>
          </cell>
          <cell r="CU90">
            <v>0</v>
          </cell>
          <cell r="CX90">
            <v>0</v>
          </cell>
          <cell r="DA90">
            <v>0</v>
          </cell>
        </row>
        <row r="91">
          <cell r="U91">
            <v>0</v>
          </cell>
          <cell r="X91">
            <v>0</v>
          </cell>
          <cell r="AA91">
            <v>0</v>
          </cell>
          <cell r="BN91">
            <v>0</v>
          </cell>
          <cell r="BZ91">
            <v>0</v>
          </cell>
          <cell r="CU91">
            <v>0</v>
          </cell>
          <cell r="CX91">
            <v>0</v>
          </cell>
          <cell r="DA91">
            <v>0</v>
          </cell>
        </row>
        <row r="92">
          <cell r="U92">
            <v>0</v>
          </cell>
          <cell r="X92">
            <v>0</v>
          </cell>
          <cell r="AA92">
            <v>0</v>
          </cell>
          <cell r="BN92">
            <v>0</v>
          </cell>
          <cell r="BZ92">
            <v>0</v>
          </cell>
          <cell r="CU92">
            <v>0</v>
          </cell>
          <cell r="CX92">
            <v>0</v>
          </cell>
          <cell r="DA92">
            <v>0</v>
          </cell>
        </row>
        <row r="93">
          <cell r="U93">
            <v>0</v>
          </cell>
          <cell r="X93">
            <v>0</v>
          </cell>
          <cell r="AA93">
            <v>0</v>
          </cell>
          <cell r="BN93">
            <v>0</v>
          </cell>
          <cell r="BZ93">
            <v>0</v>
          </cell>
          <cell r="CU93">
            <v>0</v>
          </cell>
          <cell r="CX93">
            <v>0</v>
          </cell>
          <cell r="DA93">
            <v>0</v>
          </cell>
        </row>
        <row r="94">
          <cell r="U94">
            <v>0</v>
          </cell>
          <cell r="X94">
            <v>0</v>
          </cell>
          <cell r="AA94">
            <v>0</v>
          </cell>
          <cell r="BN94">
            <v>0</v>
          </cell>
          <cell r="BZ94">
            <v>14</v>
          </cell>
          <cell r="CU94">
            <v>0</v>
          </cell>
          <cell r="CX94">
            <v>0</v>
          </cell>
          <cell r="DA94">
            <v>0</v>
          </cell>
        </row>
        <row r="95">
          <cell r="U95">
            <v>0</v>
          </cell>
          <cell r="X95">
            <v>0</v>
          </cell>
          <cell r="AA95">
            <v>0</v>
          </cell>
          <cell r="BN95">
            <v>0</v>
          </cell>
          <cell r="BZ95">
            <v>0</v>
          </cell>
          <cell r="CU95">
            <v>0</v>
          </cell>
          <cell r="CX95">
            <v>0</v>
          </cell>
          <cell r="DA95">
            <v>0</v>
          </cell>
        </row>
        <row r="96">
          <cell r="U96">
            <v>0</v>
          </cell>
          <cell r="X96">
            <v>0</v>
          </cell>
          <cell r="AA96">
            <v>0</v>
          </cell>
          <cell r="BN96">
            <v>0</v>
          </cell>
          <cell r="BZ96">
            <v>0</v>
          </cell>
          <cell r="CU96">
            <v>0</v>
          </cell>
          <cell r="CX96">
            <v>0</v>
          </cell>
          <cell r="DA96">
            <v>0</v>
          </cell>
        </row>
        <row r="97">
          <cell r="U97">
            <v>0</v>
          </cell>
          <cell r="X97">
            <v>0</v>
          </cell>
          <cell r="AA97">
            <v>0</v>
          </cell>
          <cell r="BN97">
            <v>0</v>
          </cell>
          <cell r="BZ97">
            <v>0</v>
          </cell>
          <cell r="CU97">
            <v>0</v>
          </cell>
          <cell r="CX97">
            <v>5</v>
          </cell>
          <cell r="DA97">
            <v>0</v>
          </cell>
        </row>
        <row r="98">
          <cell r="U98">
            <v>0</v>
          </cell>
          <cell r="X98">
            <v>27</v>
          </cell>
          <cell r="AA98">
            <v>0</v>
          </cell>
          <cell r="BN98">
            <v>0</v>
          </cell>
          <cell r="BZ98">
            <v>0</v>
          </cell>
          <cell r="CU98">
            <v>0</v>
          </cell>
          <cell r="CX98">
            <v>0</v>
          </cell>
          <cell r="DA98">
            <v>0</v>
          </cell>
        </row>
        <row r="99">
          <cell r="U99">
            <v>0</v>
          </cell>
          <cell r="X99">
            <v>0</v>
          </cell>
          <cell r="AA99">
            <v>0</v>
          </cell>
          <cell r="BN99">
            <v>0</v>
          </cell>
          <cell r="BZ99">
            <v>0</v>
          </cell>
          <cell r="CU99">
            <v>0</v>
          </cell>
          <cell r="CX99">
            <v>0</v>
          </cell>
          <cell r="DA99">
            <v>0</v>
          </cell>
        </row>
        <row r="100">
          <cell r="U100">
            <v>0</v>
          </cell>
          <cell r="X100">
            <v>0</v>
          </cell>
          <cell r="AA100">
            <v>0</v>
          </cell>
          <cell r="BN100">
            <v>0</v>
          </cell>
          <cell r="BZ100">
            <v>0</v>
          </cell>
          <cell r="CU100">
            <v>0</v>
          </cell>
          <cell r="CX100">
            <v>0</v>
          </cell>
          <cell r="DA100">
            <v>0</v>
          </cell>
        </row>
        <row r="101">
          <cell r="U101">
            <v>0</v>
          </cell>
          <cell r="X101">
            <v>0</v>
          </cell>
          <cell r="AA101">
            <v>0</v>
          </cell>
          <cell r="BN101">
            <v>0</v>
          </cell>
          <cell r="BZ101">
            <v>0</v>
          </cell>
          <cell r="CU101">
            <v>0</v>
          </cell>
          <cell r="CX101">
            <v>0</v>
          </cell>
          <cell r="DA101">
            <v>1</v>
          </cell>
        </row>
        <row r="102">
          <cell r="U102">
            <v>0</v>
          </cell>
          <cell r="X102">
            <v>0</v>
          </cell>
          <cell r="AA102">
            <v>0</v>
          </cell>
          <cell r="BN102">
            <v>0</v>
          </cell>
          <cell r="BZ102">
            <v>0</v>
          </cell>
          <cell r="CU102">
            <v>0</v>
          </cell>
          <cell r="CX102">
            <v>0</v>
          </cell>
          <cell r="DA102">
            <v>0</v>
          </cell>
        </row>
        <row r="103">
          <cell r="U103">
            <v>0</v>
          </cell>
          <cell r="X103">
            <v>0</v>
          </cell>
          <cell r="AA103">
            <v>0</v>
          </cell>
          <cell r="BN103">
            <v>0</v>
          </cell>
          <cell r="BZ103">
            <v>0</v>
          </cell>
          <cell r="CU103">
            <v>0</v>
          </cell>
          <cell r="CX103">
            <v>0</v>
          </cell>
          <cell r="DA103">
            <v>0</v>
          </cell>
        </row>
        <row r="104">
          <cell r="U104">
            <v>0</v>
          </cell>
          <cell r="X104">
            <v>0</v>
          </cell>
          <cell r="AA104">
            <v>0</v>
          </cell>
          <cell r="BN104">
            <v>0</v>
          </cell>
          <cell r="BZ104">
            <v>0</v>
          </cell>
          <cell r="CU104">
            <v>0</v>
          </cell>
          <cell r="CX104">
            <v>0</v>
          </cell>
          <cell r="DA104">
            <v>0</v>
          </cell>
        </row>
        <row r="105">
          <cell r="U105">
            <v>0</v>
          </cell>
          <cell r="X105">
            <v>0</v>
          </cell>
          <cell r="AA105">
            <v>0</v>
          </cell>
          <cell r="BN105">
            <v>0</v>
          </cell>
          <cell r="BZ105">
            <v>0</v>
          </cell>
          <cell r="CU105">
            <v>0</v>
          </cell>
          <cell r="CX105">
            <v>0</v>
          </cell>
          <cell r="DA105">
            <v>0</v>
          </cell>
        </row>
        <row r="106">
          <cell r="U106">
            <v>0</v>
          </cell>
          <cell r="X106">
            <v>0</v>
          </cell>
          <cell r="AA106">
            <v>0</v>
          </cell>
          <cell r="BN106">
            <v>0</v>
          </cell>
          <cell r="BZ106">
            <v>0</v>
          </cell>
          <cell r="CU106">
            <v>0</v>
          </cell>
          <cell r="CX106">
            <v>0</v>
          </cell>
          <cell r="DA106">
            <v>0</v>
          </cell>
        </row>
        <row r="107">
          <cell r="U107">
            <v>0</v>
          </cell>
          <cell r="X107">
            <v>0</v>
          </cell>
          <cell r="AA107">
            <v>0</v>
          </cell>
          <cell r="BN107">
            <v>0</v>
          </cell>
          <cell r="BZ107">
            <v>0</v>
          </cell>
          <cell r="CU107">
            <v>0</v>
          </cell>
          <cell r="CX107">
            <v>0</v>
          </cell>
          <cell r="DA107">
            <v>0</v>
          </cell>
        </row>
        <row r="108">
          <cell r="U108">
            <v>0</v>
          </cell>
          <cell r="X108">
            <v>0</v>
          </cell>
          <cell r="AA108">
            <v>0</v>
          </cell>
          <cell r="BN108">
            <v>0</v>
          </cell>
          <cell r="BZ108">
            <v>11</v>
          </cell>
          <cell r="CU108">
            <v>0</v>
          </cell>
          <cell r="CX108">
            <v>0</v>
          </cell>
          <cell r="DA108">
            <v>0</v>
          </cell>
        </row>
        <row r="109">
          <cell r="U109">
            <v>0</v>
          </cell>
          <cell r="X109">
            <v>0</v>
          </cell>
          <cell r="AA109">
            <v>0</v>
          </cell>
          <cell r="BN109">
            <v>0</v>
          </cell>
          <cell r="BZ109">
            <v>0</v>
          </cell>
          <cell r="CU109">
            <v>0</v>
          </cell>
          <cell r="CX109">
            <v>0</v>
          </cell>
          <cell r="DA109">
            <v>0</v>
          </cell>
        </row>
        <row r="110">
          <cell r="U110">
            <v>0</v>
          </cell>
          <cell r="X110">
            <v>0</v>
          </cell>
          <cell r="AA110">
            <v>0</v>
          </cell>
          <cell r="BN110">
            <v>0</v>
          </cell>
          <cell r="BZ110">
            <v>0</v>
          </cell>
          <cell r="CU110">
            <v>0</v>
          </cell>
          <cell r="CX110">
            <v>0</v>
          </cell>
          <cell r="DA110">
            <v>0</v>
          </cell>
        </row>
        <row r="111">
          <cell r="U111">
            <v>0</v>
          </cell>
          <cell r="X111">
            <v>2</v>
          </cell>
          <cell r="AA111">
            <v>0</v>
          </cell>
          <cell r="BN111">
            <v>0</v>
          </cell>
          <cell r="BZ111">
            <v>0</v>
          </cell>
          <cell r="CU111">
            <v>0</v>
          </cell>
          <cell r="CX111">
            <v>0</v>
          </cell>
          <cell r="DA111">
            <v>0</v>
          </cell>
        </row>
        <row r="112">
          <cell r="U112">
            <v>0</v>
          </cell>
          <cell r="X112">
            <v>0</v>
          </cell>
          <cell r="AA112">
            <v>0</v>
          </cell>
          <cell r="BN112">
            <v>0</v>
          </cell>
          <cell r="BZ112">
            <v>0</v>
          </cell>
          <cell r="CU112">
            <v>0</v>
          </cell>
          <cell r="CX112">
            <v>0</v>
          </cell>
          <cell r="DA112">
            <v>0</v>
          </cell>
        </row>
        <row r="113">
          <cell r="U113">
            <v>0</v>
          </cell>
          <cell r="X113">
            <v>0</v>
          </cell>
          <cell r="AA113">
            <v>0</v>
          </cell>
          <cell r="BN113">
            <v>0</v>
          </cell>
          <cell r="BZ113">
            <v>0</v>
          </cell>
          <cell r="CU113">
            <v>0</v>
          </cell>
          <cell r="CX113">
            <v>0</v>
          </cell>
          <cell r="DA113">
            <v>0</v>
          </cell>
        </row>
        <row r="114">
          <cell r="U114">
            <v>0</v>
          </cell>
          <cell r="X114">
            <v>0</v>
          </cell>
          <cell r="AA114">
            <v>0</v>
          </cell>
          <cell r="BN114">
            <v>0</v>
          </cell>
          <cell r="BZ114">
            <v>0</v>
          </cell>
          <cell r="CU114">
            <v>0</v>
          </cell>
          <cell r="CX114">
            <v>0</v>
          </cell>
          <cell r="DA114">
            <v>0</v>
          </cell>
        </row>
        <row r="115">
          <cell r="U115">
            <v>0</v>
          </cell>
          <cell r="X115">
            <v>0</v>
          </cell>
          <cell r="AA115">
            <v>16</v>
          </cell>
          <cell r="BN115">
            <v>0</v>
          </cell>
          <cell r="BZ115">
            <v>0</v>
          </cell>
          <cell r="CU115">
            <v>0</v>
          </cell>
          <cell r="CX115">
            <v>0</v>
          </cell>
          <cell r="DA115">
            <v>0</v>
          </cell>
        </row>
        <row r="116">
          <cell r="U116">
            <v>0</v>
          </cell>
          <cell r="X116">
            <v>0</v>
          </cell>
          <cell r="AA116">
            <v>12</v>
          </cell>
          <cell r="BN116">
            <v>0</v>
          </cell>
          <cell r="BZ116">
            <v>0</v>
          </cell>
          <cell r="CU116">
            <v>0</v>
          </cell>
          <cell r="CX116">
            <v>0</v>
          </cell>
          <cell r="DA116">
            <v>0</v>
          </cell>
        </row>
        <row r="117">
          <cell r="U117">
            <v>0</v>
          </cell>
          <cell r="X117">
            <v>0</v>
          </cell>
          <cell r="AA117">
            <v>0</v>
          </cell>
          <cell r="BN117">
            <v>0</v>
          </cell>
          <cell r="BZ117">
            <v>0</v>
          </cell>
          <cell r="CU117">
            <v>0</v>
          </cell>
          <cell r="CX117">
            <v>0</v>
          </cell>
          <cell r="DA117">
            <v>0</v>
          </cell>
        </row>
        <row r="118">
          <cell r="U118">
            <v>0</v>
          </cell>
          <cell r="X118">
            <v>0</v>
          </cell>
          <cell r="AA118">
            <v>0</v>
          </cell>
          <cell r="BN118">
            <v>0</v>
          </cell>
          <cell r="BZ118">
            <v>0</v>
          </cell>
          <cell r="CU118">
            <v>0</v>
          </cell>
          <cell r="CX118">
            <v>0</v>
          </cell>
          <cell r="DA118">
            <v>0</v>
          </cell>
        </row>
        <row r="119">
          <cell r="U119">
            <v>0</v>
          </cell>
          <cell r="X119">
            <v>0</v>
          </cell>
          <cell r="AA119">
            <v>0</v>
          </cell>
          <cell r="BN119">
            <v>0</v>
          </cell>
          <cell r="BZ119">
            <v>0</v>
          </cell>
          <cell r="CU119">
            <v>0</v>
          </cell>
          <cell r="CX119">
            <v>0</v>
          </cell>
          <cell r="DA119">
            <v>0</v>
          </cell>
        </row>
        <row r="120">
          <cell r="U120">
            <v>0</v>
          </cell>
          <cell r="X120">
            <v>0</v>
          </cell>
          <cell r="AA120">
            <v>0</v>
          </cell>
          <cell r="BN120">
            <v>0</v>
          </cell>
          <cell r="BZ120">
            <v>0</v>
          </cell>
          <cell r="CU120">
            <v>0</v>
          </cell>
          <cell r="CX120">
            <v>0</v>
          </cell>
          <cell r="DA120">
            <v>0</v>
          </cell>
        </row>
        <row r="121">
          <cell r="U121">
            <v>0</v>
          </cell>
          <cell r="X121">
            <v>0</v>
          </cell>
          <cell r="AA121">
            <v>0</v>
          </cell>
          <cell r="BN121">
            <v>0</v>
          </cell>
          <cell r="BZ121">
            <v>18</v>
          </cell>
          <cell r="CU121">
            <v>0</v>
          </cell>
          <cell r="CX121">
            <v>18</v>
          </cell>
          <cell r="DA121">
            <v>0</v>
          </cell>
        </row>
        <row r="122">
          <cell r="U122">
            <v>0</v>
          </cell>
          <cell r="X122">
            <v>0</v>
          </cell>
          <cell r="AA122">
            <v>0</v>
          </cell>
          <cell r="BN122">
            <v>0</v>
          </cell>
          <cell r="BZ122">
            <v>0</v>
          </cell>
          <cell r="CU122">
            <v>9</v>
          </cell>
          <cell r="CX122">
            <v>0</v>
          </cell>
          <cell r="DA122">
            <v>0</v>
          </cell>
        </row>
        <row r="123">
          <cell r="U123">
            <v>13</v>
          </cell>
          <cell r="X123">
            <v>0</v>
          </cell>
          <cell r="AA123">
            <v>0</v>
          </cell>
          <cell r="BN123">
            <v>0</v>
          </cell>
          <cell r="BZ123">
            <v>0</v>
          </cell>
          <cell r="CU123">
            <v>11</v>
          </cell>
          <cell r="CX123">
            <v>0</v>
          </cell>
          <cell r="DA123">
            <v>0</v>
          </cell>
        </row>
        <row r="124">
          <cell r="U124">
            <v>0</v>
          </cell>
          <cell r="X124">
            <v>0</v>
          </cell>
          <cell r="AA124">
            <v>0</v>
          </cell>
          <cell r="BN124">
            <v>0</v>
          </cell>
          <cell r="BZ124">
            <v>0</v>
          </cell>
          <cell r="CU124">
            <v>0</v>
          </cell>
          <cell r="CX124">
            <v>0</v>
          </cell>
          <cell r="DA124">
            <v>0</v>
          </cell>
        </row>
        <row r="125">
          <cell r="U125">
            <v>0</v>
          </cell>
          <cell r="X125">
            <v>0</v>
          </cell>
          <cell r="AA125">
            <v>0</v>
          </cell>
          <cell r="BN125">
            <v>0</v>
          </cell>
          <cell r="BZ125">
            <v>0</v>
          </cell>
          <cell r="CU125">
            <v>0</v>
          </cell>
          <cell r="CX125">
            <v>0</v>
          </cell>
          <cell r="DA125">
            <v>0</v>
          </cell>
        </row>
        <row r="126">
          <cell r="U126">
            <v>11</v>
          </cell>
          <cell r="X126">
            <v>0</v>
          </cell>
          <cell r="AA126">
            <v>0</v>
          </cell>
          <cell r="BN126">
            <v>0</v>
          </cell>
          <cell r="BZ126">
            <v>0</v>
          </cell>
          <cell r="CU126">
            <v>0</v>
          </cell>
          <cell r="CX126">
            <v>0</v>
          </cell>
          <cell r="DA126">
            <v>0</v>
          </cell>
        </row>
        <row r="127">
          <cell r="U127">
            <v>0</v>
          </cell>
          <cell r="X127">
            <v>0</v>
          </cell>
          <cell r="AA127">
            <v>0</v>
          </cell>
          <cell r="BN127">
            <v>0</v>
          </cell>
          <cell r="BZ127">
            <v>0</v>
          </cell>
          <cell r="CU127">
            <v>0</v>
          </cell>
          <cell r="CX127">
            <v>0</v>
          </cell>
          <cell r="DA127">
            <v>0</v>
          </cell>
        </row>
        <row r="128">
          <cell r="U128">
            <v>0</v>
          </cell>
          <cell r="X128">
            <v>0</v>
          </cell>
          <cell r="AA128">
            <v>0</v>
          </cell>
          <cell r="BN128">
            <v>0</v>
          </cell>
          <cell r="BZ128">
            <v>0</v>
          </cell>
          <cell r="CU128">
            <v>0</v>
          </cell>
          <cell r="CX128">
            <v>13</v>
          </cell>
          <cell r="DA128">
            <v>0</v>
          </cell>
        </row>
        <row r="129">
          <cell r="U129">
            <v>0</v>
          </cell>
          <cell r="X129">
            <v>0</v>
          </cell>
          <cell r="AA129">
            <v>0</v>
          </cell>
          <cell r="BN129">
            <v>0</v>
          </cell>
          <cell r="BZ129">
            <v>0</v>
          </cell>
          <cell r="CU129">
            <v>0</v>
          </cell>
          <cell r="CX129">
            <v>0</v>
          </cell>
          <cell r="DA129">
            <v>0</v>
          </cell>
        </row>
        <row r="130">
          <cell r="U130">
            <v>0</v>
          </cell>
          <cell r="X130">
            <v>0</v>
          </cell>
          <cell r="AA130">
            <v>0</v>
          </cell>
          <cell r="BN130">
            <v>0</v>
          </cell>
          <cell r="BZ130">
            <v>0</v>
          </cell>
          <cell r="CU130">
            <v>0</v>
          </cell>
          <cell r="CX130">
            <v>18</v>
          </cell>
          <cell r="DA130">
            <v>0</v>
          </cell>
        </row>
        <row r="131">
          <cell r="U131">
            <v>0</v>
          </cell>
          <cell r="X131">
            <v>0</v>
          </cell>
          <cell r="AA131">
            <v>0</v>
          </cell>
          <cell r="BN131">
            <v>0</v>
          </cell>
          <cell r="BZ131">
            <v>0</v>
          </cell>
          <cell r="CU131">
            <v>7</v>
          </cell>
          <cell r="CX131">
            <v>0</v>
          </cell>
          <cell r="DA131">
            <v>0</v>
          </cell>
        </row>
        <row r="132">
          <cell r="U132">
            <v>0</v>
          </cell>
          <cell r="X132">
            <v>0</v>
          </cell>
          <cell r="AA132">
            <v>0</v>
          </cell>
          <cell r="BN132">
            <v>0</v>
          </cell>
          <cell r="BZ132">
            <v>0</v>
          </cell>
          <cell r="CU132">
            <v>0</v>
          </cell>
          <cell r="CX132">
            <v>0</v>
          </cell>
          <cell r="DA132">
            <v>0</v>
          </cell>
        </row>
        <row r="133">
          <cell r="U133">
            <v>0</v>
          </cell>
          <cell r="X133">
            <v>0</v>
          </cell>
          <cell r="AA133">
            <v>0</v>
          </cell>
          <cell r="BN133">
            <v>0</v>
          </cell>
          <cell r="BZ133">
            <v>0</v>
          </cell>
          <cell r="CU133">
            <v>0</v>
          </cell>
          <cell r="CX133">
            <v>0</v>
          </cell>
          <cell r="DA133">
            <v>0</v>
          </cell>
        </row>
        <row r="134">
          <cell r="U134">
            <v>0</v>
          </cell>
          <cell r="X134">
            <v>0</v>
          </cell>
          <cell r="AA134">
            <v>0</v>
          </cell>
          <cell r="BN134">
            <v>0</v>
          </cell>
          <cell r="BZ134">
            <v>0</v>
          </cell>
          <cell r="CU134">
            <v>0</v>
          </cell>
          <cell r="CX134">
            <v>0</v>
          </cell>
          <cell r="DA134">
            <v>0</v>
          </cell>
        </row>
        <row r="135">
          <cell r="U135">
            <v>0</v>
          </cell>
          <cell r="X135">
            <v>0</v>
          </cell>
          <cell r="AA135">
            <v>0</v>
          </cell>
          <cell r="BN135">
            <v>0</v>
          </cell>
          <cell r="BZ135">
            <v>0</v>
          </cell>
          <cell r="CU135">
            <v>13</v>
          </cell>
          <cell r="CX135">
            <v>0</v>
          </cell>
          <cell r="DA135">
            <v>0</v>
          </cell>
        </row>
        <row r="136">
          <cell r="U136">
            <v>0</v>
          </cell>
          <cell r="X136">
            <v>0</v>
          </cell>
          <cell r="AA136">
            <v>0</v>
          </cell>
          <cell r="BN136">
            <v>0</v>
          </cell>
          <cell r="BZ136">
            <v>0</v>
          </cell>
          <cell r="CU136">
            <v>0</v>
          </cell>
          <cell r="CX136">
            <v>0</v>
          </cell>
          <cell r="DA136">
            <v>0</v>
          </cell>
        </row>
        <row r="137">
          <cell r="U137">
            <v>0</v>
          </cell>
          <cell r="X137">
            <v>0</v>
          </cell>
          <cell r="AA137">
            <v>0</v>
          </cell>
          <cell r="BN137">
            <v>0</v>
          </cell>
          <cell r="BZ137">
            <v>0</v>
          </cell>
          <cell r="CU137">
            <v>0</v>
          </cell>
          <cell r="CX137">
            <v>0</v>
          </cell>
          <cell r="DA137">
            <v>0</v>
          </cell>
        </row>
        <row r="138">
          <cell r="U138">
            <v>0</v>
          </cell>
          <cell r="X138">
            <v>0</v>
          </cell>
          <cell r="AA138">
            <v>0</v>
          </cell>
          <cell r="BN138">
            <v>0</v>
          </cell>
          <cell r="BZ138">
            <v>0</v>
          </cell>
          <cell r="CU138">
            <v>0</v>
          </cell>
          <cell r="CX138">
            <v>0</v>
          </cell>
          <cell r="DA138">
            <v>0</v>
          </cell>
        </row>
        <row r="139">
          <cell r="U139">
            <v>0</v>
          </cell>
          <cell r="X139">
            <v>0</v>
          </cell>
          <cell r="AA139">
            <v>0</v>
          </cell>
          <cell r="BN139">
            <v>0</v>
          </cell>
          <cell r="BZ139">
            <v>0</v>
          </cell>
          <cell r="CU139">
            <v>0</v>
          </cell>
          <cell r="CX139">
            <v>0</v>
          </cell>
          <cell r="DA139">
            <v>0</v>
          </cell>
        </row>
        <row r="140">
          <cell r="U140">
            <v>0</v>
          </cell>
          <cell r="X140">
            <v>0</v>
          </cell>
          <cell r="AA140">
            <v>0</v>
          </cell>
          <cell r="BN140">
            <v>0</v>
          </cell>
          <cell r="BZ140">
            <v>0</v>
          </cell>
          <cell r="CU140">
            <v>0</v>
          </cell>
          <cell r="CX140">
            <v>0</v>
          </cell>
          <cell r="DA140">
            <v>0</v>
          </cell>
        </row>
        <row r="141">
          <cell r="U141">
            <v>0</v>
          </cell>
          <cell r="X141">
            <v>0</v>
          </cell>
          <cell r="AA141">
            <v>0</v>
          </cell>
          <cell r="BN141">
            <v>0</v>
          </cell>
          <cell r="BZ141">
            <v>0</v>
          </cell>
          <cell r="CU141">
            <v>0</v>
          </cell>
          <cell r="CX141">
            <v>0</v>
          </cell>
          <cell r="DA141">
            <v>0</v>
          </cell>
        </row>
        <row r="142">
          <cell r="U142">
            <v>0</v>
          </cell>
          <cell r="X142">
            <v>0</v>
          </cell>
          <cell r="AA142">
            <v>0</v>
          </cell>
          <cell r="BN142">
            <v>0</v>
          </cell>
          <cell r="BZ142">
            <v>0</v>
          </cell>
          <cell r="CU142">
            <v>0</v>
          </cell>
          <cell r="CX142">
            <v>0</v>
          </cell>
          <cell r="DA142">
            <v>0</v>
          </cell>
        </row>
        <row r="143">
          <cell r="U143">
            <v>0</v>
          </cell>
          <cell r="X143">
            <v>0</v>
          </cell>
          <cell r="AA143">
            <v>0</v>
          </cell>
          <cell r="BN143">
            <v>0</v>
          </cell>
          <cell r="BZ143">
            <v>0</v>
          </cell>
          <cell r="CU143">
            <v>0</v>
          </cell>
          <cell r="CX143">
            <v>0</v>
          </cell>
          <cell r="DA143">
            <v>0</v>
          </cell>
        </row>
        <row r="144">
          <cell r="U144">
            <v>0</v>
          </cell>
          <cell r="X144">
            <v>0</v>
          </cell>
          <cell r="AA144">
            <v>0</v>
          </cell>
          <cell r="BN144">
            <v>0</v>
          </cell>
          <cell r="BZ144">
            <v>0</v>
          </cell>
          <cell r="CU144">
            <v>0</v>
          </cell>
          <cell r="CX144">
            <v>0</v>
          </cell>
          <cell r="DA144">
            <v>0</v>
          </cell>
        </row>
        <row r="145">
          <cell r="U145">
            <v>0</v>
          </cell>
          <cell r="X145">
            <v>0</v>
          </cell>
          <cell r="AA145">
            <v>0</v>
          </cell>
          <cell r="BN145">
            <v>0</v>
          </cell>
          <cell r="BZ145">
            <v>0</v>
          </cell>
          <cell r="CU145">
            <v>0</v>
          </cell>
          <cell r="CX145">
            <v>0</v>
          </cell>
          <cell r="DA145">
            <v>0</v>
          </cell>
        </row>
        <row r="146">
          <cell r="U146">
            <v>0</v>
          </cell>
          <cell r="X146">
            <v>0</v>
          </cell>
          <cell r="AA146">
            <v>0</v>
          </cell>
          <cell r="BN146">
            <v>0</v>
          </cell>
          <cell r="BZ146">
            <v>0</v>
          </cell>
          <cell r="CU146">
            <v>0</v>
          </cell>
          <cell r="CX146">
            <v>0</v>
          </cell>
          <cell r="DA146">
            <v>0</v>
          </cell>
        </row>
        <row r="147">
          <cell r="U147">
            <v>0</v>
          </cell>
          <cell r="X147">
            <v>0</v>
          </cell>
          <cell r="AA147">
            <v>0</v>
          </cell>
          <cell r="BN147">
            <v>0</v>
          </cell>
          <cell r="BZ147">
            <v>0</v>
          </cell>
          <cell r="CU147">
            <v>0</v>
          </cell>
          <cell r="CX147">
            <v>0</v>
          </cell>
          <cell r="DA147">
            <v>0</v>
          </cell>
        </row>
        <row r="148">
          <cell r="U148">
            <v>0</v>
          </cell>
          <cell r="X148">
            <v>0</v>
          </cell>
          <cell r="AA148">
            <v>0</v>
          </cell>
          <cell r="BN148">
            <v>0</v>
          </cell>
          <cell r="BZ148">
            <v>0</v>
          </cell>
          <cell r="CU148">
            <v>0</v>
          </cell>
          <cell r="CX148">
            <v>0</v>
          </cell>
          <cell r="DA148">
            <v>0</v>
          </cell>
        </row>
        <row r="149">
          <cell r="U149">
            <v>0</v>
          </cell>
          <cell r="X149">
            <v>0</v>
          </cell>
          <cell r="AA149">
            <v>19</v>
          </cell>
          <cell r="BN149">
            <v>0</v>
          </cell>
          <cell r="BZ149">
            <v>0</v>
          </cell>
          <cell r="CU149">
            <v>0</v>
          </cell>
          <cell r="CX149">
            <v>0</v>
          </cell>
          <cell r="DA149">
            <v>0</v>
          </cell>
        </row>
        <row r="150">
          <cell r="U150">
            <v>0</v>
          </cell>
          <cell r="X150">
            <v>15</v>
          </cell>
          <cell r="AA150">
            <v>0</v>
          </cell>
          <cell r="BN150">
            <v>0</v>
          </cell>
          <cell r="BZ150">
            <v>0</v>
          </cell>
          <cell r="CU150">
            <v>0</v>
          </cell>
          <cell r="CX150">
            <v>0</v>
          </cell>
          <cell r="DA150">
            <v>0</v>
          </cell>
        </row>
        <row r="151">
          <cell r="U151">
            <v>0</v>
          </cell>
          <cell r="X151">
            <v>0</v>
          </cell>
          <cell r="AA151">
            <v>0</v>
          </cell>
          <cell r="BN151">
            <v>0</v>
          </cell>
          <cell r="BZ151">
            <v>0</v>
          </cell>
          <cell r="CU151">
            <v>0</v>
          </cell>
          <cell r="CX151">
            <v>0</v>
          </cell>
          <cell r="DA151">
            <v>0</v>
          </cell>
        </row>
        <row r="152">
          <cell r="U152">
            <v>0</v>
          </cell>
          <cell r="X152">
            <v>0</v>
          </cell>
          <cell r="AA152">
            <v>0</v>
          </cell>
          <cell r="BN152">
            <v>0</v>
          </cell>
          <cell r="BZ152">
            <v>0</v>
          </cell>
          <cell r="CU152">
            <v>0</v>
          </cell>
          <cell r="CX152">
            <v>0</v>
          </cell>
          <cell r="DA152">
            <v>0</v>
          </cell>
        </row>
        <row r="153">
          <cell r="U153">
            <v>0</v>
          </cell>
          <cell r="X153">
            <v>0</v>
          </cell>
          <cell r="AA153">
            <v>0</v>
          </cell>
          <cell r="BN153">
            <v>0</v>
          </cell>
          <cell r="BZ153">
            <v>0</v>
          </cell>
          <cell r="CU153">
            <v>0</v>
          </cell>
          <cell r="CX153">
            <v>0</v>
          </cell>
          <cell r="DA153">
            <v>0</v>
          </cell>
        </row>
        <row r="154">
          <cell r="U154">
            <v>0</v>
          </cell>
          <cell r="X154">
            <v>0</v>
          </cell>
          <cell r="AA154">
            <v>0</v>
          </cell>
          <cell r="BN154">
            <v>0</v>
          </cell>
          <cell r="BZ154">
            <v>0</v>
          </cell>
          <cell r="CU154">
            <v>26</v>
          </cell>
          <cell r="CX154">
            <v>0</v>
          </cell>
          <cell r="DA154">
            <v>0</v>
          </cell>
        </row>
        <row r="155">
          <cell r="U155">
            <v>0</v>
          </cell>
          <cell r="X155">
            <v>0</v>
          </cell>
          <cell r="AA155">
            <v>0</v>
          </cell>
          <cell r="BN155">
            <v>0</v>
          </cell>
          <cell r="BZ155">
            <v>0</v>
          </cell>
          <cell r="CU155">
            <v>0</v>
          </cell>
          <cell r="CX155">
            <v>0</v>
          </cell>
          <cell r="DA155">
            <v>0</v>
          </cell>
        </row>
        <row r="156">
          <cell r="U156">
            <v>0</v>
          </cell>
          <cell r="X156">
            <v>0</v>
          </cell>
          <cell r="AA156">
            <v>0</v>
          </cell>
          <cell r="BN156">
            <v>0</v>
          </cell>
          <cell r="BZ156">
            <v>0</v>
          </cell>
          <cell r="CU156">
            <v>0</v>
          </cell>
          <cell r="CX156">
            <v>0</v>
          </cell>
          <cell r="DA156">
            <v>0</v>
          </cell>
        </row>
        <row r="157">
          <cell r="U157">
            <v>0</v>
          </cell>
          <cell r="X157">
            <v>0</v>
          </cell>
          <cell r="AA157">
            <v>0</v>
          </cell>
          <cell r="BN157">
            <v>0</v>
          </cell>
          <cell r="BZ157">
            <v>0</v>
          </cell>
          <cell r="CU157">
            <v>0</v>
          </cell>
          <cell r="CX157">
            <v>0</v>
          </cell>
          <cell r="DA157">
            <v>0</v>
          </cell>
        </row>
        <row r="158">
          <cell r="U158">
            <v>0</v>
          </cell>
          <cell r="X158">
            <v>0</v>
          </cell>
          <cell r="AA158">
            <v>0</v>
          </cell>
          <cell r="BN158">
            <v>0</v>
          </cell>
          <cell r="BZ158">
            <v>0</v>
          </cell>
          <cell r="CU158">
            <v>9</v>
          </cell>
          <cell r="CX158">
            <v>0</v>
          </cell>
          <cell r="DA158">
            <v>0</v>
          </cell>
        </row>
        <row r="159">
          <cell r="U159">
            <v>0</v>
          </cell>
          <cell r="X159">
            <v>0</v>
          </cell>
          <cell r="AA159">
            <v>0</v>
          </cell>
          <cell r="BN159">
            <v>0</v>
          </cell>
          <cell r="BZ159">
            <v>0</v>
          </cell>
          <cell r="CU159">
            <v>0</v>
          </cell>
          <cell r="CX159">
            <v>0</v>
          </cell>
          <cell r="DA159">
            <v>0</v>
          </cell>
        </row>
        <row r="160">
          <cell r="U160">
            <v>0</v>
          </cell>
          <cell r="X160">
            <v>0</v>
          </cell>
          <cell r="AA160">
            <v>0</v>
          </cell>
          <cell r="BN160">
            <v>0</v>
          </cell>
          <cell r="BZ160">
            <v>0</v>
          </cell>
          <cell r="CU160">
            <v>0</v>
          </cell>
          <cell r="CX160">
            <v>0</v>
          </cell>
          <cell r="DA160">
            <v>0</v>
          </cell>
        </row>
        <row r="161">
          <cell r="U161">
            <v>0</v>
          </cell>
          <cell r="X161">
            <v>0</v>
          </cell>
          <cell r="AA161">
            <v>0</v>
          </cell>
          <cell r="BN161">
            <v>0</v>
          </cell>
          <cell r="BZ161">
            <v>0</v>
          </cell>
          <cell r="CU161">
            <v>0</v>
          </cell>
          <cell r="CX161">
            <v>0</v>
          </cell>
          <cell r="DA161">
            <v>0</v>
          </cell>
        </row>
        <row r="162">
          <cell r="U162">
            <v>0</v>
          </cell>
          <cell r="X162">
            <v>0</v>
          </cell>
          <cell r="AA162">
            <v>0</v>
          </cell>
          <cell r="BN162">
            <v>0</v>
          </cell>
          <cell r="BZ162">
            <v>0</v>
          </cell>
          <cell r="CU162">
            <v>0</v>
          </cell>
          <cell r="CX162">
            <v>0</v>
          </cell>
          <cell r="DA162">
            <v>0</v>
          </cell>
        </row>
        <row r="163">
          <cell r="U163">
            <v>0</v>
          </cell>
          <cell r="X163">
            <v>0</v>
          </cell>
          <cell r="AA163">
            <v>0</v>
          </cell>
          <cell r="BN163">
            <v>0</v>
          </cell>
          <cell r="BZ163">
            <v>0</v>
          </cell>
          <cell r="CU163">
            <v>0</v>
          </cell>
          <cell r="CX163">
            <v>0</v>
          </cell>
          <cell r="DA163">
            <v>0</v>
          </cell>
        </row>
        <row r="164">
          <cell r="U164">
            <v>0</v>
          </cell>
          <cell r="X164">
            <v>0</v>
          </cell>
          <cell r="AA164">
            <v>0</v>
          </cell>
          <cell r="BN164">
            <v>0</v>
          </cell>
          <cell r="BZ164">
            <v>0</v>
          </cell>
          <cell r="CU164">
            <v>0</v>
          </cell>
          <cell r="CX164">
            <v>0</v>
          </cell>
          <cell r="DA164">
            <v>0</v>
          </cell>
        </row>
        <row r="165">
          <cell r="U165">
            <v>0</v>
          </cell>
          <cell r="X165">
            <v>0</v>
          </cell>
          <cell r="AA165">
            <v>0</v>
          </cell>
          <cell r="BN165">
            <v>0</v>
          </cell>
          <cell r="BZ165">
            <v>0</v>
          </cell>
          <cell r="CU165">
            <v>0</v>
          </cell>
          <cell r="CX165">
            <v>0</v>
          </cell>
          <cell r="DA165">
            <v>0</v>
          </cell>
        </row>
        <row r="166">
          <cell r="U166">
            <v>0</v>
          </cell>
          <cell r="X166">
            <v>0</v>
          </cell>
          <cell r="AA166">
            <v>0</v>
          </cell>
          <cell r="BN166">
            <v>0</v>
          </cell>
          <cell r="BZ166">
            <v>0</v>
          </cell>
          <cell r="CU166">
            <v>0</v>
          </cell>
          <cell r="CX166">
            <v>0</v>
          </cell>
          <cell r="DA166">
            <v>0</v>
          </cell>
        </row>
        <row r="167">
          <cell r="U167">
            <v>0</v>
          </cell>
          <cell r="X167">
            <v>0</v>
          </cell>
          <cell r="AA167">
            <v>0</v>
          </cell>
          <cell r="BN167">
            <v>0</v>
          </cell>
          <cell r="BZ167">
            <v>0</v>
          </cell>
          <cell r="CU167">
            <v>0</v>
          </cell>
          <cell r="CX167">
            <v>0</v>
          </cell>
          <cell r="DA167">
            <v>0</v>
          </cell>
        </row>
        <row r="168">
          <cell r="U168">
            <v>0</v>
          </cell>
          <cell r="X168">
            <v>0</v>
          </cell>
          <cell r="AA168">
            <v>0</v>
          </cell>
          <cell r="BN168">
            <v>0</v>
          </cell>
          <cell r="BZ168">
            <v>0</v>
          </cell>
          <cell r="CU168">
            <v>0</v>
          </cell>
          <cell r="CX168">
            <v>11</v>
          </cell>
          <cell r="DA168">
            <v>0</v>
          </cell>
        </row>
        <row r="169">
          <cell r="U169">
            <v>0</v>
          </cell>
          <cell r="X169">
            <v>0</v>
          </cell>
          <cell r="AA169">
            <v>0</v>
          </cell>
          <cell r="BN169">
            <v>0</v>
          </cell>
          <cell r="BZ169">
            <v>0</v>
          </cell>
          <cell r="CU169">
            <v>0</v>
          </cell>
          <cell r="CX169">
            <v>4</v>
          </cell>
          <cell r="DA169">
            <v>0</v>
          </cell>
        </row>
        <row r="170">
          <cell r="U170">
            <v>0</v>
          </cell>
          <cell r="X170">
            <v>0</v>
          </cell>
          <cell r="AA170">
            <v>0</v>
          </cell>
          <cell r="BN170">
            <v>0</v>
          </cell>
          <cell r="BZ170">
            <v>0</v>
          </cell>
          <cell r="CU170">
            <v>0</v>
          </cell>
          <cell r="CX170">
            <v>0</v>
          </cell>
          <cell r="DA170">
            <v>0</v>
          </cell>
        </row>
        <row r="171">
          <cell r="U171">
            <v>0</v>
          </cell>
          <cell r="X171">
            <v>0</v>
          </cell>
          <cell r="AA171">
            <v>0</v>
          </cell>
          <cell r="BN171">
            <v>0</v>
          </cell>
          <cell r="BZ171">
            <v>0</v>
          </cell>
          <cell r="CU171">
            <v>0</v>
          </cell>
          <cell r="CX171">
            <v>0</v>
          </cell>
          <cell r="DA171">
            <v>0</v>
          </cell>
        </row>
        <row r="172">
          <cell r="U172">
            <v>0</v>
          </cell>
          <cell r="X172">
            <v>0</v>
          </cell>
          <cell r="AA172">
            <v>0</v>
          </cell>
          <cell r="BN172">
            <v>0</v>
          </cell>
          <cell r="BZ172">
            <v>0</v>
          </cell>
          <cell r="CU172">
            <v>0</v>
          </cell>
          <cell r="CX172">
            <v>0</v>
          </cell>
          <cell r="DA172">
            <v>0</v>
          </cell>
        </row>
        <row r="173">
          <cell r="U173">
            <v>0</v>
          </cell>
          <cell r="X173">
            <v>0</v>
          </cell>
          <cell r="AA173">
            <v>0</v>
          </cell>
          <cell r="BN173">
            <v>0</v>
          </cell>
          <cell r="BZ173">
            <v>0</v>
          </cell>
          <cell r="CU173">
            <v>0</v>
          </cell>
          <cell r="CX173">
            <v>0</v>
          </cell>
          <cell r="DA173">
            <v>0</v>
          </cell>
        </row>
        <row r="174">
          <cell r="U174">
            <v>0</v>
          </cell>
          <cell r="X174">
            <v>16</v>
          </cell>
          <cell r="AA174">
            <v>0</v>
          </cell>
          <cell r="BN174">
            <v>0</v>
          </cell>
          <cell r="BZ174">
            <v>0</v>
          </cell>
          <cell r="CU174">
            <v>0</v>
          </cell>
          <cell r="CX174">
            <v>0</v>
          </cell>
          <cell r="DA174">
            <v>0</v>
          </cell>
        </row>
        <row r="175">
          <cell r="U175">
            <v>0</v>
          </cell>
          <cell r="X175">
            <v>0</v>
          </cell>
          <cell r="AA175">
            <v>0</v>
          </cell>
          <cell r="BN175">
            <v>0</v>
          </cell>
          <cell r="BZ175">
            <v>0</v>
          </cell>
          <cell r="CU175">
            <v>0</v>
          </cell>
          <cell r="CX175">
            <v>0</v>
          </cell>
          <cell r="DA175">
            <v>0</v>
          </cell>
        </row>
        <row r="176">
          <cell r="U176">
            <v>0</v>
          </cell>
          <cell r="X176">
            <v>0</v>
          </cell>
          <cell r="AA176">
            <v>0</v>
          </cell>
          <cell r="BN176">
            <v>0</v>
          </cell>
          <cell r="BZ176">
            <v>0</v>
          </cell>
          <cell r="CU176">
            <v>0</v>
          </cell>
          <cell r="CX176">
            <v>0</v>
          </cell>
          <cell r="DA176">
            <v>0</v>
          </cell>
        </row>
        <row r="177">
          <cell r="U177">
            <v>0</v>
          </cell>
          <cell r="X177">
            <v>0</v>
          </cell>
          <cell r="AA177">
            <v>0</v>
          </cell>
          <cell r="BN177">
            <v>0</v>
          </cell>
          <cell r="BZ177">
            <v>0</v>
          </cell>
          <cell r="CU177">
            <v>0</v>
          </cell>
          <cell r="CX177">
            <v>0</v>
          </cell>
          <cell r="DA177">
            <v>0</v>
          </cell>
        </row>
        <row r="178">
          <cell r="U178">
            <v>0</v>
          </cell>
          <cell r="X178">
            <v>0</v>
          </cell>
          <cell r="AA178">
            <v>0</v>
          </cell>
          <cell r="BN178">
            <v>0</v>
          </cell>
          <cell r="BZ178">
            <v>0</v>
          </cell>
          <cell r="CU178">
            <v>0</v>
          </cell>
          <cell r="CX178">
            <v>0</v>
          </cell>
          <cell r="DA178">
            <v>0</v>
          </cell>
        </row>
        <row r="179">
          <cell r="U179">
            <v>0</v>
          </cell>
          <cell r="X179">
            <v>0</v>
          </cell>
          <cell r="AA179">
            <v>0</v>
          </cell>
          <cell r="BN179">
            <v>0</v>
          </cell>
          <cell r="BZ179">
            <v>0</v>
          </cell>
          <cell r="CU179">
            <v>0</v>
          </cell>
          <cell r="CX179">
            <v>8</v>
          </cell>
          <cell r="DA179">
            <v>0</v>
          </cell>
        </row>
        <row r="180">
          <cell r="U180">
            <v>0</v>
          </cell>
          <cell r="X180">
            <v>8</v>
          </cell>
          <cell r="AA180">
            <v>0</v>
          </cell>
          <cell r="BN180">
            <v>0</v>
          </cell>
          <cell r="BZ180">
            <v>0</v>
          </cell>
          <cell r="CU180">
            <v>0</v>
          </cell>
          <cell r="CX180">
            <v>0</v>
          </cell>
          <cell r="DA180">
            <v>0</v>
          </cell>
        </row>
        <row r="181">
          <cell r="U181">
            <v>0</v>
          </cell>
          <cell r="X181">
            <v>0</v>
          </cell>
          <cell r="AA181">
            <v>0</v>
          </cell>
          <cell r="BN181">
            <v>0</v>
          </cell>
          <cell r="BZ181">
            <v>0</v>
          </cell>
          <cell r="CU181">
            <v>0</v>
          </cell>
          <cell r="CX181">
            <v>0</v>
          </cell>
          <cell r="DA181">
            <v>0</v>
          </cell>
        </row>
        <row r="182">
          <cell r="U182">
            <v>0</v>
          </cell>
          <cell r="X182">
            <v>0</v>
          </cell>
          <cell r="AA182">
            <v>0</v>
          </cell>
          <cell r="BN182">
            <v>0</v>
          </cell>
          <cell r="BZ182">
            <v>0</v>
          </cell>
          <cell r="CU182">
            <v>0</v>
          </cell>
          <cell r="CX182">
            <v>0</v>
          </cell>
          <cell r="DA182">
            <v>0</v>
          </cell>
        </row>
        <row r="183">
          <cell r="U183">
            <v>0</v>
          </cell>
          <cell r="X183">
            <v>0</v>
          </cell>
          <cell r="AA183">
            <v>0</v>
          </cell>
          <cell r="BN183">
            <v>0</v>
          </cell>
          <cell r="BZ183">
            <v>0</v>
          </cell>
          <cell r="CU183">
            <v>0</v>
          </cell>
          <cell r="CX183">
            <v>0</v>
          </cell>
          <cell r="DA183">
            <v>0</v>
          </cell>
        </row>
        <row r="184">
          <cell r="U184">
            <v>0</v>
          </cell>
          <cell r="X184">
            <v>0</v>
          </cell>
          <cell r="AA184">
            <v>0</v>
          </cell>
          <cell r="BN184">
            <v>0</v>
          </cell>
          <cell r="BZ184">
            <v>0</v>
          </cell>
          <cell r="CU184">
            <v>0</v>
          </cell>
          <cell r="CX184">
            <v>0</v>
          </cell>
          <cell r="DA184">
            <v>0</v>
          </cell>
        </row>
        <row r="185">
          <cell r="U185">
            <v>0</v>
          </cell>
          <cell r="X185">
            <v>0</v>
          </cell>
          <cell r="AA185">
            <v>0</v>
          </cell>
          <cell r="BN185">
            <v>0</v>
          </cell>
          <cell r="BZ185">
            <v>0</v>
          </cell>
          <cell r="CU185">
            <v>0</v>
          </cell>
          <cell r="CX185">
            <v>0</v>
          </cell>
          <cell r="DA185">
            <v>0</v>
          </cell>
        </row>
        <row r="186">
          <cell r="U186">
            <v>0</v>
          </cell>
          <cell r="X186">
            <v>0</v>
          </cell>
          <cell r="AA186">
            <v>0</v>
          </cell>
          <cell r="BN186">
            <v>0</v>
          </cell>
          <cell r="BZ186">
            <v>0</v>
          </cell>
          <cell r="CU186">
            <v>0</v>
          </cell>
          <cell r="CX186">
            <v>0</v>
          </cell>
          <cell r="DA186">
            <v>0</v>
          </cell>
        </row>
        <row r="187">
          <cell r="U187">
            <v>0</v>
          </cell>
          <cell r="X187">
            <v>0</v>
          </cell>
          <cell r="AA187">
            <v>0</v>
          </cell>
          <cell r="BN187">
            <v>0</v>
          </cell>
          <cell r="BZ187">
            <v>0</v>
          </cell>
          <cell r="CU187">
            <v>0</v>
          </cell>
          <cell r="CX187">
            <v>0</v>
          </cell>
          <cell r="DA187">
            <v>0</v>
          </cell>
        </row>
        <row r="188">
          <cell r="U188">
            <v>0</v>
          </cell>
          <cell r="X188">
            <v>0</v>
          </cell>
          <cell r="AA188">
            <v>0</v>
          </cell>
          <cell r="BN188">
            <v>0</v>
          </cell>
          <cell r="BZ188">
            <v>0</v>
          </cell>
          <cell r="CU188">
            <v>0</v>
          </cell>
          <cell r="CX188">
            <v>0</v>
          </cell>
          <cell r="DA188">
            <v>0</v>
          </cell>
        </row>
        <row r="189">
          <cell r="U189">
            <v>0</v>
          </cell>
          <cell r="X189">
            <v>0</v>
          </cell>
          <cell r="AA189">
            <v>0</v>
          </cell>
          <cell r="BN189">
            <v>0</v>
          </cell>
          <cell r="BZ189">
            <v>0</v>
          </cell>
          <cell r="CU189">
            <v>0</v>
          </cell>
          <cell r="CX189">
            <v>0</v>
          </cell>
          <cell r="DA189">
            <v>0</v>
          </cell>
        </row>
        <row r="190">
          <cell r="U190">
            <v>0</v>
          </cell>
          <cell r="X190">
            <v>0</v>
          </cell>
          <cell r="AA190">
            <v>0</v>
          </cell>
          <cell r="BN190">
            <v>0</v>
          </cell>
          <cell r="BZ190">
            <v>0</v>
          </cell>
          <cell r="CU190">
            <v>10</v>
          </cell>
          <cell r="CX190">
            <v>0</v>
          </cell>
          <cell r="DA190">
            <v>0</v>
          </cell>
        </row>
        <row r="191">
          <cell r="U191">
            <v>0</v>
          </cell>
          <cell r="X191">
            <v>0</v>
          </cell>
          <cell r="AA191">
            <v>0</v>
          </cell>
          <cell r="BN191">
            <v>0</v>
          </cell>
          <cell r="BZ191">
            <v>0</v>
          </cell>
          <cell r="CU191">
            <v>0</v>
          </cell>
          <cell r="CX191">
            <v>0</v>
          </cell>
          <cell r="DA191">
            <v>0</v>
          </cell>
        </row>
        <row r="192">
          <cell r="U192">
            <v>0</v>
          </cell>
          <cell r="X192">
            <v>25</v>
          </cell>
          <cell r="AA192">
            <v>0</v>
          </cell>
          <cell r="BN192">
            <v>0</v>
          </cell>
          <cell r="BZ192">
            <v>0</v>
          </cell>
          <cell r="CU192">
            <v>0</v>
          </cell>
          <cell r="CX192">
            <v>0</v>
          </cell>
          <cell r="DA192">
            <v>0</v>
          </cell>
        </row>
        <row r="193">
          <cell r="U193">
            <v>0</v>
          </cell>
          <cell r="X193">
            <v>0</v>
          </cell>
          <cell r="AA193">
            <v>0</v>
          </cell>
          <cell r="BN193">
            <v>0</v>
          </cell>
          <cell r="BZ193">
            <v>0</v>
          </cell>
          <cell r="CU193">
            <v>1</v>
          </cell>
          <cell r="CX193">
            <v>0</v>
          </cell>
          <cell r="DA193">
            <v>0</v>
          </cell>
        </row>
        <row r="194">
          <cell r="U194">
            <v>0</v>
          </cell>
          <cell r="X194">
            <v>0</v>
          </cell>
          <cell r="AA194">
            <v>0</v>
          </cell>
          <cell r="BN194">
            <v>0</v>
          </cell>
          <cell r="BZ194">
            <v>0</v>
          </cell>
          <cell r="CU194">
            <v>0</v>
          </cell>
          <cell r="CX194">
            <v>0</v>
          </cell>
          <cell r="DA194">
            <v>0</v>
          </cell>
        </row>
        <row r="195">
          <cell r="U195">
            <v>0</v>
          </cell>
          <cell r="X195">
            <v>0</v>
          </cell>
          <cell r="AA195">
            <v>0</v>
          </cell>
          <cell r="BN195">
            <v>0</v>
          </cell>
          <cell r="BZ195">
            <v>0</v>
          </cell>
          <cell r="CU195">
            <v>0</v>
          </cell>
          <cell r="CX195">
            <v>0</v>
          </cell>
          <cell r="DA195">
            <v>0</v>
          </cell>
        </row>
        <row r="196">
          <cell r="U196">
            <v>0</v>
          </cell>
          <cell r="X196">
            <v>32</v>
          </cell>
          <cell r="AA196">
            <v>35</v>
          </cell>
          <cell r="BN196">
            <v>0</v>
          </cell>
          <cell r="BZ196">
            <v>0</v>
          </cell>
          <cell r="CU196">
            <v>0</v>
          </cell>
          <cell r="CX196">
            <v>0</v>
          </cell>
          <cell r="DA196">
            <v>0</v>
          </cell>
        </row>
        <row r="197">
          <cell r="U197">
            <v>0</v>
          </cell>
          <cell r="X197">
            <v>0</v>
          </cell>
          <cell r="AA197">
            <v>6</v>
          </cell>
          <cell r="BN197">
            <v>0</v>
          </cell>
          <cell r="BZ197">
            <v>0</v>
          </cell>
          <cell r="CU197">
            <v>0</v>
          </cell>
          <cell r="CX197">
            <v>0</v>
          </cell>
          <cell r="DA197">
            <v>0</v>
          </cell>
        </row>
        <row r="198">
          <cell r="U198">
            <v>0</v>
          </cell>
          <cell r="X198">
            <v>0</v>
          </cell>
          <cell r="AA198">
            <v>0</v>
          </cell>
          <cell r="BN198">
            <v>0</v>
          </cell>
          <cell r="BZ198">
            <v>0</v>
          </cell>
          <cell r="CU198">
            <v>0</v>
          </cell>
          <cell r="CX198">
            <v>0</v>
          </cell>
          <cell r="DA198">
            <v>0</v>
          </cell>
        </row>
        <row r="199">
          <cell r="U199">
            <v>0</v>
          </cell>
          <cell r="X199">
            <v>0</v>
          </cell>
          <cell r="AA199">
            <v>0</v>
          </cell>
          <cell r="BN199">
            <v>0</v>
          </cell>
          <cell r="BZ199">
            <v>0</v>
          </cell>
          <cell r="CU199">
            <v>0</v>
          </cell>
          <cell r="CX199">
            <v>0</v>
          </cell>
          <cell r="DA199">
            <v>0</v>
          </cell>
        </row>
        <row r="200">
          <cell r="U200">
            <v>0</v>
          </cell>
          <cell r="X200">
            <v>0</v>
          </cell>
          <cell r="AA200">
            <v>0</v>
          </cell>
          <cell r="BN200">
            <v>0</v>
          </cell>
          <cell r="BZ200">
            <v>0</v>
          </cell>
          <cell r="CU200">
            <v>0</v>
          </cell>
          <cell r="CX200">
            <v>0</v>
          </cell>
          <cell r="DA200">
            <v>0</v>
          </cell>
        </row>
        <row r="201">
          <cell r="U201">
            <v>0</v>
          </cell>
          <cell r="X201">
            <v>0</v>
          </cell>
          <cell r="AA201">
            <v>0</v>
          </cell>
          <cell r="BN201">
            <v>0</v>
          </cell>
          <cell r="BZ201">
            <v>0</v>
          </cell>
          <cell r="CU201">
            <v>0</v>
          </cell>
          <cell r="CX201">
            <v>0</v>
          </cell>
          <cell r="DA201">
            <v>0</v>
          </cell>
        </row>
        <row r="202">
          <cell r="U202">
            <v>0</v>
          </cell>
          <cell r="X202">
            <v>0</v>
          </cell>
          <cell r="AA202">
            <v>0</v>
          </cell>
          <cell r="BN202">
            <v>0</v>
          </cell>
          <cell r="BZ202">
            <v>0</v>
          </cell>
          <cell r="CU202">
            <v>8</v>
          </cell>
          <cell r="CX202">
            <v>0</v>
          </cell>
          <cell r="DA202">
            <v>0</v>
          </cell>
        </row>
        <row r="203">
          <cell r="U203">
            <v>0</v>
          </cell>
          <cell r="X203">
            <v>0</v>
          </cell>
          <cell r="AA203">
            <v>0</v>
          </cell>
          <cell r="BN203">
            <v>0</v>
          </cell>
          <cell r="BZ203">
            <v>0</v>
          </cell>
          <cell r="CU203">
            <v>16</v>
          </cell>
          <cell r="CX203">
            <v>0</v>
          </cell>
          <cell r="DA203">
            <v>0</v>
          </cell>
        </row>
        <row r="204">
          <cell r="U204">
            <v>0</v>
          </cell>
          <cell r="X204">
            <v>0</v>
          </cell>
          <cell r="AA204">
            <v>0</v>
          </cell>
          <cell r="BN204">
            <v>0</v>
          </cell>
          <cell r="BZ204">
            <v>0</v>
          </cell>
          <cell r="CU204">
            <v>0</v>
          </cell>
          <cell r="CX204">
            <v>0</v>
          </cell>
          <cell r="DA204">
            <v>0</v>
          </cell>
        </row>
        <row r="205">
          <cell r="U205">
            <v>0</v>
          </cell>
          <cell r="X205">
            <v>0</v>
          </cell>
          <cell r="AA205">
            <v>0</v>
          </cell>
          <cell r="BN205">
            <v>0</v>
          </cell>
          <cell r="BZ205">
            <v>0</v>
          </cell>
          <cell r="CU205">
            <v>0</v>
          </cell>
          <cell r="CX205">
            <v>0</v>
          </cell>
          <cell r="DA205">
            <v>0</v>
          </cell>
        </row>
        <row r="206">
          <cell r="U206">
            <v>0</v>
          </cell>
          <cell r="X206">
            <v>14</v>
          </cell>
          <cell r="AA206">
            <v>0</v>
          </cell>
          <cell r="BN206">
            <v>0</v>
          </cell>
          <cell r="BZ206">
            <v>0</v>
          </cell>
          <cell r="CU206">
            <v>0</v>
          </cell>
          <cell r="CX206">
            <v>0</v>
          </cell>
          <cell r="DA206">
            <v>0</v>
          </cell>
        </row>
        <row r="207">
          <cell r="U207">
            <v>0</v>
          </cell>
          <cell r="X207">
            <v>0</v>
          </cell>
          <cell r="AA207">
            <v>0</v>
          </cell>
          <cell r="BN207">
            <v>0</v>
          </cell>
          <cell r="BZ207">
            <v>0</v>
          </cell>
          <cell r="CU207">
            <v>0</v>
          </cell>
          <cell r="CX207">
            <v>0</v>
          </cell>
          <cell r="DA207">
            <v>0</v>
          </cell>
        </row>
        <row r="208">
          <cell r="U208">
            <v>0</v>
          </cell>
          <cell r="X208">
            <v>0</v>
          </cell>
          <cell r="AA208">
            <v>0</v>
          </cell>
          <cell r="BN208">
            <v>0</v>
          </cell>
          <cell r="BZ208">
            <v>0</v>
          </cell>
          <cell r="CU208">
            <v>7</v>
          </cell>
          <cell r="CX208">
            <v>0</v>
          </cell>
          <cell r="DA208">
            <v>0</v>
          </cell>
        </row>
        <row r="209">
          <cell r="U209">
            <v>0</v>
          </cell>
          <cell r="X209">
            <v>0</v>
          </cell>
          <cell r="AA209">
            <v>0</v>
          </cell>
          <cell r="BN209">
            <v>0</v>
          </cell>
          <cell r="BZ209">
            <v>0</v>
          </cell>
          <cell r="CU209">
            <v>0</v>
          </cell>
          <cell r="CX209">
            <v>0</v>
          </cell>
          <cell r="DA209">
            <v>0</v>
          </cell>
        </row>
        <row r="210">
          <cell r="U210">
            <v>0</v>
          </cell>
          <cell r="X210">
            <v>0</v>
          </cell>
          <cell r="AA210">
            <v>0</v>
          </cell>
          <cell r="BN210">
            <v>0</v>
          </cell>
          <cell r="BZ210">
            <v>0</v>
          </cell>
          <cell r="CU210">
            <v>0</v>
          </cell>
          <cell r="CX210">
            <v>0</v>
          </cell>
          <cell r="DA210">
            <v>0</v>
          </cell>
        </row>
        <row r="211">
          <cell r="U211">
            <v>0</v>
          </cell>
          <cell r="X211">
            <v>0</v>
          </cell>
          <cell r="AA211">
            <v>0</v>
          </cell>
          <cell r="BN211">
            <v>0</v>
          </cell>
          <cell r="BZ211">
            <v>0</v>
          </cell>
          <cell r="CU211">
            <v>0</v>
          </cell>
          <cell r="CX211">
            <v>0</v>
          </cell>
          <cell r="DA211">
            <v>0</v>
          </cell>
        </row>
        <row r="212">
          <cell r="U212">
            <v>0</v>
          </cell>
          <cell r="X212">
            <v>0</v>
          </cell>
          <cell r="AA212">
            <v>1</v>
          </cell>
          <cell r="BN212">
            <v>0</v>
          </cell>
          <cell r="BZ212">
            <v>0</v>
          </cell>
          <cell r="CU212">
            <v>18</v>
          </cell>
          <cell r="CX212">
            <v>0</v>
          </cell>
          <cell r="DA212">
            <v>0</v>
          </cell>
        </row>
        <row r="213">
          <cell r="U213">
            <v>0</v>
          </cell>
          <cell r="X213">
            <v>0</v>
          </cell>
          <cell r="AA213">
            <v>0</v>
          </cell>
          <cell r="BN213">
            <v>0</v>
          </cell>
          <cell r="BZ213">
            <v>0</v>
          </cell>
          <cell r="CU213">
            <v>16</v>
          </cell>
          <cell r="CX213">
            <v>0</v>
          </cell>
          <cell r="DA213">
            <v>0</v>
          </cell>
        </row>
        <row r="214">
          <cell r="U214">
            <v>0</v>
          </cell>
          <cell r="X214">
            <v>0</v>
          </cell>
          <cell r="AA214">
            <v>0</v>
          </cell>
          <cell r="BN214">
            <v>0</v>
          </cell>
          <cell r="BZ214">
            <v>0</v>
          </cell>
          <cell r="CU214">
            <v>0</v>
          </cell>
          <cell r="CX214">
            <v>0</v>
          </cell>
          <cell r="DA214">
            <v>0</v>
          </cell>
        </row>
        <row r="215">
          <cell r="U215">
            <v>20</v>
          </cell>
          <cell r="X215">
            <v>0</v>
          </cell>
          <cell r="AA215">
            <v>0</v>
          </cell>
          <cell r="BN215">
            <v>0</v>
          </cell>
          <cell r="BZ215">
            <v>0</v>
          </cell>
          <cell r="CU215">
            <v>0</v>
          </cell>
          <cell r="CX215">
            <v>0</v>
          </cell>
          <cell r="DA215">
            <v>0</v>
          </cell>
        </row>
        <row r="216">
          <cell r="U216">
            <v>0</v>
          </cell>
          <cell r="X216">
            <v>0</v>
          </cell>
          <cell r="AA216">
            <v>0</v>
          </cell>
          <cell r="BN216">
            <v>0</v>
          </cell>
          <cell r="BZ216">
            <v>0</v>
          </cell>
          <cell r="CU216">
            <v>0</v>
          </cell>
          <cell r="CX216">
            <v>0</v>
          </cell>
          <cell r="DA216">
            <v>0</v>
          </cell>
        </row>
        <row r="217">
          <cell r="U217">
            <v>0</v>
          </cell>
          <cell r="X217">
            <v>0</v>
          </cell>
          <cell r="AA217">
            <v>0</v>
          </cell>
          <cell r="BN217">
            <v>0</v>
          </cell>
          <cell r="BZ217">
            <v>0</v>
          </cell>
          <cell r="CU217">
            <v>0</v>
          </cell>
          <cell r="CX217">
            <v>0</v>
          </cell>
          <cell r="DA217">
            <v>0</v>
          </cell>
        </row>
        <row r="218">
          <cell r="U218">
            <v>0</v>
          </cell>
          <cell r="X218">
            <v>0</v>
          </cell>
          <cell r="AA218">
            <v>0</v>
          </cell>
          <cell r="BN218">
            <v>0</v>
          </cell>
          <cell r="BZ218">
            <v>0</v>
          </cell>
          <cell r="CU218">
            <v>0</v>
          </cell>
          <cell r="CX218">
            <v>0</v>
          </cell>
          <cell r="DA218">
            <v>0</v>
          </cell>
        </row>
        <row r="219">
          <cell r="U219">
            <v>0</v>
          </cell>
          <cell r="X219">
            <v>0</v>
          </cell>
          <cell r="AA219">
            <v>0</v>
          </cell>
          <cell r="BN219">
            <v>0</v>
          </cell>
          <cell r="BZ219">
            <v>0</v>
          </cell>
          <cell r="CU219">
            <v>0</v>
          </cell>
          <cell r="CX219">
            <v>0</v>
          </cell>
          <cell r="DA219">
            <v>0</v>
          </cell>
        </row>
        <row r="220">
          <cell r="U220">
            <v>0</v>
          </cell>
          <cell r="X220">
            <v>0</v>
          </cell>
          <cell r="AA220">
            <v>0</v>
          </cell>
          <cell r="BN220">
            <v>0</v>
          </cell>
          <cell r="BZ220">
            <v>0</v>
          </cell>
          <cell r="CU220">
            <v>0</v>
          </cell>
          <cell r="CX220">
            <v>0</v>
          </cell>
          <cell r="DA220">
            <v>0</v>
          </cell>
        </row>
        <row r="221">
          <cell r="U221">
            <v>0</v>
          </cell>
          <cell r="X221">
            <v>0</v>
          </cell>
          <cell r="AA221">
            <v>0</v>
          </cell>
          <cell r="BN221">
            <v>0</v>
          </cell>
          <cell r="BZ221">
            <v>0</v>
          </cell>
          <cell r="CU221">
            <v>0</v>
          </cell>
          <cell r="CX221">
            <v>0</v>
          </cell>
          <cell r="DA221">
            <v>0</v>
          </cell>
        </row>
        <row r="222">
          <cell r="U222">
            <v>0</v>
          </cell>
          <cell r="X222">
            <v>0</v>
          </cell>
          <cell r="AA222">
            <v>0</v>
          </cell>
          <cell r="BN222">
            <v>0</v>
          </cell>
          <cell r="BZ222">
            <v>0</v>
          </cell>
          <cell r="CU222">
            <v>0</v>
          </cell>
          <cell r="CX222">
            <v>0</v>
          </cell>
          <cell r="DA222">
            <v>0</v>
          </cell>
        </row>
        <row r="223">
          <cell r="U223">
            <v>0</v>
          </cell>
          <cell r="X223">
            <v>0</v>
          </cell>
          <cell r="AA223">
            <v>0</v>
          </cell>
          <cell r="BN223">
            <v>0</v>
          </cell>
          <cell r="BZ223">
            <v>0</v>
          </cell>
          <cell r="CU223">
            <v>0</v>
          </cell>
          <cell r="CX223">
            <v>0</v>
          </cell>
          <cell r="DA223">
            <v>0</v>
          </cell>
        </row>
        <row r="224">
          <cell r="U224">
            <v>0</v>
          </cell>
          <cell r="X224">
            <v>0</v>
          </cell>
          <cell r="AA224">
            <v>0</v>
          </cell>
          <cell r="BN224">
            <v>0</v>
          </cell>
          <cell r="BZ224">
            <v>0</v>
          </cell>
          <cell r="CU224">
            <v>0</v>
          </cell>
          <cell r="CX224">
            <v>0</v>
          </cell>
          <cell r="DA224">
            <v>0</v>
          </cell>
        </row>
        <row r="225">
          <cell r="U225">
            <v>0</v>
          </cell>
          <cell r="X225">
            <v>0</v>
          </cell>
          <cell r="AA225">
            <v>0</v>
          </cell>
          <cell r="BN225">
            <v>0</v>
          </cell>
          <cell r="BZ225">
            <v>0</v>
          </cell>
          <cell r="CU225">
            <v>0</v>
          </cell>
          <cell r="CX225">
            <v>0</v>
          </cell>
          <cell r="DA225">
            <v>0</v>
          </cell>
        </row>
        <row r="226">
          <cell r="U226">
            <v>0</v>
          </cell>
          <cell r="X226">
            <v>0</v>
          </cell>
          <cell r="AA226">
            <v>0</v>
          </cell>
          <cell r="BN226">
            <v>0</v>
          </cell>
          <cell r="BZ226">
            <v>0</v>
          </cell>
          <cell r="CU226">
            <v>0</v>
          </cell>
          <cell r="CX226">
            <v>0</v>
          </cell>
          <cell r="DA226">
            <v>0</v>
          </cell>
        </row>
        <row r="227">
          <cell r="U227">
            <v>0</v>
          </cell>
          <cell r="X227">
            <v>0</v>
          </cell>
          <cell r="AA227">
            <v>0</v>
          </cell>
          <cell r="BN227">
            <v>0</v>
          </cell>
          <cell r="BZ227">
            <v>0</v>
          </cell>
          <cell r="CU227">
            <v>0</v>
          </cell>
          <cell r="CX227">
            <v>0</v>
          </cell>
          <cell r="DA227">
            <v>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7" Type="http://schemas.openxmlformats.org/officeDocument/2006/relationships/printerSettings" Target="../printerSettings/printerSettings12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6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5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7" Type="http://schemas.openxmlformats.org/officeDocument/2006/relationships/printerSettings" Target="../printerSettings/printerSettings18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6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5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7" Type="http://schemas.openxmlformats.org/officeDocument/2006/relationships/printerSettings" Target="../printerSettings/printerSettings22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6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5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7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6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5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7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6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5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6" Type="http://schemas.openxmlformats.org/officeDocument/2006/relationships/printerSettings" Target="../printerSettings/printerSettings34.bin"/><Relationship Id="rId5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6" Type="http://schemas.openxmlformats.org/officeDocument/2006/relationships/printerSettings" Target="../printerSettings/printerSettings38.bin"/><Relationship Id="rId5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6"/>
  <sheetViews>
    <sheetView tabSelected="1" workbookViewId="0">
      <selection sqref="A1:B1"/>
    </sheetView>
  </sheetViews>
  <sheetFormatPr baseColWidth="10" defaultRowHeight="15" x14ac:dyDescent="0.25"/>
  <cols>
    <col min="1" max="1" width="70.7109375" style="222" bestFit="1" customWidth="1"/>
    <col min="2" max="3" width="11.42578125" style="222"/>
    <col min="4" max="4" width="20.42578125" style="233" customWidth="1"/>
    <col min="5" max="5" width="149.140625" style="222" bestFit="1" customWidth="1"/>
    <col min="6" max="16384" width="11.42578125" style="222"/>
  </cols>
  <sheetData>
    <row r="1" spans="1:5" ht="20.25" x14ac:dyDescent="0.25">
      <c r="A1" s="314" t="s">
        <v>0</v>
      </c>
      <c r="B1" s="315"/>
      <c r="C1" s="244"/>
      <c r="D1" s="314" t="s">
        <v>356</v>
      </c>
      <c r="E1" s="315"/>
    </row>
    <row r="2" spans="1:5" ht="15.75" thickBot="1" x14ac:dyDescent="0.3">
      <c r="A2" s="240"/>
      <c r="B2" s="241"/>
      <c r="C2" s="244"/>
      <c r="D2" s="234"/>
      <c r="E2" s="235"/>
    </row>
    <row r="3" spans="1:5" ht="29.25" thickBot="1" x14ac:dyDescent="0.3">
      <c r="A3" s="263" t="s">
        <v>509</v>
      </c>
      <c r="B3" s="242"/>
      <c r="C3" s="244"/>
      <c r="D3" s="236" t="s">
        <v>451</v>
      </c>
      <c r="E3" s="223"/>
    </row>
    <row r="4" spans="1:5" x14ac:dyDescent="0.25">
      <c r="A4" s="263" t="s">
        <v>510</v>
      </c>
      <c r="B4" s="242"/>
      <c r="C4" s="244"/>
      <c r="D4" s="265" t="s">
        <v>507</v>
      </c>
      <c r="E4" s="223"/>
    </row>
    <row r="5" spans="1:5" x14ac:dyDescent="0.25">
      <c r="A5" s="264" t="s">
        <v>511</v>
      </c>
      <c r="B5" s="242"/>
      <c r="C5" s="244"/>
      <c r="D5" s="316" t="s">
        <v>508</v>
      </c>
      <c r="E5" s="317"/>
    </row>
    <row r="6" spans="1:5" ht="14.25" customHeight="1" x14ac:dyDescent="0.25">
      <c r="A6" s="239" t="s">
        <v>1</v>
      </c>
      <c r="B6" s="257" t="s">
        <v>234</v>
      </c>
      <c r="C6" s="244"/>
      <c r="D6" s="265" t="s">
        <v>359</v>
      </c>
      <c r="E6" s="256" t="s">
        <v>518</v>
      </c>
    </row>
    <row r="7" spans="1:5" x14ac:dyDescent="0.25">
      <c r="A7" s="239" t="s">
        <v>2</v>
      </c>
      <c r="B7" s="257" t="s">
        <v>235</v>
      </c>
      <c r="C7" s="244"/>
      <c r="D7" s="265" t="s">
        <v>360</v>
      </c>
      <c r="E7" s="256" t="s">
        <v>519</v>
      </c>
    </row>
    <row r="8" spans="1:5" x14ac:dyDescent="0.25">
      <c r="A8" s="239" t="s">
        <v>3</v>
      </c>
      <c r="B8" s="257" t="s">
        <v>236</v>
      </c>
      <c r="C8" s="244"/>
      <c r="D8" s="265" t="s">
        <v>361</v>
      </c>
      <c r="E8" s="256" t="s">
        <v>520</v>
      </c>
    </row>
    <row r="9" spans="1:5" x14ac:dyDescent="0.25">
      <c r="A9" s="239" t="s">
        <v>4</v>
      </c>
      <c r="B9" s="257" t="s">
        <v>238</v>
      </c>
      <c r="C9" s="244"/>
      <c r="D9" s="265" t="s">
        <v>362</v>
      </c>
      <c r="E9" s="256" t="s">
        <v>521</v>
      </c>
    </row>
    <row r="10" spans="1:5" x14ac:dyDescent="0.25">
      <c r="A10" s="239" t="s">
        <v>237</v>
      </c>
      <c r="B10" s="257" t="s">
        <v>239</v>
      </c>
      <c r="C10" s="244"/>
      <c r="D10" s="265" t="s">
        <v>363</v>
      </c>
      <c r="E10" s="256" t="s">
        <v>522</v>
      </c>
    </row>
    <row r="11" spans="1:5" x14ac:dyDescent="0.25">
      <c r="A11" s="239" t="s">
        <v>5</v>
      </c>
      <c r="B11" s="257" t="s">
        <v>240</v>
      </c>
      <c r="C11" s="244"/>
      <c r="D11" s="265" t="s">
        <v>364</v>
      </c>
      <c r="E11" s="256" t="s">
        <v>523</v>
      </c>
    </row>
    <row r="12" spans="1:5" x14ac:dyDescent="0.25">
      <c r="A12" s="239" t="s">
        <v>6</v>
      </c>
      <c r="B12" s="257" t="s">
        <v>241</v>
      </c>
      <c r="C12" s="244"/>
      <c r="D12" s="265" t="s">
        <v>365</v>
      </c>
      <c r="E12" s="256" t="s">
        <v>524</v>
      </c>
    </row>
    <row r="13" spans="1:5" x14ac:dyDescent="0.25">
      <c r="A13" s="239" t="s">
        <v>7</v>
      </c>
      <c r="B13" s="257" t="s">
        <v>504</v>
      </c>
      <c r="C13" s="244"/>
      <c r="D13" s="265" t="s">
        <v>366</v>
      </c>
      <c r="E13" s="256" t="s">
        <v>525</v>
      </c>
    </row>
    <row r="14" spans="1:5" x14ac:dyDescent="0.25">
      <c r="A14" s="239" t="s">
        <v>8</v>
      </c>
      <c r="B14" s="257" t="s">
        <v>505</v>
      </c>
      <c r="C14" s="244"/>
      <c r="D14" s="265" t="s">
        <v>367</v>
      </c>
      <c r="E14" s="256" t="s">
        <v>526</v>
      </c>
    </row>
    <row r="15" spans="1:5" ht="15.75" thickBot="1" x14ac:dyDescent="0.3">
      <c r="A15" s="243" t="s">
        <v>9</v>
      </c>
      <c r="B15" s="258" t="s">
        <v>506</v>
      </c>
      <c r="C15" s="244"/>
      <c r="D15" s="265" t="s">
        <v>368</v>
      </c>
      <c r="E15" s="256" t="s">
        <v>527</v>
      </c>
    </row>
    <row r="16" spans="1:5" x14ac:dyDescent="0.25">
      <c r="A16" s="244"/>
      <c r="B16" s="244"/>
      <c r="C16" s="244"/>
      <c r="D16" s="265" t="s">
        <v>369</v>
      </c>
      <c r="E16" s="256" t="s">
        <v>528</v>
      </c>
    </row>
    <row r="17" spans="1:5" x14ac:dyDescent="0.25">
      <c r="A17" s="244"/>
      <c r="B17" s="244"/>
      <c r="C17" s="244"/>
      <c r="D17" s="265" t="s">
        <v>370</v>
      </c>
      <c r="E17" s="256" t="s">
        <v>529</v>
      </c>
    </row>
    <row r="18" spans="1:5" x14ac:dyDescent="0.25">
      <c r="A18" s="244"/>
      <c r="B18" s="244"/>
      <c r="C18" s="244"/>
      <c r="D18" s="265" t="s">
        <v>371</v>
      </c>
      <c r="E18" s="256" t="s">
        <v>530</v>
      </c>
    </row>
    <row r="19" spans="1:5" x14ac:dyDescent="0.25">
      <c r="A19" s="244"/>
      <c r="B19" s="244"/>
      <c r="C19" s="244"/>
      <c r="D19" s="298" t="s">
        <v>372</v>
      </c>
      <c r="E19" s="237" t="s">
        <v>531</v>
      </c>
    </row>
    <row r="20" spans="1:5" x14ac:dyDescent="0.25">
      <c r="A20" s="244"/>
      <c r="B20" s="244"/>
      <c r="C20" s="244"/>
      <c r="D20" s="298" t="s">
        <v>373</v>
      </c>
      <c r="E20" s="237" t="s">
        <v>532</v>
      </c>
    </row>
    <row r="21" spans="1:5" x14ac:dyDescent="0.25">
      <c r="A21" s="244"/>
      <c r="B21" s="244"/>
      <c r="C21" s="244"/>
      <c r="D21" s="298" t="s">
        <v>374</v>
      </c>
      <c r="E21" s="237" t="s">
        <v>533</v>
      </c>
    </row>
    <row r="22" spans="1:5" x14ac:dyDescent="0.25">
      <c r="A22" s="244"/>
      <c r="B22" s="244"/>
      <c r="C22" s="244"/>
      <c r="D22" s="298" t="s">
        <v>375</v>
      </c>
      <c r="E22" s="237" t="s">
        <v>534</v>
      </c>
    </row>
    <row r="23" spans="1:5" x14ac:dyDescent="0.25">
      <c r="A23" s="244"/>
      <c r="B23" s="244"/>
      <c r="C23" s="244"/>
      <c r="D23" s="298" t="s">
        <v>376</v>
      </c>
      <c r="E23" s="237" t="s">
        <v>535</v>
      </c>
    </row>
    <row r="24" spans="1:5" x14ac:dyDescent="0.25">
      <c r="A24" s="244"/>
      <c r="B24" s="244"/>
      <c r="C24" s="244"/>
      <c r="D24" s="298" t="s">
        <v>377</v>
      </c>
      <c r="E24" s="237" t="s">
        <v>536</v>
      </c>
    </row>
    <row r="25" spans="1:5" x14ac:dyDescent="0.25">
      <c r="A25" s="244"/>
      <c r="B25" s="244"/>
      <c r="C25" s="244"/>
      <c r="D25" s="298" t="s">
        <v>378</v>
      </c>
      <c r="E25" s="237" t="s">
        <v>537</v>
      </c>
    </row>
    <row r="26" spans="1:5" x14ac:dyDescent="0.25">
      <c r="A26" s="244"/>
      <c r="B26" s="244"/>
      <c r="C26" s="244"/>
      <c r="D26" s="298" t="s">
        <v>379</v>
      </c>
      <c r="E26" s="237" t="s">
        <v>538</v>
      </c>
    </row>
    <row r="27" spans="1:5" x14ac:dyDescent="0.25">
      <c r="A27" s="244"/>
      <c r="B27" s="244"/>
      <c r="C27" s="244"/>
      <c r="D27" s="298" t="s">
        <v>380</v>
      </c>
      <c r="E27" s="237" t="s">
        <v>539</v>
      </c>
    </row>
    <row r="28" spans="1:5" x14ac:dyDescent="0.25">
      <c r="A28" s="244"/>
      <c r="B28" s="244"/>
      <c r="C28" s="244"/>
      <c r="D28" s="298" t="s">
        <v>381</v>
      </c>
      <c r="E28" s="237" t="s">
        <v>540</v>
      </c>
    </row>
    <row r="29" spans="1:5" x14ac:dyDescent="0.25">
      <c r="A29" s="244"/>
      <c r="B29" s="244"/>
      <c r="C29" s="244"/>
      <c r="D29" s="298" t="s">
        <v>382</v>
      </c>
      <c r="E29" s="237" t="s">
        <v>541</v>
      </c>
    </row>
    <row r="30" spans="1:5" x14ac:dyDescent="0.25">
      <c r="A30" s="244"/>
      <c r="B30" s="244"/>
      <c r="C30" s="244"/>
      <c r="D30" s="265" t="s">
        <v>383</v>
      </c>
      <c r="E30" s="256" t="s">
        <v>542</v>
      </c>
    </row>
    <row r="31" spans="1:5" x14ac:dyDescent="0.25">
      <c r="A31" s="244"/>
      <c r="B31" s="244"/>
      <c r="C31" s="244"/>
      <c r="D31" s="265" t="s">
        <v>384</v>
      </c>
      <c r="E31" s="256" t="s">
        <v>543</v>
      </c>
    </row>
    <row r="32" spans="1:5" x14ac:dyDescent="0.25">
      <c r="A32" s="244"/>
      <c r="B32" s="244"/>
      <c r="C32" s="244"/>
      <c r="D32" s="265" t="s">
        <v>385</v>
      </c>
      <c r="E32" s="256" t="s">
        <v>544</v>
      </c>
    </row>
    <row r="33" spans="1:5" x14ac:dyDescent="0.25">
      <c r="A33" s="244"/>
      <c r="B33" s="244"/>
      <c r="C33" s="244"/>
      <c r="D33" s="265" t="s">
        <v>386</v>
      </c>
      <c r="E33" s="256" t="s">
        <v>545</v>
      </c>
    </row>
    <row r="34" spans="1:5" x14ac:dyDescent="0.25">
      <c r="A34" s="244"/>
      <c r="B34" s="244"/>
      <c r="C34" s="244"/>
      <c r="D34" s="298" t="s">
        <v>387</v>
      </c>
      <c r="E34" s="237" t="s">
        <v>546</v>
      </c>
    </row>
    <row r="35" spans="1:5" x14ac:dyDescent="0.25">
      <c r="A35" s="244"/>
      <c r="B35" s="244"/>
      <c r="C35" s="244"/>
      <c r="D35" s="298" t="s">
        <v>388</v>
      </c>
      <c r="E35" s="237" t="s">
        <v>547</v>
      </c>
    </row>
    <row r="36" spans="1:5" x14ac:dyDescent="0.25">
      <c r="A36" s="244"/>
      <c r="B36" s="244"/>
      <c r="C36" s="244"/>
      <c r="D36" s="298" t="s">
        <v>389</v>
      </c>
      <c r="E36" s="237" t="s">
        <v>548</v>
      </c>
    </row>
    <row r="37" spans="1:5" x14ac:dyDescent="0.25">
      <c r="A37" s="244"/>
      <c r="B37" s="244"/>
      <c r="C37" s="244"/>
      <c r="D37" s="298" t="s">
        <v>390</v>
      </c>
      <c r="E37" s="237" t="s">
        <v>549</v>
      </c>
    </row>
    <row r="38" spans="1:5" x14ac:dyDescent="0.25">
      <c r="A38" s="244"/>
      <c r="B38" s="244"/>
      <c r="C38" s="244"/>
      <c r="D38" s="298" t="s">
        <v>391</v>
      </c>
      <c r="E38" s="237" t="s">
        <v>550</v>
      </c>
    </row>
    <row r="39" spans="1:5" x14ac:dyDescent="0.25">
      <c r="A39" s="244"/>
      <c r="B39" s="244"/>
      <c r="C39" s="244"/>
      <c r="D39" s="298" t="s">
        <v>392</v>
      </c>
      <c r="E39" s="237" t="s">
        <v>551</v>
      </c>
    </row>
    <row r="40" spans="1:5" x14ac:dyDescent="0.25">
      <c r="A40" s="244"/>
      <c r="B40" s="244"/>
      <c r="C40" s="244"/>
      <c r="D40" s="298" t="s">
        <v>393</v>
      </c>
      <c r="E40" s="237" t="s">
        <v>552</v>
      </c>
    </row>
    <row r="41" spans="1:5" x14ac:dyDescent="0.25">
      <c r="A41" s="244"/>
      <c r="B41" s="244"/>
      <c r="C41" s="244"/>
      <c r="D41" s="298" t="s">
        <v>394</v>
      </c>
      <c r="E41" s="237" t="s">
        <v>553</v>
      </c>
    </row>
    <row r="42" spans="1:5" x14ac:dyDescent="0.25">
      <c r="A42" s="244"/>
      <c r="B42" s="244"/>
      <c r="C42" s="244"/>
      <c r="D42" s="298" t="s">
        <v>395</v>
      </c>
      <c r="E42" s="237" t="s">
        <v>554</v>
      </c>
    </row>
    <row r="43" spans="1:5" x14ac:dyDescent="0.25">
      <c r="A43" s="244"/>
      <c r="B43" s="244"/>
      <c r="C43" s="244"/>
      <c r="D43" s="298" t="s">
        <v>396</v>
      </c>
      <c r="E43" s="237" t="s">
        <v>555</v>
      </c>
    </row>
    <row r="44" spans="1:5" x14ac:dyDescent="0.25">
      <c r="A44" s="244"/>
      <c r="B44" s="244"/>
      <c r="C44" s="244"/>
      <c r="D44" s="298" t="s">
        <v>397</v>
      </c>
      <c r="E44" s="237" t="s">
        <v>556</v>
      </c>
    </row>
    <row r="45" spans="1:5" x14ac:dyDescent="0.25">
      <c r="A45" s="244"/>
      <c r="B45" s="244"/>
      <c r="C45" s="244"/>
      <c r="D45" s="265" t="s">
        <v>398</v>
      </c>
      <c r="E45" s="256" t="s">
        <v>557</v>
      </c>
    </row>
    <row r="46" spans="1:5" x14ac:dyDescent="0.25">
      <c r="A46" s="244"/>
      <c r="B46" s="244"/>
      <c r="C46" s="244"/>
      <c r="D46" s="265" t="s">
        <v>399</v>
      </c>
      <c r="E46" s="256" t="s">
        <v>558</v>
      </c>
    </row>
    <row r="47" spans="1:5" x14ac:dyDescent="0.25">
      <c r="A47" s="244"/>
      <c r="B47" s="244"/>
      <c r="C47" s="244"/>
      <c r="D47" s="265" t="s">
        <v>400</v>
      </c>
      <c r="E47" s="256" t="s">
        <v>559</v>
      </c>
    </row>
    <row r="48" spans="1:5" x14ac:dyDescent="0.25">
      <c r="A48" s="244"/>
      <c r="B48" s="244"/>
      <c r="C48" s="244"/>
      <c r="D48" s="265" t="s">
        <v>401</v>
      </c>
      <c r="E48" s="256" t="s">
        <v>560</v>
      </c>
    </row>
    <row r="49" spans="1:5" x14ac:dyDescent="0.25">
      <c r="A49" s="244"/>
      <c r="B49" s="244"/>
      <c r="C49" s="244"/>
      <c r="D49" s="265" t="s">
        <v>402</v>
      </c>
      <c r="E49" s="256" t="s">
        <v>561</v>
      </c>
    </row>
    <row r="50" spans="1:5" x14ac:dyDescent="0.25">
      <c r="A50" s="244"/>
      <c r="B50" s="244"/>
      <c r="C50" s="244"/>
      <c r="D50" s="265" t="s">
        <v>403</v>
      </c>
      <c r="E50" s="256" t="s">
        <v>562</v>
      </c>
    </row>
    <row r="51" spans="1:5" x14ac:dyDescent="0.25">
      <c r="A51" s="244"/>
      <c r="B51" s="244"/>
      <c r="C51" s="244"/>
      <c r="D51" s="265" t="s">
        <v>404</v>
      </c>
      <c r="E51" s="256" t="s">
        <v>563</v>
      </c>
    </row>
    <row r="52" spans="1:5" x14ac:dyDescent="0.25">
      <c r="A52" s="244"/>
      <c r="B52" s="244"/>
      <c r="C52" s="244"/>
      <c r="D52" s="265" t="s">
        <v>405</v>
      </c>
      <c r="E52" s="256" t="s">
        <v>564</v>
      </c>
    </row>
    <row r="53" spans="1:5" x14ac:dyDescent="0.25">
      <c r="A53" s="244"/>
      <c r="B53" s="244"/>
      <c r="C53" s="244"/>
      <c r="D53" s="265" t="s">
        <v>406</v>
      </c>
      <c r="E53" s="256" t="s">
        <v>565</v>
      </c>
    </row>
    <row r="54" spans="1:5" x14ac:dyDescent="0.25">
      <c r="A54" s="244"/>
      <c r="B54" s="244"/>
      <c r="C54" s="244"/>
      <c r="D54" s="265" t="s">
        <v>407</v>
      </c>
      <c r="E54" s="256" t="s">
        <v>566</v>
      </c>
    </row>
    <row r="55" spans="1:5" x14ac:dyDescent="0.25">
      <c r="A55" s="244"/>
      <c r="B55" s="244"/>
      <c r="C55" s="244"/>
      <c r="D55" s="265" t="s">
        <v>408</v>
      </c>
      <c r="E55" s="256" t="s">
        <v>567</v>
      </c>
    </row>
    <row r="56" spans="1:5" x14ac:dyDescent="0.25">
      <c r="A56" s="244"/>
      <c r="B56" s="244"/>
      <c r="C56" s="244"/>
      <c r="D56" s="298" t="s">
        <v>409</v>
      </c>
      <c r="E56" s="237" t="s">
        <v>568</v>
      </c>
    </row>
    <row r="57" spans="1:5" x14ac:dyDescent="0.25">
      <c r="A57" s="244"/>
      <c r="B57" s="244"/>
      <c r="C57" s="244"/>
      <c r="D57" s="298" t="s">
        <v>410</v>
      </c>
      <c r="E57" s="237" t="s">
        <v>569</v>
      </c>
    </row>
    <row r="58" spans="1:5" x14ac:dyDescent="0.25">
      <c r="A58" s="244"/>
      <c r="B58" s="244"/>
      <c r="C58" s="244"/>
      <c r="D58" s="298" t="s">
        <v>411</v>
      </c>
      <c r="E58" s="237" t="s">
        <v>570</v>
      </c>
    </row>
    <row r="59" spans="1:5" x14ac:dyDescent="0.25">
      <c r="A59" s="244"/>
      <c r="B59" s="244"/>
      <c r="C59" s="244"/>
      <c r="D59" s="298" t="s">
        <v>412</v>
      </c>
      <c r="E59" s="237" t="s">
        <v>571</v>
      </c>
    </row>
    <row r="60" spans="1:5" x14ac:dyDescent="0.25">
      <c r="A60" s="244"/>
      <c r="B60" s="244"/>
      <c r="C60" s="244"/>
      <c r="D60" s="298" t="s">
        <v>413</v>
      </c>
      <c r="E60" s="237" t="s">
        <v>572</v>
      </c>
    </row>
    <row r="61" spans="1:5" x14ac:dyDescent="0.25">
      <c r="A61" s="244"/>
      <c r="B61" s="244"/>
      <c r="C61" s="244"/>
      <c r="D61" s="298" t="s">
        <v>414</v>
      </c>
      <c r="E61" s="237" t="s">
        <v>573</v>
      </c>
    </row>
    <row r="62" spans="1:5" x14ac:dyDescent="0.25">
      <c r="A62" s="244"/>
      <c r="B62" s="244"/>
      <c r="C62" s="244"/>
      <c r="D62" s="298" t="s">
        <v>415</v>
      </c>
      <c r="E62" s="237" t="s">
        <v>574</v>
      </c>
    </row>
    <row r="63" spans="1:5" x14ac:dyDescent="0.25">
      <c r="A63" s="244"/>
      <c r="B63" s="244"/>
      <c r="C63" s="244"/>
      <c r="D63" s="298" t="s">
        <v>416</v>
      </c>
      <c r="E63" s="237" t="s">
        <v>575</v>
      </c>
    </row>
    <row r="64" spans="1:5" x14ac:dyDescent="0.25">
      <c r="A64" s="244"/>
      <c r="B64" s="244"/>
      <c r="C64" s="244"/>
      <c r="D64" s="298" t="s">
        <v>417</v>
      </c>
      <c r="E64" s="237" t="s">
        <v>576</v>
      </c>
    </row>
    <row r="65" spans="1:5" x14ac:dyDescent="0.25">
      <c r="A65" s="244"/>
      <c r="B65" s="244"/>
      <c r="C65" s="244"/>
      <c r="D65" s="298" t="s">
        <v>418</v>
      </c>
      <c r="E65" s="237" t="s">
        <v>577</v>
      </c>
    </row>
    <row r="66" spans="1:5" x14ac:dyDescent="0.25">
      <c r="A66" s="244"/>
      <c r="B66" s="244"/>
      <c r="C66" s="244"/>
      <c r="D66" s="298" t="s">
        <v>419</v>
      </c>
      <c r="E66" s="237" t="s">
        <v>578</v>
      </c>
    </row>
    <row r="67" spans="1:5" x14ac:dyDescent="0.25">
      <c r="A67" s="244"/>
      <c r="B67" s="244"/>
      <c r="C67" s="244"/>
      <c r="D67" s="265" t="s">
        <v>420</v>
      </c>
      <c r="E67" s="256" t="s">
        <v>579</v>
      </c>
    </row>
    <row r="68" spans="1:5" x14ac:dyDescent="0.25">
      <c r="A68" s="244"/>
      <c r="B68" s="244"/>
      <c r="C68" s="244"/>
      <c r="D68" s="265" t="s">
        <v>421</v>
      </c>
      <c r="E68" s="256" t="s">
        <v>580</v>
      </c>
    </row>
    <row r="69" spans="1:5" x14ac:dyDescent="0.25">
      <c r="A69" s="244"/>
      <c r="B69" s="244"/>
      <c r="C69" s="244"/>
      <c r="D69" s="265" t="s">
        <v>422</v>
      </c>
      <c r="E69" s="256" t="s">
        <v>581</v>
      </c>
    </row>
    <row r="70" spans="1:5" x14ac:dyDescent="0.25">
      <c r="A70" s="244"/>
      <c r="B70" s="244"/>
      <c r="C70" s="244"/>
      <c r="D70" s="265" t="s">
        <v>423</v>
      </c>
      <c r="E70" s="256" t="s">
        <v>582</v>
      </c>
    </row>
    <row r="71" spans="1:5" x14ac:dyDescent="0.25">
      <c r="A71" s="244"/>
      <c r="B71" s="244"/>
      <c r="C71" s="244"/>
      <c r="D71" s="265" t="s">
        <v>424</v>
      </c>
      <c r="E71" s="256" t="s">
        <v>583</v>
      </c>
    </row>
    <row r="72" spans="1:5" x14ac:dyDescent="0.25">
      <c r="A72" s="244"/>
      <c r="B72" s="244"/>
      <c r="C72" s="244"/>
      <c r="D72" s="265" t="s">
        <v>425</v>
      </c>
      <c r="E72" s="256" t="s">
        <v>584</v>
      </c>
    </row>
    <row r="73" spans="1:5" x14ac:dyDescent="0.25">
      <c r="A73" s="244"/>
      <c r="B73" s="244"/>
      <c r="C73" s="244"/>
      <c r="D73" s="265" t="s">
        <v>426</v>
      </c>
      <c r="E73" s="256" t="s">
        <v>585</v>
      </c>
    </row>
    <row r="74" spans="1:5" x14ac:dyDescent="0.25">
      <c r="A74" s="244"/>
      <c r="B74" s="244"/>
      <c r="C74" s="244"/>
      <c r="D74" s="265" t="s">
        <v>427</v>
      </c>
      <c r="E74" s="256" t="s">
        <v>586</v>
      </c>
    </row>
    <row r="75" spans="1:5" x14ac:dyDescent="0.25">
      <c r="A75" s="244"/>
      <c r="B75" s="244"/>
      <c r="C75" s="244"/>
      <c r="D75" s="265" t="s">
        <v>428</v>
      </c>
      <c r="E75" s="256" t="s">
        <v>587</v>
      </c>
    </row>
    <row r="76" spans="1:5" x14ac:dyDescent="0.25">
      <c r="A76" s="244"/>
      <c r="B76" s="244"/>
      <c r="C76" s="244"/>
      <c r="D76" s="265" t="s">
        <v>429</v>
      </c>
      <c r="E76" s="256" t="s">
        <v>588</v>
      </c>
    </row>
    <row r="77" spans="1:5" x14ac:dyDescent="0.25">
      <c r="A77" s="244"/>
      <c r="B77" s="244"/>
      <c r="C77" s="244"/>
      <c r="D77" s="265" t="s">
        <v>430</v>
      </c>
      <c r="E77" s="256" t="s">
        <v>589</v>
      </c>
    </row>
    <row r="78" spans="1:5" x14ac:dyDescent="0.25">
      <c r="A78" s="244"/>
      <c r="B78" s="244"/>
      <c r="C78" s="244"/>
      <c r="D78" s="298" t="s">
        <v>431</v>
      </c>
      <c r="E78" s="237" t="s">
        <v>590</v>
      </c>
    </row>
    <row r="79" spans="1:5" x14ac:dyDescent="0.25">
      <c r="A79" s="244"/>
      <c r="B79" s="244"/>
      <c r="C79" s="244"/>
      <c r="D79" s="298" t="s">
        <v>432</v>
      </c>
      <c r="E79" s="237" t="s">
        <v>591</v>
      </c>
    </row>
    <row r="80" spans="1:5" x14ac:dyDescent="0.25">
      <c r="A80" s="244"/>
      <c r="B80" s="244"/>
      <c r="C80" s="244"/>
      <c r="D80" s="303" t="s">
        <v>433</v>
      </c>
      <c r="E80" s="237" t="s">
        <v>592</v>
      </c>
    </row>
    <row r="81" spans="1:5" x14ac:dyDescent="0.25">
      <c r="A81" s="244"/>
      <c r="B81" s="244"/>
      <c r="C81" s="244"/>
      <c r="D81" s="298" t="s">
        <v>434</v>
      </c>
      <c r="E81" s="237" t="s">
        <v>593</v>
      </c>
    </row>
    <row r="82" spans="1:5" x14ac:dyDescent="0.25">
      <c r="A82" s="244"/>
      <c r="B82" s="244"/>
      <c r="C82" s="244"/>
      <c r="D82" s="298" t="s">
        <v>435</v>
      </c>
      <c r="E82" s="237" t="s">
        <v>594</v>
      </c>
    </row>
    <row r="83" spans="1:5" x14ac:dyDescent="0.25">
      <c r="A83" s="244"/>
      <c r="B83" s="244"/>
      <c r="C83" s="244"/>
      <c r="D83" s="298" t="s">
        <v>436</v>
      </c>
      <c r="E83" s="237" t="s">
        <v>595</v>
      </c>
    </row>
    <row r="84" spans="1:5" x14ac:dyDescent="0.25">
      <c r="A84" s="244"/>
      <c r="B84" s="244"/>
      <c r="C84" s="244"/>
      <c r="D84" s="298" t="s">
        <v>437</v>
      </c>
      <c r="E84" s="237" t="s">
        <v>596</v>
      </c>
    </row>
    <row r="85" spans="1:5" x14ac:dyDescent="0.25">
      <c r="A85" s="244"/>
      <c r="B85" s="244"/>
      <c r="C85" s="244"/>
      <c r="D85" s="298" t="s">
        <v>438</v>
      </c>
      <c r="E85" s="237" t="s">
        <v>597</v>
      </c>
    </row>
    <row r="86" spans="1:5" x14ac:dyDescent="0.25">
      <c r="A86" s="244"/>
      <c r="B86" s="244"/>
      <c r="C86" s="244"/>
      <c r="D86" s="265" t="s">
        <v>439</v>
      </c>
      <c r="E86" s="256" t="s">
        <v>598</v>
      </c>
    </row>
    <row r="87" spans="1:5" x14ac:dyDescent="0.25">
      <c r="A87" s="244"/>
      <c r="B87" s="244"/>
      <c r="C87" s="244"/>
      <c r="D87" s="265" t="s">
        <v>440</v>
      </c>
      <c r="E87" s="256" t="s">
        <v>599</v>
      </c>
    </row>
    <row r="88" spans="1:5" x14ac:dyDescent="0.25">
      <c r="A88" s="244"/>
      <c r="B88" s="244"/>
      <c r="C88" s="244"/>
      <c r="D88" s="265" t="s">
        <v>441</v>
      </c>
      <c r="E88" s="256" t="s">
        <v>600</v>
      </c>
    </row>
    <row r="89" spans="1:5" x14ac:dyDescent="0.25">
      <c r="A89" s="244"/>
      <c r="B89" s="244"/>
      <c r="C89" s="244"/>
      <c r="D89" s="265" t="s">
        <v>442</v>
      </c>
      <c r="E89" s="256" t="s">
        <v>601</v>
      </c>
    </row>
    <row r="90" spans="1:5" x14ac:dyDescent="0.25">
      <c r="A90" s="244"/>
      <c r="B90" s="244"/>
      <c r="C90" s="244"/>
      <c r="D90" s="265" t="s">
        <v>443</v>
      </c>
      <c r="E90" s="256" t="s">
        <v>602</v>
      </c>
    </row>
    <row r="91" spans="1:5" x14ac:dyDescent="0.25">
      <c r="A91" s="244"/>
      <c r="B91" s="244"/>
      <c r="C91" s="244"/>
      <c r="D91" s="265" t="s">
        <v>444</v>
      </c>
      <c r="E91" s="256" t="s">
        <v>603</v>
      </c>
    </row>
    <row r="92" spans="1:5" x14ac:dyDescent="0.25">
      <c r="A92" s="244"/>
      <c r="B92" s="244"/>
      <c r="C92" s="244"/>
      <c r="D92" s="265" t="s">
        <v>445</v>
      </c>
      <c r="E92" s="256" t="s">
        <v>604</v>
      </c>
    </row>
    <row r="93" spans="1:5" x14ac:dyDescent="0.25">
      <c r="A93" s="244"/>
      <c r="B93" s="244"/>
      <c r="C93" s="244"/>
      <c r="D93" s="265" t="s">
        <v>446</v>
      </c>
      <c r="E93" s="256" t="s">
        <v>605</v>
      </c>
    </row>
    <row r="94" spans="1:5" x14ac:dyDescent="0.25">
      <c r="A94" s="244"/>
      <c r="B94" s="244"/>
      <c r="C94" s="244"/>
      <c r="D94" s="298" t="s">
        <v>447</v>
      </c>
      <c r="E94" s="237" t="s">
        <v>606</v>
      </c>
    </row>
    <row r="95" spans="1:5" x14ac:dyDescent="0.25">
      <c r="A95" s="244"/>
      <c r="B95" s="244"/>
      <c r="C95" s="244"/>
      <c r="D95" s="298" t="s">
        <v>448</v>
      </c>
      <c r="E95" s="237" t="s">
        <v>607</v>
      </c>
    </row>
    <row r="96" spans="1:5" ht="15.75" thickBot="1" x14ac:dyDescent="0.3">
      <c r="A96" s="244"/>
      <c r="B96" s="244"/>
      <c r="C96" s="244"/>
      <c r="D96" s="304" t="s">
        <v>449</v>
      </c>
      <c r="E96" s="238" t="s">
        <v>608</v>
      </c>
    </row>
  </sheetData>
  <mergeCells count="3">
    <mergeCell ref="D1:E1"/>
    <mergeCell ref="A1:B1"/>
    <mergeCell ref="D5:E5"/>
  </mergeCells>
  <hyperlinks>
    <hyperlink ref="D6" location="'C1'!A1" display="C1"/>
    <hyperlink ref="D7" location="'C2'!A1" display="C2"/>
    <hyperlink ref="D8" location="'C3-C4'!A1" display="C3"/>
    <hyperlink ref="D9" location="'C3-C4'!A45" display="C4"/>
    <hyperlink ref="D10" location="'C5-C6'!A1" display="C5"/>
    <hyperlink ref="D11" location="'C5-C6'!A31" display="C6"/>
    <hyperlink ref="D12" location="'C7'!A1" display="C7"/>
    <hyperlink ref="D13" location="'C8,C10,C12'!A1" display="C8"/>
    <hyperlink ref="D14" location="'C9,C11,C13'!A1" display="C9"/>
    <hyperlink ref="D15" location="'C8,C10,C12'!A46" display="C10"/>
    <hyperlink ref="D16" location="'C9,C11,C13'!A47" display="C11"/>
    <hyperlink ref="D17" location="'C8,C10,C12'!A91" display="C12"/>
    <hyperlink ref="D18" location="'C9,C11,C13'!A91" display="C13"/>
    <hyperlink ref="D19" location="'C14-C17'!A1" display="C14"/>
    <hyperlink ref="D20" location="'C14-C17'!A30" display="C15"/>
    <hyperlink ref="D21" location="'C14-C17'!A81" display="C16"/>
    <hyperlink ref="D22" location="'C14-C17'!A131" display="C17"/>
    <hyperlink ref="D23" location="'C18'!A1" display="C18"/>
    <hyperlink ref="D24" location="'C19-24'!A1" display="C19"/>
    <hyperlink ref="D25" location="'C19-24'!AD1" display="C20"/>
    <hyperlink ref="D26" location="'C19-24'!A44" display="C21"/>
    <hyperlink ref="D27" location="'C19-24'!AD44" display="C22"/>
    <hyperlink ref="D28" location="'C19-24'!A91" display="C23"/>
    <hyperlink ref="D29" location="'C19-24'!AD91" display="C24"/>
    <hyperlink ref="D30" location="'C25'!A1" display="C25"/>
    <hyperlink ref="D31" location="'C26-C28'!A1" display="C26"/>
    <hyperlink ref="D32:D33" r:id="rId1" location="'C26-C28'!A1" display="C26"/>
    <hyperlink ref="D32" location="'C26-C28'!A34" display="C27"/>
    <hyperlink ref="D33" location="'C26-C28'!A67" display="C28"/>
    <hyperlink ref="D34:D35" r:id="rId2" location="'C26-C28'!A1" display="C26"/>
    <hyperlink ref="D34" location="'C29'!A1" display="C29"/>
    <hyperlink ref="D35" location="'C30-C32'!A1" display="C30"/>
    <hyperlink ref="D36:D37" r:id="rId3" location="'C26-C28'!A1" display="C26"/>
    <hyperlink ref="D36" location="'C30-C32'!A51" display="C31"/>
    <hyperlink ref="D37" location="'C30-C32'!A102" display="C32"/>
    <hyperlink ref="D38" location="'C33'!A1" display="C33"/>
    <hyperlink ref="D39" location="'C34-C39'!A3" display="C34"/>
    <hyperlink ref="D40" location="'C34-C39'!AD3" display="C35"/>
    <hyperlink ref="D41" location="'C34-C39'!A48" display="C36"/>
    <hyperlink ref="D42" location="'C34-C39'!AD48" display="C37"/>
    <hyperlink ref="D43" location="'C34-C39'!A95" display="C38"/>
    <hyperlink ref="D44" location="'C34-C39'!AD95" display="C39"/>
    <hyperlink ref="D45" location="'C40'!A1" display="C40"/>
    <hyperlink ref="D46" location="'C41-C43'!A1" display="C41"/>
    <hyperlink ref="D47:D48" location="'C41-C43'!A1" display="C41"/>
    <hyperlink ref="D47" location="'C41-C43'!A52" display="C42"/>
    <hyperlink ref="D48" location="'C41-C43'!A103" display="C43"/>
    <hyperlink ref="D49" location="'C44'!A1" display="C44"/>
    <hyperlink ref="D50" location="'C45-C50'!A3" display="C45"/>
    <hyperlink ref="D51" location="'C45-C50'!AD3" display="C46"/>
    <hyperlink ref="D52" location="'C45-C50'!A50" display="C47"/>
    <hyperlink ref="D53" location="'C45-C50'!AD50" display="C48"/>
    <hyperlink ref="D54" location="'C45-C50'!A97" display="C49"/>
    <hyperlink ref="D55" location="'C45-C50'!AD97" display="C50"/>
    <hyperlink ref="D56" location="'C51'!A1" display="C51"/>
    <hyperlink ref="D57" location="'C52-C54'!A1" display="C52"/>
    <hyperlink ref="D58:D59" location="'C52-C54'!A1" display="C52"/>
    <hyperlink ref="D58" location="'C52-C54'!A52" display="C53"/>
    <hyperlink ref="D59" location="'C52-C54'!A103" display="C54"/>
    <hyperlink ref="D60" location="'C55'!A1" display="C55"/>
    <hyperlink ref="D61" location="'C56-C61'!A3" display="C56"/>
    <hyperlink ref="D62" location="'C56-C61'!AD3" display="C57"/>
    <hyperlink ref="D63" location="'C56-C61'!A50" display="C58"/>
    <hyperlink ref="D64" location="'C56-C61'!AD50" display="C59"/>
    <hyperlink ref="D65" location="'C56-C61'!A97" display="C60"/>
    <hyperlink ref="D66" location="'C56-C61'!AD97" display="C61"/>
    <hyperlink ref="D67" location="'C62'!A1" display="C62"/>
    <hyperlink ref="D68" location="'C63-C65'!A1" display="C63"/>
    <hyperlink ref="D69:D70" location="'C63-C65'!A1" display="C63"/>
    <hyperlink ref="D69" location="'C63-C65'!A52" display="C64"/>
    <hyperlink ref="D70" location="'C63-C65'!A103" display="C65"/>
    <hyperlink ref="D71" location="'C66'!A1" display="C66"/>
    <hyperlink ref="D81" location="'C76'!A1" display="C76"/>
    <hyperlink ref="D89" location="'C84'!A1" display="C84"/>
    <hyperlink ref="D94" location="'C89'!A1" display="C89"/>
    <hyperlink ref="D95" location="'C90'!A1" display="C90"/>
    <hyperlink ref="D96" location="'C91'!A1" display="C91"/>
    <hyperlink ref="D86" location="'C81'!A1" display="C81"/>
    <hyperlink ref="D78" location="'C73'!A1" display="C73"/>
    <hyperlink ref="D79" location="'C74-C75'!A1" display="C74"/>
    <hyperlink ref="D87" location="'C82-C83'!A1" display="C82"/>
    <hyperlink ref="D72" location="'C67-C72'!A3" display="C67"/>
    <hyperlink ref="D74" location="'C67-C72'!A50" display="C69"/>
    <hyperlink ref="D75" location="'C67-C72'!AD50" display="C70"/>
    <hyperlink ref="D76" location="'C67-C72'!A97" display="C71"/>
    <hyperlink ref="D77" location="'C67-C72'!AD97" display="C72"/>
    <hyperlink ref="D82" location="'C77-C80'!A3" display="C77"/>
    <hyperlink ref="D83" location="'C77-C80'!AD3" display="C78"/>
    <hyperlink ref="D84" location="'C77-C80'!A45" display="C79"/>
    <hyperlink ref="D85" location="'C77-C80'!AD45" display="C80"/>
    <hyperlink ref="D90" location="'C85-C88'!A3" display="C85"/>
    <hyperlink ref="D93" location="'C85-C88'!AD47" display="C88"/>
    <hyperlink ref="D92" location="'C85-C88'!A47" display="C87"/>
    <hyperlink ref="D80" location="'C74-C75'!A51" display="C75"/>
    <hyperlink ref="D91" location="'C85-C88'!AD3" display="C86"/>
    <hyperlink ref="D73" location="'C67-C72'!AD3" display="C68"/>
    <hyperlink ref="D88" location="'C82-C83'!A52" display="C83"/>
    <hyperlink ref="D4" location="PORTADA!A1" display="PORTADA"/>
    <hyperlink ref="D5:E5" location="FUNCIONARIOS!A1" display="FUNCIONARIOS QUE PARTICIPARON EN LA PUBLICACIÓN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7"/>
  <sheetViews>
    <sheetView topLeftCell="A69" zoomScaleNormal="100" zoomScaleSheetLayoutView="100" workbookViewId="0">
      <selection activeCell="V92" sqref="V92:W93"/>
    </sheetView>
  </sheetViews>
  <sheetFormatPr baseColWidth="10" defaultRowHeight="12.75" x14ac:dyDescent="0.25"/>
  <cols>
    <col min="1" max="1" width="22.28515625" style="42" customWidth="1"/>
    <col min="2" max="20" width="8.28515625" style="46" customWidth="1"/>
    <col min="21" max="258" width="11.42578125" style="46"/>
    <col min="259" max="259" width="29.140625" style="46" customWidth="1"/>
    <col min="260" max="275" width="8.42578125" style="46" customWidth="1"/>
    <col min="276" max="514" width="11.42578125" style="46"/>
    <col min="515" max="515" width="29.140625" style="46" customWidth="1"/>
    <col min="516" max="531" width="8.42578125" style="46" customWidth="1"/>
    <col min="532" max="770" width="11.42578125" style="46"/>
    <col min="771" max="771" width="29.140625" style="46" customWidth="1"/>
    <col min="772" max="787" width="8.42578125" style="46" customWidth="1"/>
    <col min="788" max="1026" width="11.42578125" style="46"/>
    <col min="1027" max="1027" width="29.140625" style="46" customWidth="1"/>
    <col min="1028" max="1043" width="8.42578125" style="46" customWidth="1"/>
    <col min="1044" max="1282" width="11.42578125" style="46"/>
    <col min="1283" max="1283" width="29.140625" style="46" customWidth="1"/>
    <col min="1284" max="1299" width="8.42578125" style="46" customWidth="1"/>
    <col min="1300" max="1538" width="11.42578125" style="46"/>
    <col min="1539" max="1539" width="29.140625" style="46" customWidth="1"/>
    <col min="1540" max="1555" width="8.42578125" style="46" customWidth="1"/>
    <col min="1556" max="1794" width="11.42578125" style="46"/>
    <col min="1795" max="1795" width="29.140625" style="46" customWidth="1"/>
    <col min="1796" max="1811" width="8.42578125" style="46" customWidth="1"/>
    <col min="1812" max="2050" width="11.42578125" style="46"/>
    <col min="2051" max="2051" width="29.140625" style="46" customWidth="1"/>
    <col min="2052" max="2067" width="8.42578125" style="46" customWidth="1"/>
    <col min="2068" max="2306" width="11.42578125" style="46"/>
    <col min="2307" max="2307" width="29.140625" style="46" customWidth="1"/>
    <col min="2308" max="2323" width="8.42578125" style="46" customWidth="1"/>
    <col min="2324" max="2562" width="11.42578125" style="46"/>
    <col min="2563" max="2563" width="29.140625" style="46" customWidth="1"/>
    <col min="2564" max="2579" width="8.42578125" style="46" customWidth="1"/>
    <col min="2580" max="2818" width="11.42578125" style="46"/>
    <col min="2819" max="2819" width="29.140625" style="46" customWidth="1"/>
    <col min="2820" max="2835" width="8.42578125" style="46" customWidth="1"/>
    <col min="2836" max="3074" width="11.42578125" style="46"/>
    <col min="3075" max="3075" width="29.140625" style="46" customWidth="1"/>
    <col min="3076" max="3091" width="8.42578125" style="46" customWidth="1"/>
    <col min="3092" max="3330" width="11.42578125" style="46"/>
    <col min="3331" max="3331" width="29.140625" style="46" customWidth="1"/>
    <col min="3332" max="3347" width="8.42578125" style="46" customWidth="1"/>
    <col min="3348" max="3586" width="11.42578125" style="46"/>
    <col min="3587" max="3587" width="29.140625" style="46" customWidth="1"/>
    <col min="3588" max="3603" width="8.42578125" style="46" customWidth="1"/>
    <col min="3604" max="3842" width="11.42578125" style="46"/>
    <col min="3843" max="3843" width="29.140625" style="46" customWidth="1"/>
    <col min="3844" max="3859" width="8.42578125" style="46" customWidth="1"/>
    <col min="3860" max="4098" width="11.42578125" style="46"/>
    <col min="4099" max="4099" width="29.140625" style="46" customWidth="1"/>
    <col min="4100" max="4115" width="8.42578125" style="46" customWidth="1"/>
    <col min="4116" max="4354" width="11.42578125" style="46"/>
    <col min="4355" max="4355" width="29.140625" style="46" customWidth="1"/>
    <col min="4356" max="4371" width="8.42578125" style="46" customWidth="1"/>
    <col min="4372" max="4610" width="11.42578125" style="46"/>
    <col min="4611" max="4611" width="29.140625" style="46" customWidth="1"/>
    <col min="4612" max="4627" width="8.42578125" style="46" customWidth="1"/>
    <col min="4628" max="4866" width="11.42578125" style="46"/>
    <col min="4867" max="4867" width="29.140625" style="46" customWidth="1"/>
    <col min="4868" max="4883" width="8.42578125" style="46" customWidth="1"/>
    <col min="4884" max="5122" width="11.42578125" style="46"/>
    <col min="5123" max="5123" width="29.140625" style="46" customWidth="1"/>
    <col min="5124" max="5139" width="8.42578125" style="46" customWidth="1"/>
    <col min="5140" max="5378" width="11.42578125" style="46"/>
    <col min="5379" max="5379" width="29.140625" style="46" customWidth="1"/>
    <col min="5380" max="5395" width="8.42578125" style="46" customWidth="1"/>
    <col min="5396" max="5634" width="11.42578125" style="46"/>
    <col min="5635" max="5635" width="29.140625" style="46" customWidth="1"/>
    <col min="5636" max="5651" width="8.42578125" style="46" customWidth="1"/>
    <col min="5652" max="5890" width="11.42578125" style="46"/>
    <col min="5891" max="5891" width="29.140625" style="46" customWidth="1"/>
    <col min="5892" max="5907" width="8.42578125" style="46" customWidth="1"/>
    <col min="5908" max="6146" width="11.42578125" style="46"/>
    <col min="6147" max="6147" width="29.140625" style="46" customWidth="1"/>
    <col min="6148" max="6163" width="8.42578125" style="46" customWidth="1"/>
    <col min="6164" max="6402" width="11.42578125" style="46"/>
    <col min="6403" max="6403" width="29.140625" style="46" customWidth="1"/>
    <col min="6404" max="6419" width="8.42578125" style="46" customWidth="1"/>
    <col min="6420" max="6658" width="11.42578125" style="46"/>
    <col min="6659" max="6659" width="29.140625" style="46" customWidth="1"/>
    <col min="6660" max="6675" width="8.42578125" style="46" customWidth="1"/>
    <col min="6676" max="6914" width="11.42578125" style="46"/>
    <col min="6915" max="6915" width="29.140625" style="46" customWidth="1"/>
    <col min="6916" max="6931" width="8.42578125" style="46" customWidth="1"/>
    <col min="6932" max="7170" width="11.42578125" style="46"/>
    <col min="7171" max="7171" width="29.140625" style="46" customWidth="1"/>
    <col min="7172" max="7187" width="8.42578125" style="46" customWidth="1"/>
    <col min="7188" max="7426" width="11.42578125" style="46"/>
    <col min="7427" max="7427" width="29.140625" style="46" customWidth="1"/>
    <col min="7428" max="7443" width="8.42578125" style="46" customWidth="1"/>
    <col min="7444" max="7682" width="11.42578125" style="46"/>
    <col min="7683" max="7683" width="29.140625" style="46" customWidth="1"/>
    <col min="7684" max="7699" width="8.42578125" style="46" customWidth="1"/>
    <col min="7700" max="7938" width="11.42578125" style="46"/>
    <col min="7939" max="7939" width="29.140625" style="46" customWidth="1"/>
    <col min="7940" max="7955" width="8.42578125" style="46" customWidth="1"/>
    <col min="7956" max="8194" width="11.42578125" style="46"/>
    <col min="8195" max="8195" width="29.140625" style="46" customWidth="1"/>
    <col min="8196" max="8211" width="8.42578125" style="46" customWidth="1"/>
    <col min="8212" max="8450" width="11.42578125" style="46"/>
    <col min="8451" max="8451" width="29.140625" style="46" customWidth="1"/>
    <col min="8452" max="8467" width="8.42578125" style="46" customWidth="1"/>
    <col min="8468" max="8706" width="11.42578125" style="46"/>
    <col min="8707" max="8707" width="29.140625" style="46" customWidth="1"/>
    <col min="8708" max="8723" width="8.42578125" style="46" customWidth="1"/>
    <col min="8724" max="8962" width="11.42578125" style="46"/>
    <col min="8963" max="8963" width="29.140625" style="46" customWidth="1"/>
    <col min="8964" max="8979" width="8.42578125" style="46" customWidth="1"/>
    <col min="8980" max="9218" width="11.42578125" style="46"/>
    <col min="9219" max="9219" width="29.140625" style="46" customWidth="1"/>
    <col min="9220" max="9235" width="8.42578125" style="46" customWidth="1"/>
    <col min="9236" max="9474" width="11.42578125" style="46"/>
    <col min="9475" max="9475" width="29.140625" style="46" customWidth="1"/>
    <col min="9476" max="9491" width="8.42578125" style="46" customWidth="1"/>
    <col min="9492" max="9730" width="11.42578125" style="46"/>
    <col min="9731" max="9731" width="29.140625" style="46" customWidth="1"/>
    <col min="9732" max="9747" width="8.42578125" style="46" customWidth="1"/>
    <col min="9748" max="9986" width="11.42578125" style="46"/>
    <col min="9987" max="9987" width="29.140625" style="46" customWidth="1"/>
    <col min="9988" max="10003" width="8.42578125" style="46" customWidth="1"/>
    <col min="10004" max="10242" width="11.42578125" style="46"/>
    <col min="10243" max="10243" width="29.140625" style="46" customWidth="1"/>
    <col min="10244" max="10259" width="8.42578125" style="46" customWidth="1"/>
    <col min="10260" max="10498" width="11.42578125" style="46"/>
    <col min="10499" max="10499" width="29.140625" style="46" customWidth="1"/>
    <col min="10500" max="10515" width="8.42578125" style="46" customWidth="1"/>
    <col min="10516" max="10754" width="11.42578125" style="46"/>
    <col min="10755" max="10755" width="29.140625" style="46" customWidth="1"/>
    <col min="10756" max="10771" width="8.42578125" style="46" customWidth="1"/>
    <col min="10772" max="11010" width="11.42578125" style="46"/>
    <col min="11011" max="11011" width="29.140625" style="46" customWidth="1"/>
    <col min="11012" max="11027" width="8.42578125" style="46" customWidth="1"/>
    <col min="11028" max="11266" width="11.42578125" style="46"/>
    <col min="11267" max="11267" width="29.140625" style="46" customWidth="1"/>
    <col min="11268" max="11283" width="8.42578125" style="46" customWidth="1"/>
    <col min="11284" max="11522" width="11.42578125" style="46"/>
    <col min="11523" max="11523" width="29.140625" style="46" customWidth="1"/>
    <col min="11524" max="11539" width="8.42578125" style="46" customWidth="1"/>
    <col min="11540" max="11778" width="11.42578125" style="46"/>
    <col min="11779" max="11779" width="29.140625" style="46" customWidth="1"/>
    <col min="11780" max="11795" width="8.42578125" style="46" customWidth="1"/>
    <col min="11796" max="12034" width="11.42578125" style="46"/>
    <col min="12035" max="12035" width="29.140625" style="46" customWidth="1"/>
    <col min="12036" max="12051" width="8.42578125" style="46" customWidth="1"/>
    <col min="12052" max="12290" width="11.42578125" style="46"/>
    <col min="12291" max="12291" width="29.140625" style="46" customWidth="1"/>
    <col min="12292" max="12307" width="8.42578125" style="46" customWidth="1"/>
    <col min="12308" max="12546" width="11.42578125" style="46"/>
    <col min="12547" max="12547" width="29.140625" style="46" customWidth="1"/>
    <col min="12548" max="12563" width="8.42578125" style="46" customWidth="1"/>
    <col min="12564" max="12802" width="11.42578125" style="46"/>
    <col min="12803" max="12803" width="29.140625" style="46" customWidth="1"/>
    <col min="12804" max="12819" width="8.42578125" style="46" customWidth="1"/>
    <col min="12820" max="13058" width="11.42578125" style="46"/>
    <col min="13059" max="13059" width="29.140625" style="46" customWidth="1"/>
    <col min="13060" max="13075" width="8.42578125" style="46" customWidth="1"/>
    <col min="13076" max="13314" width="11.42578125" style="46"/>
    <col min="13315" max="13315" width="29.140625" style="46" customWidth="1"/>
    <col min="13316" max="13331" width="8.42578125" style="46" customWidth="1"/>
    <col min="13332" max="13570" width="11.42578125" style="46"/>
    <col min="13571" max="13571" width="29.140625" style="46" customWidth="1"/>
    <col min="13572" max="13587" width="8.42578125" style="46" customWidth="1"/>
    <col min="13588" max="13826" width="11.42578125" style="46"/>
    <col min="13827" max="13827" width="29.140625" style="46" customWidth="1"/>
    <col min="13828" max="13843" width="8.42578125" style="46" customWidth="1"/>
    <col min="13844" max="14082" width="11.42578125" style="46"/>
    <col min="14083" max="14083" width="29.140625" style="46" customWidth="1"/>
    <col min="14084" max="14099" width="8.42578125" style="46" customWidth="1"/>
    <col min="14100" max="14338" width="11.42578125" style="46"/>
    <col min="14339" max="14339" width="29.140625" style="46" customWidth="1"/>
    <col min="14340" max="14355" width="8.42578125" style="46" customWidth="1"/>
    <col min="14356" max="14594" width="11.42578125" style="46"/>
    <col min="14595" max="14595" width="29.140625" style="46" customWidth="1"/>
    <col min="14596" max="14611" width="8.42578125" style="46" customWidth="1"/>
    <col min="14612" max="14850" width="11.42578125" style="46"/>
    <col min="14851" max="14851" width="29.140625" style="46" customWidth="1"/>
    <col min="14852" max="14867" width="8.42578125" style="46" customWidth="1"/>
    <col min="14868" max="15106" width="11.42578125" style="46"/>
    <col min="15107" max="15107" width="29.140625" style="46" customWidth="1"/>
    <col min="15108" max="15123" width="8.42578125" style="46" customWidth="1"/>
    <col min="15124" max="15362" width="11.42578125" style="46"/>
    <col min="15363" max="15363" width="29.140625" style="46" customWidth="1"/>
    <col min="15364" max="15379" width="8.42578125" style="46" customWidth="1"/>
    <col min="15380" max="15618" width="11.42578125" style="46"/>
    <col min="15619" max="15619" width="29.140625" style="46" customWidth="1"/>
    <col min="15620" max="15635" width="8.42578125" style="46" customWidth="1"/>
    <col min="15636" max="15874" width="11.42578125" style="46"/>
    <col min="15875" max="15875" width="29.140625" style="46" customWidth="1"/>
    <col min="15876" max="15891" width="8.42578125" style="46" customWidth="1"/>
    <col min="15892" max="16130" width="11.42578125" style="46"/>
    <col min="16131" max="16131" width="29.140625" style="46" customWidth="1"/>
    <col min="16132" max="16147" width="8.42578125" style="46" customWidth="1"/>
    <col min="16148" max="16384" width="11.42578125" style="46"/>
  </cols>
  <sheetData>
    <row r="1" spans="1:23" ht="15" customHeight="1" x14ac:dyDescent="0.25">
      <c r="A1" s="284" t="s">
        <v>467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9"/>
      <c r="V1"/>
      <c r="W1"/>
    </row>
    <row r="2" spans="1:23" ht="15" customHeight="1" x14ac:dyDescent="0.2">
      <c r="A2" s="284" t="s">
        <v>49</v>
      </c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9"/>
      <c r="V2" s="318" t="s">
        <v>356</v>
      </c>
      <c r="W2" s="318"/>
    </row>
    <row r="3" spans="1:23" ht="15" customHeight="1" x14ac:dyDescent="0.2">
      <c r="A3" s="284" t="s">
        <v>252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30"/>
      <c r="V3" s="318"/>
      <c r="W3" s="318"/>
    </row>
    <row r="4" spans="1:23" ht="15" customHeight="1" x14ac:dyDescent="0.25">
      <c r="A4" s="284" t="s">
        <v>248</v>
      </c>
      <c r="B4" s="284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</row>
    <row r="5" spans="1:23" ht="15" customHeight="1" x14ac:dyDescent="0.25">
      <c r="A5" s="284" t="s">
        <v>516</v>
      </c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</row>
    <row r="6" spans="1:23" ht="15" customHeight="1" x14ac:dyDescent="0.25">
      <c r="A6" s="286" t="s">
        <v>37</v>
      </c>
      <c r="B6" s="286"/>
      <c r="C6" s="286"/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</row>
    <row r="7" spans="1:23" ht="15" customHeight="1" thickBot="1" x14ac:dyDescent="0.3">
      <c r="A7" s="328"/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277"/>
      <c r="T7" s="310"/>
    </row>
    <row r="8" spans="1:23" s="42" customFormat="1" ht="15" customHeight="1" thickBot="1" x14ac:dyDescent="0.3">
      <c r="A8" s="43" t="s">
        <v>246</v>
      </c>
      <c r="B8" s="44">
        <v>2000</v>
      </c>
      <c r="C8" s="44">
        <v>2001</v>
      </c>
      <c r="D8" s="44">
        <v>2002</v>
      </c>
      <c r="E8" s="44">
        <v>2003</v>
      </c>
      <c r="F8" s="44">
        <v>2004</v>
      </c>
      <c r="G8" s="44">
        <v>2005</v>
      </c>
      <c r="H8" s="44">
        <v>2006</v>
      </c>
      <c r="I8" s="44">
        <v>2007</v>
      </c>
      <c r="J8" s="44">
        <v>2008</v>
      </c>
      <c r="K8" s="44">
        <v>2009</v>
      </c>
      <c r="L8" s="44">
        <v>2010</v>
      </c>
      <c r="M8" s="44">
        <v>2011</v>
      </c>
      <c r="N8" s="44">
        <v>2012</v>
      </c>
      <c r="O8" s="44">
        <v>2013</v>
      </c>
      <c r="P8" s="44">
        <v>2014</v>
      </c>
      <c r="Q8" s="44">
        <v>2015</v>
      </c>
      <c r="R8" s="44">
        <v>2016</v>
      </c>
      <c r="S8" s="44">
        <v>2017</v>
      </c>
      <c r="T8" s="44">
        <v>2018</v>
      </c>
    </row>
    <row r="9" spans="1:23" s="85" customFormat="1" ht="15" customHeight="1" x14ac:dyDescent="0.25">
      <c r="A9" s="71"/>
    </row>
    <row r="10" spans="1:23" ht="15" customHeight="1" x14ac:dyDescent="0.25">
      <c r="A10" s="72" t="s">
        <v>19</v>
      </c>
      <c r="B10" s="86">
        <f>+[1]ABSOL!L9/([1]ABSOL!L9+[1]ABSOL!L52+[1]ABSOL!L95)*100</f>
        <v>57.736352059145624</v>
      </c>
      <c r="C10" s="86">
        <f>+'C8,C10,C12'!C10/('C8,C10,C12'!C10+'C8,C10,C12'!C55+'C8,C10,C12'!C99)*100</f>
        <v>54.852358113882495</v>
      </c>
      <c r="D10" s="86">
        <f>+'C8,C10,C12'!D10/('C8,C10,C12'!D10+'C8,C10,C12'!D55+'C8,C10,C12'!D99)*100</f>
        <v>54.592788766338586</v>
      </c>
      <c r="E10" s="86">
        <f>+'C8,C10,C12'!E10/('C8,C10,C12'!E10+'C8,C10,C12'!E55+'C8,C10,C12'!E99)*100</f>
        <v>56.299989655529117</v>
      </c>
      <c r="F10" s="86">
        <f>+'C8,C10,C12'!F10/('C8,C10,C12'!F10+'C8,C10,C12'!F55+'C8,C10,C12'!F99)*100</f>
        <v>55.38538668046705</v>
      </c>
      <c r="G10" s="86">
        <f>+'C8,C10,C12'!G10/('C8,C10,C12'!G10+'C8,C10,C12'!G55+'C8,C10,C12'!G99)*100</f>
        <v>53.680059864219885</v>
      </c>
      <c r="H10" s="86">
        <f>+'C8,C10,C12'!H10/('C8,C10,C12'!H10+'C8,C10,C12'!H55+'C8,C10,C12'!H99)*100</f>
        <v>52.815746101347827</v>
      </c>
      <c r="I10" s="86">
        <f>+'C8,C10,C12'!I10/('C8,C10,C12'!I10+'C8,C10,C12'!I55+'C8,C10,C12'!I99)*100</f>
        <v>54.116445044318183</v>
      </c>
      <c r="J10" s="86">
        <f>+'C8,C10,C12'!J10/('C8,C10,C12'!J10+'C8,C10,C12'!J55+'C8,C10,C12'!J99)*100</f>
        <v>60.158897507342424</v>
      </c>
      <c r="K10" s="86">
        <f>+'C8,C10,C12'!K10/('C8,C10,C12'!K10+'C8,C10,C12'!K55+'C8,C10,C12'!K99)*100</f>
        <v>56.633668381709114</v>
      </c>
      <c r="L10" s="86">
        <f>+'C8,C10,C12'!L10/('C8,C10,C12'!L10+'C8,C10,C12'!L55+'C8,C10,C12'!L99)*100</f>
        <v>56.194346903269462</v>
      </c>
      <c r="M10" s="86">
        <f>+'C8,C10,C12'!M10/('C8,C10,C12'!M10+'C8,C10,C12'!M55+'C8,C10,C12'!M99)*100</f>
        <v>57.365546750742467</v>
      </c>
      <c r="N10" s="86">
        <f>+'C8,C10,C12'!N10/('C8,C10,C12'!N10+'C8,C10,C12'!N55+'C8,C10,C12'!N99)*100</f>
        <v>57.603852009797265</v>
      </c>
      <c r="O10" s="86">
        <f>+'C8,C10,C12'!O10/('C8,C10,C12'!O10+'C8,C10,C12'!O55+'C8,C10,C12'!O99)*100</f>
        <v>57.866466482936396</v>
      </c>
      <c r="P10" s="86">
        <f>+'C8,C10,C12'!P10/('C8,C10,C12'!P10+'C8,C10,C12'!P55+'C8,C10,C12'!P99)*100</f>
        <v>59.17246161333982</v>
      </c>
      <c r="Q10" s="86">
        <f>+'C8,C10,C12'!Q10/('C8,C10,C12'!Q10+'C8,C10,C12'!Q55+'C8,C10,C12'!Q99)*100</f>
        <v>59.394210275277089</v>
      </c>
      <c r="R10" s="86">
        <f>+'C8,C10,C12'!R10/('C8,C10,C12'!R10+'C8,C10,C12'!R55+'C8,C10,C12'!R99)*100</f>
        <v>61.017809665050038</v>
      </c>
      <c r="S10" s="86">
        <f>+'C8,C10,C12'!S10/('C8,C10,C12'!S10+'C8,C10,C12'!S55+'C8,C10,C12'!S99)*100</f>
        <v>62.495450243866927</v>
      </c>
      <c r="T10" s="86">
        <f>+'C8,C10,C12'!T10/('C8,C10,C12'!T10+'C8,C10,C12'!T55+'C8,C10,C12'!T99)*100</f>
        <v>89.354725453122327</v>
      </c>
    </row>
    <row r="11" spans="1:23" ht="15" customHeight="1" x14ac:dyDescent="0.25">
      <c r="A11" s="69" t="s">
        <v>50</v>
      </c>
      <c r="B11" s="87">
        <f>+[1]ABSOL!L10/([1]ABSOL!L10+[1]ABSOL!L53+[1]ABSOL!L96)*100</f>
        <v>55.482655175041742</v>
      </c>
      <c r="C11" s="87">
        <f>+'C8,C10,C12'!C11/('C8,C10,C12'!C11+'C8,C10,C12'!C56+'C8,C10,C12'!C100)*100</f>
        <v>53.118332953157918</v>
      </c>
      <c r="D11" s="87">
        <f>+'C8,C10,C12'!D11/('C8,C10,C12'!D11+'C8,C10,C12'!D56+'C8,C10,C12'!D100)*100</f>
        <v>52.835146627660876</v>
      </c>
      <c r="E11" s="87">
        <f>+'C8,C10,C12'!E11/('C8,C10,C12'!E11+'C8,C10,C12'!E56+'C8,C10,C12'!E100)*100</f>
        <v>54.184775567412224</v>
      </c>
      <c r="F11" s="87">
        <f>+'C8,C10,C12'!F11/('C8,C10,C12'!F11+'C8,C10,C12'!F56+'C8,C10,C12'!F100)*100</f>
        <v>53.69059018480187</v>
      </c>
      <c r="G11" s="87">
        <f>+'C8,C10,C12'!G11/('C8,C10,C12'!G11+'C8,C10,C12'!G56+'C8,C10,C12'!G100)*100</f>
        <v>51.630634544057209</v>
      </c>
      <c r="H11" s="87">
        <f>+'C8,C10,C12'!H11/('C8,C10,C12'!H11+'C8,C10,C12'!H56+'C8,C10,C12'!H100)*100</f>
        <v>50.751603829176908</v>
      </c>
      <c r="I11" s="87">
        <f>+'C8,C10,C12'!I11/('C8,C10,C12'!I11+'C8,C10,C12'!I56+'C8,C10,C12'!I100)*100</f>
        <v>52.655087397317821</v>
      </c>
      <c r="J11" s="87">
        <f>+'C8,C10,C12'!J11/('C8,C10,C12'!J11+'C8,C10,C12'!J56+'C8,C10,C12'!J100)*100</f>
        <v>59.687572731605144</v>
      </c>
      <c r="K11" s="87">
        <f>+'C8,C10,C12'!K11/('C8,C10,C12'!K11+'C8,C10,C12'!K56+'C8,C10,C12'!K100)*100</f>
        <v>55.154364940752885</v>
      </c>
      <c r="L11" s="87">
        <f>+'C8,C10,C12'!L11/('C8,C10,C12'!L11+'C8,C10,C12'!L56+'C8,C10,C12'!L100)*100</f>
        <v>54.76098306113267</v>
      </c>
      <c r="M11" s="87">
        <f>+'C8,C10,C12'!M11/('C8,C10,C12'!M11+'C8,C10,C12'!M56+'C8,C10,C12'!M100)*100</f>
        <v>54.973068158276362</v>
      </c>
      <c r="N11" s="87">
        <f>+'C8,C10,C12'!N11/('C8,C10,C12'!N11+'C8,C10,C12'!N56+'C8,C10,C12'!N100)*100</f>
        <v>55.79982555381563</v>
      </c>
      <c r="O11" s="87">
        <f>+'C8,C10,C12'!O11/('C8,C10,C12'!O11+'C8,C10,C12'!O56+'C8,C10,C12'!O100)*100</f>
        <v>56.087154110280743</v>
      </c>
      <c r="P11" s="87">
        <f>+'C8,C10,C12'!P11/('C8,C10,C12'!P11+'C8,C10,C12'!P56+'C8,C10,C12'!P100)*100</f>
        <v>56.380167510189459</v>
      </c>
      <c r="Q11" s="87">
        <f>+'C8,C10,C12'!Q11/('C8,C10,C12'!Q11+'C8,C10,C12'!Q56+'C8,C10,C12'!Q100)*100</f>
        <v>57.01760693594116</v>
      </c>
      <c r="R11" s="87">
        <f>+'C8,C10,C12'!R11/('C8,C10,C12'!R11+'C8,C10,C12'!R56+'C8,C10,C12'!R100)*100</f>
        <v>58.712462442915836</v>
      </c>
      <c r="S11" s="87">
        <f>+'C8,C10,C12'!S11/('C8,C10,C12'!S11+'C8,C10,C12'!S56+'C8,C10,C12'!S100)*100</f>
        <v>60.447229301159354</v>
      </c>
      <c r="T11" s="87">
        <f>+'C8,C10,C12'!T11/('C8,C10,C12'!T11+'C8,C10,C12'!T56+'C8,C10,C12'!T100)*100</f>
        <v>88.576348739224727</v>
      </c>
    </row>
    <row r="12" spans="1:23" ht="15" customHeight="1" x14ac:dyDescent="0.25">
      <c r="A12" s="69" t="s">
        <v>51</v>
      </c>
      <c r="B12" s="88">
        <f>+[1]ABSOL!L11/([1]ABSOL!L11+[1]ABSOL!L54+[1]ABSOL!L97)*100</f>
        <v>49.690766332705422</v>
      </c>
      <c r="C12" s="88">
        <f>+'C8,C10,C12'!C12/('C8,C10,C12'!C12+'C8,C10,C12'!C57+'C8,C10,C12'!C101)*100</f>
        <v>48.916190625244546</v>
      </c>
      <c r="D12" s="88">
        <f>+'C8,C10,C12'!D12/('C8,C10,C12'!D12+'C8,C10,C12'!D57+'C8,C10,C12'!D101)*100</f>
        <v>49.460279854890054</v>
      </c>
      <c r="E12" s="88">
        <f>+'C8,C10,C12'!E12/('C8,C10,C12'!E12+'C8,C10,C12'!E57+'C8,C10,C12'!E101)*100</f>
        <v>50.718526100307059</v>
      </c>
      <c r="F12" s="88">
        <f>+'C8,C10,C12'!F12/('C8,C10,C12'!F12+'C8,C10,C12'!F57+'C8,C10,C12'!F101)*100</f>
        <v>53.226792662590327</v>
      </c>
      <c r="G12" s="88">
        <f>+'C8,C10,C12'!G12/('C8,C10,C12'!G12+'C8,C10,C12'!G57+'C8,C10,C12'!G101)*100</f>
        <v>50.743070998535558</v>
      </c>
      <c r="H12" s="88">
        <f>+'C8,C10,C12'!H12/('C8,C10,C12'!H12+'C8,C10,C12'!H57+'C8,C10,C12'!H101)*100</f>
        <v>50.631647141391781</v>
      </c>
      <c r="I12" s="88">
        <f>+'C8,C10,C12'!I12/('C8,C10,C12'!I12+'C8,C10,C12'!I57+'C8,C10,C12'!I101)*100</f>
        <v>50.09627640821197</v>
      </c>
      <c r="J12" s="88">
        <f>+'C8,C10,C12'!J12/('C8,C10,C12'!J12+'C8,C10,C12'!J57+'C8,C10,C12'!J101)*100</f>
        <v>56.443507861890097</v>
      </c>
      <c r="K12" s="88">
        <f>+'C8,C10,C12'!K12/('C8,C10,C12'!K12+'C8,C10,C12'!K57+'C8,C10,C12'!K101)*100</f>
        <v>52.386179499242068</v>
      </c>
      <c r="L12" s="88">
        <f>+'C8,C10,C12'!L12/('C8,C10,C12'!L12+'C8,C10,C12'!L57+'C8,C10,C12'!L101)*100</f>
        <v>52.642836472527335</v>
      </c>
      <c r="M12" s="88">
        <f>+'C8,C10,C12'!M12/('C8,C10,C12'!M12+'C8,C10,C12'!M57+'C8,C10,C12'!M101)*100</f>
        <v>52.110094031377052</v>
      </c>
      <c r="N12" s="88">
        <f>+'C8,C10,C12'!N12/('C8,C10,C12'!N12+'C8,C10,C12'!N57+'C8,C10,C12'!N101)*100</f>
        <v>53.495795889849909</v>
      </c>
      <c r="O12" s="88">
        <f>+'C8,C10,C12'!O12/('C8,C10,C12'!O12+'C8,C10,C12'!O57+'C8,C10,C12'!O101)*100</f>
        <v>54.112212708427222</v>
      </c>
      <c r="P12" s="88">
        <f>+'C8,C10,C12'!P12/('C8,C10,C12'!P12+'C8,C10,C12'!P57+'C8,C10,C12'!P101)*100</f>
        <v>53.216661285114633</v>
      </c>
      <c r="Q12" s="88">
        <f>+'C8,C10,C12'!Q12/('C8,C10,C12'!Q12+'C8,C10,C12'!Q57+'C8,C10,C12'!Q101)*100</f>
        <v>55.603711877476137</v>
      </c>
      <c r="R12" s="88">
        <f>+'C8,C10,C12'!R12/('C8,C10,C12'!R12+'C8,C10,C12'!R57+'C8,C10,C12'!R101)*100</f>
        <v>57.175938108520604</v>
      </c>
      <c r="S12" s="88">
        <f>+'C8,C10,C12'!S12/('C8,C10,C12'!S12+'C8,C10,C12'!S57+'C8,C10,C12'!S101)*100</f>
        <v>58.746729391865102</v>
      </c>
      <c r="T12" s="88">
        <f>+'C8,C10,C12'!T12/('C8,C10,C12'!T12+'C8,C10,C12'!T57+'C8,C10,C12'!T101)*100</f>
        <v>86.014998707008019</v>
      </c>
    </row>
    <row r="13" spans="1:23" ht="15" customHeight="1" x14ac:dyDescent="0.25">
      <c r="A13" s="69" t="s">
        <v>52</v>
      </c>
      <c r="B13" s="88">
        <f>+[1]ABSOL!L12/([1]ABSOL!L12+[1]ABSOL!L55+[1]ABSOL!L98)*100</f>
        <v>53.426728267580749</v>
      </c>
      <c r="C13" s="88">
        <f>+'C8,C10,C12'!C13/('C8,C10,C12'!C13+'C8,C10,C12'!C58+'C8,C10,C12'!C102)*100</f>
        <v>52.257831887500792</v>
      </c>
      <c r="D13" s="88">
        <f>+'C8,C10,C12'!D13/('C8,C10,C12'!D13+'C8,C10,C12'!D58+'C8,C10,C12'!D102)*100</f>
        <v>53.102620442708336</v>
      </c>
      <c r="E13" s="88">
        <f>+'C8,C10,C12'!E13/('C8,C10,C12'!E13+'C8,C10,C12'!E58+'C8,C10,C12'!E102)*100</f>
        <v>55.707012645754638</v>
      </c>
      <c r="F13" s="88">
        <f>+'C8,C10,C12'!F13/('C8,C10,C12'!F13+'C8,C10,C12'!F58+'C8,C10,C12'!F102)*100</f>
        <v>55.138685610252381</v>
      </c>
      <c r="G13" s="88">
        <f>+'C8,C10,C12'!G13/('C8,C10,C12'!G13+'C8,C10,C12'!G58+'C8,C10,C12'!G102)*100</f>
        <v>51.885130066123487</v>
      </c>
      <c r="H13" s="88">
        <f>+'C8,C10,C12'!H13/('C8,C10,C12'!H13+'C8,C10,C12'!H58+'C8,C10,C12'!H102)*100</f>
        <v>50.562703722765477</v>
      </c>
      <c r="I13" s="88">
        <f>+'C8,C10,C12'!I13/('C8,C10,C12'!I13+'C8,C10,C12'!I58+'C8,C10,C12'!I102)*100</f>
        <v>50.661628911743271</v>
      </c>
      <c r="J13" s="88">
        <f>+'C8,C10,C12'!J13/('C8,C10,C12'!J13+'C8,C10,C12'!J58+'C8,C10,C12'!J102)*100</f>
        <v>57.717359547665282</v>
      </c>
      <c r="K13" s="88">
        <f>+'C8,C10,C12'!K13/('C8,C10,C12'!K13+'C8,C10,C12'!K58+'C8,C10,C12'!K102)*100</f>
        <v>53.475971361650522</v>
      </c>
      <c r="L13" s="88">
        <f>+'C8,C10,C12'!L13/('C8,C10,C12'!L13+'C8,C10,C12'!L58+'C8,C10,C12'!L102)*100</f>
        <v>52.557482462977404</v>
      </c>
      <c r="M13" s="88">
        <f>+'C8,C10,C12'!M13/('C8,C10,C12'!M13+'C8,C10,C12'!M58+'C8,C10,C12'!M102)*100</f>
        <v>53.21523247138753</v>
      </c>
      <c r="N13" s="88">
        <f>+'C8,C10,C12'!N13/('C8,C10,C12'!N13+'C8,C10,C12'!N58+'C8,C10,C12'!N102)*100</f>
        <v>53.196479054227709</v>
      </c>
      <c r="O13" s="88">
        <f>+'C8,C10,C12'!O13/('C8,C10,C12'!O13+'C8,C10,C12'!O58+'C8,C10,C12'!O102)*100</f>
        <v>52.96537383600036</v>
      </c>
      <c r="P13" s="88">
        <f>+'C8,C10,C12'!P13/('C8,C10,C12'!P13+'C8,C10,C12'!P58+'C8,C10,C12'!P102)*100</f>
        <v>52.656868706342962</v>
      </c>
      <c r="Q13" s="88">
        <f>+'C8,C10,C12'!Q13/('C8,C10,C12'!Q13+'C8,C10,C12'!Q58+'C8,C10,C12'!Q102)*100</f>
        <v>52.924395971567719</v>
      </c>
      <c r="R13" s="88">
        <f>+'C8,C10,C12'!R13/('C8,C10,C12'!R13+'C8,C10,C12'!R58+'C8,C10,C12'!R102)*100</f>
        <v>55.412272900520897</v>
      </c>
      <c r="S13" s="88">
        <f>+'C8,C10,C12'!S13/('C8,C10,C12'!S13+'C8,C10,C12'!S58+'C8,C10,C12'!S102)*100</f>
        <v>56.842315553301681</v>
      </c>
      <c r="T13" s="88">
        <f>+'C8,C10,C12'!T13/('C8,C10,C12'!T13+'C8,C10,C12'!T58+'C8,C10,C12'!T102)*100</f>
        <v>88.471174185031273</v>
      </c>
    </row>
    <row r="14" spans="1:23" ht="15" customHeight="1" x14ac:dyDescent="0.25">
      <c r="A14" s="69" t="s">
        <v>53</v>
      </c>
      <c r="B14" s="88">
        <f>+[1]ABSOL!L13/([1]ABSOL!L13+[1]ABSOL!L56+[1]ABSOL!L99)*100</f>
        <v>67.360423744683132</v>
      </c>
      <c r="C14" s="88">
        <f>+'C8,C10,C12'!C14/('C8,C10,C12'!C14+'C8,C10,C12'!C59+'C8,C10,C12'!C103)*100</f>
        <v>61.24907923813533</v>
      </c>
      <c r="D14" s="88">
        <f>+'C8,C10,C12'!D14/('C8,C10,C12'!D14+'C8,C10,C12'!D59+'C8,C10,C12'!D103)*100</f>
        <v>58.514013749338979</v>
      </c>
      <c r="E14" s="88">
        <f>+'C8,C10,C12'!E14/('C8,C10,C12'!E14+'C8,C10,C12'!E59+'C8,C10,C12'!E103)*100</f>
        <v>58.272226216151445</v>
      </c>
      <c r="F14" s="88">
        <f>+'C8,C10,C12'!F14/('C8,C10,C12'!F14+'C8,C10,C12'!F59+'C8,C10,C12'!F103)*100</f>
        <v>52.66174031066204</v>
      </c>
      <c r="G14" s="88">
        <f>+'C8,C10,C12'!G14/('C8,C10,C12'!G14+'C8,C10,C12'!G59+'C8,C10,C12'!G103)*100</f>
        <v>52.679547188485884</v>
      </c>
      <c r="H14" s="88">
        <f>+'C8,C10,C12'!H14/('C8,C10,C12'!H14+'C8,C10,C12'!H59+'C8,C10,C12'!H103)*100</f>
        <v>51.170526315789481</v>
      </c>
      <c r="I14" s="88">
        <f>+'C8,C10,C12'!I14/('C8,C10,C12'!I14+'C8,C10,C12'!I59+'C8,C10,C12'!I103)*100</f>
        <v>59.02017410816314</v>
      </c>
      <c r="J14" s="88">
        <f>+'C8,C10,C12'!J14/('C8,C10,C12'!J14+'C8,C10,C12'!J59+'C8,C10,C12'!J103)*100</f>
        <v>67.041850631179656</v>
      </c>
      <c r="K14" s="88">
        <f>+'C8,C10,C12'!K14/('C8,C10,C12'!K14+'C8,C10,C12'!K59+'C8,C10,C12'!K103)*100</f>
        <v>61.492646165066247</v>
      </c>
      <c r="L14" s="88">
        <f>+'C8,C10,C12'!L14/('C8,C10,C12'!L14+'C8,C10,C12'!L59+'C8,C10,C12'!L103)*100</f>
        <v>60.830422197824127</v>
      </c>
      <c r="M14" s="88">
        <f>+'C8,C10,C12'!M14/('C8,C10,C12'!M14+'C8,C10,C12'!M59+'C8,C10,C12'!M103)*100</f>
        <v>61.793294186023203</v>
      </c>
      <c r="N14" s="88">
        <f>+'C8,C10,C12'!N14/('C8,C10,C12'!N14+'C8,C10,C12'!N59+'C8,C10,C12'!N103)*100</f>
        <v>62.758226826050134</v>
      </c>
      <c r="O14" s="88">
        <f>+'C8,C10,C12'!O14/('C8,C10,C12'!O14+'C8,C10,C12'!O59+'C8,C10,C12'!O103)*100</f>
        <v>63.133809615755943</v>
      </c>
      <c r="P14" s="88">
        <f>+'C8,C10,C12'!P14/('C8,C10,C12'!P14+'C8,C10,C12'!P59+'C8,C10,C12'!P103)*100</f>
        <v>65.223127529462104</v>
      </c>
      <c r="Q14" s="88">
        <f>+'C8,C10,C12'!Q14/('C8,C10,C12'!Q14+'C8,C10,C12'!Q59+'C8,C10,C12'!Q103)*100</f>
        <v>63.551018222706105</v>
      </c>
      <c r="R14" s="88">
        <f>+'C8,C10,C12'!R14/('C8,C10,C12'!R14+'C8,C10,C12'!R59+'C8,C10,C12'!R103)*100</f>
        <v>64.828807778552459</v>
      </c>
      <c r="S14" s="88">
        <f>+'C8,C10,C12'!S14/('C8,C10,C12'!S14+'C8,C10,C12'!S59+'C8,C10,C12'!S103)*100</f>
        <v>67.140172451912449</v>
      </c>
      <c r="T14" s="88">
        <f>+'C8,C10,C12'!T14/('C8,C10,C12'!T14+'C8,C10,C12'!T59+'C8,C10,C12'!T103)*100</f>
        <v>92.143155258764608</v>
      </c>
    </row>
    <row r="15" spans="1:23" ht="15" customHeight="1" x14ac:dyDescent="0.25">
      <c r="A15" s="70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</row>
    <row r="16" spans="1:23" ht="15" customHeight="1" x14ac:dyDescent="0.25">
      <c r="A16" s="78" t="s">
        <v>54</v>
      </c>
      <c r="B16" s="87">
        <f>+[1]ABSOL!L15/([1]ABSOL!L15+[1]ABSOL!L58+[1]ABSOL!L101)*100</f>
        <v>63.396554724203938</v>
      </c>
      <c r="C16" s="87">
        <f>+'C8,C10,C12'!C16/('C8,C10,C12'!C16+'C8,C10,C12'!C61+'C8,C10,C12'!C105)*100</f>
        <v>58.823890963290772</v>
      </c>
      <c r="D16" s="87">
        <f>+'C8,C10,C12'!D16/('C8,C10,C12'!D16+'C8,C10,C12'!D61+'C8,C10,C12'!D105)*100</f>
        <v>58.592553316837517</v>
      </c>
      <c r="E16" s="87">
        <f>+'C8,C10,C12'!E16/('C8,C10,C12'!E16+'C8,C10,C12'!E61+'C8,C10,C12'!E105)*100</f>
        <v>61.29763875940948</v>
      </c>
      <c r="F16" s="87">
        <f>+'C8,C10,C12'!F16/('C8,C10,C12'!F16+'C8,C10,C12'!F61+'C8,C10,C12'!F105)*100</f>
        <v>59.438114433795398</v>
      </c>
      <c r="G16" s="87">
        <f>+'C8,C10,C12'!G16/('C8,C10,C12'!G16+'C8,C10,C12'!G61+'C8,C10,C12'!G105)*100</f>
        <v>58.376619232978108</v>
      </c>
      <c r="H16" s="87">
        <f>+'C8,C10,C12'!H16/('C8,C10,C12'!H16+'C8,C10,C12'!H61+'C8,C10,C12'!H105)*100</f>
        <v>57.298067288771925</v>
      </c>
      <c r="I16" s="87">
        <f>+'C8,C10,C12'!I16/('C8,C10,C12'!I16+'C8,C10,C12'!I61+'C8,C10,C12'!I105)*100</f>
        <v>57.250749914041478</v>
      </c>
      <c r="J16" s="87">
        <f>+'C8,C10,C12'!J16/('C8,C10,C12'!J16+'C8,C10,C12'!J61+'C8,C10,C12'!J105)*100</f>
        <v>61.158102488193414</v>
      </c>
      <c r="K16" s="87">
        <f>+'C8,C10,C12'!K16/('C8,C10,C12'!K16+'C8,C10,C12'!K61+'C8,C10,C12'!K105)*100</f>
        <v>59.682367403896208</v>
      </c>
      <c r="L16" s="87">
        <f>+'C8,C10,C12'!L16/('C8,C10,C12'!L16+'C8,C10,C12'!L61+'C8,C10,C12'!L105)*100</f>
        <v>59.20337363687279</v>
      </c>
      <c r="M16" s="87">
        <f>+'C8,C10,C12'!M16/('C8,C10,C12'!M16+'C8,C10,C12'!M61+'C8,C10,C12'!M105)*100</f>
        <v>62.435790490406994</v>
      </c>
      <c r="N16" s="87">
        <f>+'C8,C10,C12'!N16/('C8,C10,C12'!N16+'C8,C10,C12'!N61+'C8,C10,C12'!N105)*100</f>
        <v>61.491700560624388</v>
      </c>
      <c r="O16" s="87">
        <f>+'C8,C10,C12'!O16/('C8,C10,C12'!O16+'C8,C10,C12'!O61+'C8,C10,C12'!O105)*100</f>
        <v>61.627460188703409</v>
      </c>
      <c r="P16" s="87">
        <f>+'C8,C10,C12'!P16/('C8,C10,C12'!P16+'C8,C10,C12'!P61+'C8,C10,C12'!P105)*100</f>
        <v>64.838282961900816</v>
      </c>
      <c r="Q16" s="87">
        <f>+'C8,C10,C12'!Q16/('C8,C10,C12'!Q16+'C8,C10,C12'!Q61+'C8,C10,C12'!Q105)*100</f>
        <v>63.796367649437258</v>
      </c>
      <c r="R16" s="87">
        <f>+'C8,C10,C12'!R16/('C8,C10,C12'!R16+'C8,C10,C12'!R61+'C8,C10,C12'!R105)*100</f>
        <v>65.142016078698049</v>
      </c>
      <c r="S16" s="87">
        <f>+'C8,C10,C12'!S16/('C8,C10,C12'!S16+'C8,C10,C12'!S61+'C8,C10,C12'!S105)*100</f>
        <v>66.221977591402265</v>
      </c>
      <c r="T16" s="87">
        <f>+'C8,C10,C12'!T16/('C8,C10,C12'!T16+'C8,C10,C12'!T61+'C8,C10,C12'!T105)*100</f>
        <v>90.794280154927762</v>
      </c>
    </row>
    <row r="17" spans="1:20" ht="15" customHeight="1" x14ac:dyDescent="0.25">
      <c r="A17" s="78" t="s">
        <v>55</v>
      </c>
      <c r="B17" s="88">
        <f>+[1]ABSOL!L16/([1]ABSOL!L16+[1]ABSOL!L59+[1]ABSOL!L102)*100</f>
        <v>51.822442072376987</v>
      </c>
      <c r="C17" s="88">
        <f>+'C8,C10,C12'!C17/('C8,C10,C12'!C17+'C8,C10,C12'!C62+'C8,C10,C12'!C106)*100</f>
        <v>46.435822555972742</v>
      </c>
      <c r="D17" s="88">
        <f>+'C8,C10,C12'!D17/('C8,C10,C12'!D17+'C8,C10,C12'!D62+'C8,C10,C12'!D106)*100</f>
        <v>46.789291269819614</v>
      </c>
      <c r="E17" s="88">
        <f>+'C8,C10,C12'!E17/('C8,C10,C12'!E17+'C8,C10,C12'!E62+'C8,C10,C12'!E106)*100</f>
        <v>48.822093701915428</v>
      </c>
      <c r="F17" s="88">
        <f>+'C8,C10,C12'!F17/('C8,C10,C12'!F17+'C8,C10,C12'!F62+'C8,C10,C12'!F106)*100</f>
        <v>49.131442560616719</v>
      </c>
      <c r="G17" s="88">
        <f>+'C8,C10,C12'!G17/('C8,C10,C12'!G17+'C8,C10,C12'!G62+'C8,C10,C12'!G106)*100</f>
        <v>48.118195956454123</v>
      </c>
      <c r="H17" s="88">
        <f>+'C8,C10,C12'!H17/('C8,C10,C12'!H17+'C8,C10,C12'!H62+'C8,C10,C12'!H106)*100</f>
        <v>46.220215476775891</v>
      </c>
      <c r="I17" s="88">
        <f>+'C8,C10,C12'!I17/('C8,C10,C12'!I17+'C8,C10,C12'!I62+'C8,C10,C12'!I106)*100</f>
        <v>46.172434231523276</v>
      </c>
      <c r="J17" s="88">
        <f>+'C8,C10,C12'!J17/('C8,C10,C12'!J17+'C8,C10,C12'!J62+'C8,C10,C12'!J106)*100</f>
        <v>50.341675541356054</v>
      </c>
      <c r="K17" s="88">
        <f>+'C8,C10,C12'!K17/('C8,C10,C12'!K17+'C8,C10,C12'!K62+'C8,C10,C12'!K106)*100</f>
        <v>50.194817637915975</v>
      </c>
      <c r="L17" s="88">
        <f>+'C8,C10,C12'!L17/('C8,C10,C12'!L17+'C8,C10,C12'!L62+'C8,C10,C12'!L106)*100</f>
        <v>49.11440371269213</v>
      </c>
      <c r="M17" s="88">
        <f>+'C8,C10,C12'!M17/('C8,C10,C12'!M17+'C8,C10,C12'!M62+'C8,C10,C12'!M106)*100</f>
        <v>52.075754333404667</v>
      </c>
      <c r="N17" s="88">
        <f>+'C8,C10,C12'!N17/('C8,C10,C12'!N17+'C8,C10,C12'!N62+'C8,C10,C12'!N106)*100</f>
        <v>51.489948503587513</v>
      </c>
      <c r="O17" s="88">
        <f>+'C8,C10,C12'!O17/('C8,C10,C12'!O17+'C8,C10,C12'!O62+'C8,C10,C12'!O106)*100</f>
        <v>51.624548736462096</v>
      </c>
      <c r="P17" s="88">
        <f>+'C8,C10,C12'!P17/('C8,C10,C12'!P17+'C8,C10,C12'!P62+'C8,C10,C12'!P106)*100</f>
        <v>53.963669680914627</v>
      </c>
      <c r="Q17" s="88">
        <f>+'C8,C10,C12'!Q17/('C8,C10,C12'!Q17+'C8,C10,C12'!Q62+'C8,C10,C12'!Q106)*100</f>
        <v>54.879747073657271</v>
      </c>
      <c r="R17" s="88">
        <f>+'C8,C10,C12'!R17/('C8,C10,C12'!R17+'C8,C10,C12'!R62+'C8,C10,C12'!R106)*100</f>
        <v>54.607321946989408</v>
      </c>
      <c r="S17" s="88">
        <f>+'C8,C10,C12'!S17/('C8,C10,C12'!S17+'C8,C10,C12'!S62+'C8,C10,C12'!S106)*100</f>
        <v>55.749854113985606</v>
      </c>
      <c r="T17" s="88">
        <f>+'C8,C10,C12'!T17/('C8,C10,C12'!T17+'C8,C10,C12'!T62+'C8,C10,C12'!T106)*100</f>
        <v>87.658139404892779</v>
      </c>
    </row>
    <row r="18" spans="1:20" ht="15" customHeight="1" x14ac:dyDescent="0.25">
      <c r="A18" s="78" t="s">
        <v>56</v>
      </c>
      <c r="B18" s="88">
        <f>+[1]ABSOL!L17/([1]ABSOL!L17+[1]ABSOL!L60+[1]ABSOL!L103)*100</f>
        <v>76.469560660319686</v>
      </c>
      <c r="C18" s="88">
        <f>+'C8,C10,C12'!C18/('C8,C10,C12'!C18+'C8,C10,C12'!C63+'C8,C10,C12'!C107)*100</f>
        <v>73.36647157860979</v>
      </c>
      <c r="D18" s="88">
        <f>+'C8,C10,C12'!D18/('C8,C10,C12'!D18+'C8,C10,C12'!D63+'C8,C10,C12'!D107)*100</f>
        <v>71.401592297722644</v>
      </c>
      <c r="E18" s="88">
        <f>+'C8,C10,C12'!E18/('C8,C10,C12'!E18+'C8,C10,C12'!E63+'C8,C10,C12'!E107)*100</f>
        <v>73.565223339489705</v>
      </c>
      <c r="F18" s="88">
        <f>+'C8,C10,C12'!F18/('C8,C10,C12'!F18+'C8,C10,C12'!F63+'C8,C10,C12'!F107)*100</f>
        <v>69.559303590859628</v>
      </c>
      <c r="G18" s="88">
        <f>+'C8,C10,C12'!G18/('C8,C10,C12'!G18+'C8,C10,C12'!G63+'C8,C10,C12'!G107)*100</f>
        <v>68.849245246030193</v>
      </c>
      <c r="H18" s="88">
        <f>+'C8,C10,C12'!H18/('C8,C10,C12'!H18+'C8,C10,C12'!H63+'C8,C10,C12'!H107)*100</f>
        <v>69.521607349310997</v>
      </c>
      <c r="I18" s="88">
        <f>+'C8,C10,C12'!I18/('C8,C10,C12'!I18+'C8,C10,C12'!I63+'C8,C10,C12'!I107)*100</f>
        <v>67.326413323950277</v>
      </c>
      <c r="J18" s="88">
        <f>+'C8,C10,C12'!J18/('C8,C10,C12'!J18+'C8,C10,C12'!J63+'C8,C10,C12'!J107)*100</f>
        <v>72.132036261783568</v>
      </c>
      <c r="K18" s="88">
        <f>+'C8,C10,C12'!K18/('C8,C10,C12'!K18+'C8,C10,C12'!K63+'C8,C10,C12'!K107)*100</f>
        <v>67.889115096076083</v>
      </c>
      <c r="L18" s="88">
        <f>+'C8,C10,C12'!L18/('C8,C10,C12'!L18+'C8,C10,C12'!L63+'C8,C10,C12'!L107)*100</f>
        <v>66.871483969632422</v>
      </c>
      <c r="M18" s="88">
        <f>+'C8,C10,C12'!M18/('C8,C10,C12'!M18+'C8,C10,C12'!M63+'C8,C10,C12'!M107)*100</f>
        <v>71.401266928789866</v>
      </c>
      <c r="N18" s="88">
        <f>+'C8,C10,C12'!N18/('C8,C10,C12'!N18+'C8,C10,C12'!N63+'C8,C10,C12'!N107)*100</f>
        <v>70.080026130981537</v>
      </c>
      <c r="O18" s="88">
        <f>+'C8,C10,C12'!O18/('C8,C10,C12'!O18+'C8,C10,C12'!O63+'C8,C10,C12'!O107)*100</f>
        <v>70.180618732210789</v>
      </c>
      <c r="P18" s="88">
        <f>+'C8,C10,C12'!P18/('C8,C10,C12'!P18+'C8,C10,C12'!P63+'C8,C10,C12'!P107)*100</f>
        <v>74.072761335730021</v>
      </c>
      <c r="Q18" s="88">
        <f>+'C8,C10,C12'!Q18/('C8,C10,C12'!Q18+'C8,C10,C12'!Q63+'C8,C10,C12'!Q107)*100</f>
        <v>71.283139941620632</v>
      </c>
      <c r="R18" s="88">
        <f>+'C8,C10,C12'!R18/('C8,C10,C12'!R18+'C8,C10,C12'!R63+'C8,C10,C12'!R107)*100</f>
        <v>74.019755955839628</v>
      </c>
      <c r="S18" s="88">
        <f>+'C8,C10,C12'!S18/('C8,C10,C12'!S18+'C8,C10,C12'!S63+'C8,C10,C12'!S107)*100</f>
        <v>74.099280343963386</v>
      </c>
      <c r="T18" s="88">
        <f>+'C8,C10,C12'!T18/('C8,C10,C12'!T18+'C8,C10,C12'!T63+'C8,C10,C12'!T107)*100</f>
        <v>93.660474354480655</v>
      </c>
    </row>
    <row r="19" spans="1:20" ht="15" customHeight="1" x14ac:dyDescent="0.25">
      <c r="A19" s="78" t="s">
        <v>57</v>
      </c>
      <c r="B19" s="88">
        <f>+[1]ABSOL!L18/([1]ABSOL!L18+[1]ABSOL!L61+[1]ABSOL!L104)*100</f>
        <v>78.043704474505731</v>
      </c>
      <c r="C19" s="88">
        <f>+'C8,C10,C12'!C19/('C8,C10,C12'!C19+'C8,C10,C12'!C64+'C8,C10,C12'!C108)*100</f>
        <v>78.602202010531357</v>
      </c>
      <c r="D19" s="88">
        <f>+'C8,C10,C12'!D19/('C8,C10,C12'!D19+'C8,C10,C12'!D64+'C8,C10,C12'!D108)*100</f>
        <v>78.97834274952919</v>
      </c>
      <c r="E19" s="88">
        <f>+'C8,C10,C12'!E19/('C8,C10,C12'!E19+'C8,C10,C12'!E64+'C8,C10,C12'!E108)*100</f>
        <v>83.897103504152312</v>
      </c>
      <c r="F19" s="88">
        <f>+'C8,C10,C12'!F19/('C8,C10,C12'!F19+'C8,C10,C12'!F64+'C8,C10,C12'!F108)*100</f>
        <v>78.568642745709823</v>
      </c>
      <c r="G19" s="88">
        <f>+'C8,C10,C12'!G19/('C8,C10,C12'!G19+'C8,C10,C12'!G64+'C8,C10,C12'!G108)*100</f>
        <v>76.553577426939867</v>
      </c>
      <c r="H19" s="88">
        <f>+'C8,C10,C12'!H19/('C8,C10,C12'!H19+'C8,C10,C12'!H64+'C8,C10,C12'!H108)*100</f>
        <v>74.425853018372706</v>
      </c>
      <c r="I19" s="88">
        <f>+'C8,C10,C12'!I19/('C8,C10,C12'!I19+'C8,C10,C12'!I64+'C8,C10,C12'!I108)*100</f>
        <v>79.58575239290758</v>
      </c>
      <c r="J19" s="88">
        <f>+'C8,C10,C12'!J19/('C8,C10,C12'!J19+'C8,C10,C12'!J64+'C8,C10,C12'!J108)*100</f>
        <v>79.144150722944346</v>
      </c>
      <c r="K19" s="88">
        <f>+'C8,C10,C12'!K19/('C8,C10,C12'!K19+'C8,C10,C12'!K64+'C8,C10,C12'!K108)*100</f>
        <v>79.943767572633547</v>
      </c>
      <c r="L19" s="88">
        <f>+'C8,C10,C12'!L19/('C8,C10,C12'!L19+'C8,C10,C12'!L64+'C8,C10,C12'!L108)*100</f>
        <v>85.067630909334397</v>
      </c>
      <c r="M19" s="88">
        <f>+'C8,C10,C12'!M19/('C8,C10,C12'!M19+'C8,C10,C12'!M64+'C8,C10,C12'!M108)*100</f>
        <v>82.525148310549383</v>
      </c>
      <c r="N19" s="88">
        <f>+'C8,C10,C12'!N19/('C8,C10,C12'!N19+'C8,C10,C12'!N64+'C8,C10,C12'!N108)*100</f>
        <v>80.501214678429861</v>
      </c>
      <c r="O19" s="88">
        <f>+'C8,C10,C12'!O19/('C8,C10,C12'!O19+'C8,C10,C12'!O64+'C8,C10,C12'!O108)*100</f>
        <v>80.924431401320618</v>
      </c>
      <c r="P19" s="88">
        <f>+'C8,C10,C12'!P19/('C8,C10,C12'!P19+'C8,C10,C12'!P64+'C8,C10,C12'!P108)*100</f>
        <v>84.269783401243842</v>
      </c>
      <c r="Q19" s="88">
        <f>+'C8,C10,C12'!Q19/('C8,C10,C12'!Q19+'C8,C10,C12'!Q64+'C8,C10,C12'!Q108)*100</f>
        <v>79.334600760456269</v>
      </c>
      <c r="R19" s="88">
        <f>+'C8,C10,C12'!R19/('C8,C10,C12'!R19+'C8,C10,C12'!R64+'C8,C10,C12'!R108)*100</f>
        <v>80.826534231997158</v>
      </c>
      <c r="S19" s="88">
        <f>+'C8,C10,C12'!S19/('C8,C10,C12'!S19+'C8,C10,C12'!S64+'C8,C10,C12'!S108)*100</f>
        <v>82.1533203125</v>
      </c>
      <c r="T19" s="88">
        <f>+'C8,C10,C12'!T19/('C8,C10,C12'!T19+'C8,C10,C12'!T64+'C8,C10,C12'!T108)*100</f>
        <v>94.450672645739914</v>
      </c>
    </row>
    <row r="20" spans="1:20" ht="15" customHeight="1" x14ac:dyDescent="0.25">
      <c r="A20" s="70"/>
      <c r="B20" s="89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</row>
    <row r="21" spans="1:20" ht="15" customHeight="1" x14ac:dyDescent="0.25">
      <c r="A21" s="72" t="s">
        <v>58</v>
      </c>
      <c r="B21" s="86">
        <f>+[1]ABSOL!L20/([1]ABSOL!L20+[1]ABSOL!L63+[1]ABSOL!L106)*100</f>
        <v>57.482677244426597</v>
      </c>
      <c r="C21" s="86">
        <f>+'C8,C10,C12'!C21/('C8,C10,C12'!C21+'C8,C10,C12'!C66+'C8,C10,C12'!C110)*100</f>
        <v>54.696815429072522</v>
      </c>
      <c r="D21" s="86">
        <f>+'C8,C10,C12'!D21/('C8,C10,C12'!D21+'C8,C10,C12'!D66+'C8,C10,C12'!D110)*100</f>
        <v>54.397696927358567</v>
      </c>
      <c r="E21" s="86">
        <f>+'C8,C10,C12'!E21/('C8,C10,C12'!E21+'C8,C10,C12'!E66+'C8,C10,C12'!E110)*100</f>
        <v>55.698249420994429</v>
      </c>
      <c r="F21" s="86">
        <f>+'C8,C10,C12'!F21/('C8,C10,C12'!F21+'C8,C10,C12'!F66+'C8,C10,C12'!F110)*100</f>
        <v>54.847152694839018</v>
      </c>
      <c r="G21" s="86">
        <f>+'C8,C10,C12'!G21/('C8,C10,C12'!G21+'C8,C10,C12'!G66+'C8,C10,C12'!G110)*100</f>
        <v>53.388295244276954</v>
      </c>
      <c r="H21" s="86">
        <f>+'C8,C10,C12'!H21/('C8,C10,C12'!H21+'C8,C10,C12'!H66+'C8,C10,C12'!H110)*100</f>
        <v>52.435416795682222</v>
      </c>
      <c r="I21" s="86">
        <f>+'C8,C10,C12'!I21/('C8,C10,C12'!I21+'C8,C10,C12'!I66+'C8,C10,C12'!I110)*100</f>
        <v>53.802727138692177</v>
      </c>
      <c r="J21" s="86">
        <f>+'C8,C10,C12'!J21/('C8,C10,C12'!J21+'C8,C10,C12'!J66+'C8,C10,C12'!J110)*100</f>
        <v>59.402785975115279</v>
      </c>
      <c r="K21" s="86">
        <f>+'C8,C10,C12'!K21/('C8,C10,C12'!K21+'C8,C10,C12'!K66+'C8,C10,C12'!K110)*100</f>
        <v>55.844534953224255</v>
      </c>
      <c r="L21" s="86">
        <f>+'C8,C10,C12'!L21/('C8,C10,C12'!L21+'C8,C10,C12'!L66+'C8,C10,C12'!L110)*100</f>
        <v>55.344812792687826</v>
      </c>
      <c r="M21" s="86">
        <f>+'C8,C10,C12'!M21/('C8,C10,C12'!M21+'C8,C10,C12'!M66+'C8,C10,C12'!M110)*100</f>
        <v>56.622155148019893</v>
      </c>
      <c r="N21" s="86">
        <f>+'C8,C10,C12'!N21/('C8,C10,C12'!N21+'C8,C10,C12'!N66+'C8,C10,C12'!N110)*100</f>
        <v>57.104735279968779</v>
      </c>
      <c r="O21" s="86">
        <f>+'C8,C10,C12'!O21/('C8,C10,C12'!O21+'C8,C10,C12'!O66+'C8,C10,C12'!O110)*100</f>
        <v>57.418726598609297</v>
      </c>
      <c r="P21" s="86">
        <f>+'C8,C10,C12'!P21/('C8,C10,C12'!P21+'C8,C10,C12'!P66+'C8,C10,C12'!P110)*100</f>
        <v>58.164605450366643</v>
      </c>
      <c r="Q21" s="86">
        <f>+'C8,C10,C12'!Q21/('C8,C10,C12'!Q21+'C8,C10,C12'!Q66+'C8,C10,C12'!Q110)*100</f>
        <v>58.422219143925744</v>
      </c>
      <c r="R21" s="86">
        <f>+'C8,C10,C12'!R21/('C8,C10,C12'!R21+'C8,C10,C12'!R66+'C8,C10,C12'!R110)*100</f>
        <v>59.928385717854539</v>
      </c>
      <c r="S21" s="86">
        <f>+'C8,C10,C12'!S21/('C8,C10,C12'!S21+'C8,C10,C12'!S66+'C8,C10,C12'!S110)*100</f>
        <v>61.013145535561428</v>
      </c>
      <c r="T21" s="86">
        <f>+'C8,C10,C12'!T21/('C8,C10,C12'!T21+'C8,C10,C12'!T66+'C8,C10,C12'!T110)*100</f>
        <v>88.759362658314046</v>
      </c>
    </row>
    <row r="22" spans="1:20" ht="15" customHeight="1" x14ac:dyDescent="0.25">
      <c r="A22" s="69" t="s">
        <v>50</v>
      </c>
      <c r="B22" s="87">
        <f>+[1]ABSOL!L21/([1]ABSOL!L21+[1]ABSOL!L64+[1]ABSOL!L107)*100</f>
        <v>55.537132754143016</v>
      </c>
      <c r="C22" s="87">
        <f>+'C8,C10,C12'!C22/('C8,C10,C12'!C22+'C8,C10,C12'!C67+'C8,C10,C12'!C111)*100</f>
        <v>53.552602634816402</v>
      </c>
      <c r="D22" s="87">
        <f>+'C8,C10,C12'!D22/('C8,C10,C12'!D22+'C8,C10,C12'!D67+'C8,C10,C12'!D111)*100</f>
        <v>53.120995217703872</v>
      </c>
      <c r="E22" s="87">
        <f>+'C8,C10,C12'!E22/('C8,C10,C12'!E22+'C8,C10,C12'!E67+'C8,C10,C12'!E111)*100</f>
        <v>54.209872910851018</v>
      </c>
      <c r="F22" s="87">
        <f>+'C8,C10,C12'!F22/('C8,C10,C12'!F22+'C8,C10,C12'!F67+'C8,C10,C12'!F111)*100</f>
        <v>53.454806733123597</v>
      </c>
      <c r="G22" s="87">
        <f>+'C8,C10,C12'!G22/('C8,C10,C12'!G22+'C8,C10,C12'!G67+'C8,C10,C12'!G111)*100</f>
        <v>51.716615766687923</v>
      </c>
      <c r="H22" s="87">
        <f>+'C8,C10,C12'!H22/('C8,C10,C12'!H22+'C8,C10,C12'!H67+'C8,C10,C12'!H111)*100</f>
        <v>50.954386293794315</v>
      </c>
      <c r="I22" s="87">
        <f>+'C8,C10,C12'!I22/('C8,C10,C12'!I22+'C8,C10,C12'!I67+'C8,C10,C12'!I111)*100</f>
        <v>52.943032663063548</v>
      </c>
      <c r="J22" s="87">
        <f>+'C8,C10,C12'!J22/('C8,C10,C12'!J22+'C8,C10,C12'!J67+'C8,C10,C12'!J111)*100</f>
        <v>59.172714373968951</v>
      </c>
      <c r="K22" s="87">
        <f>+'C8,C10,C12'!K22/('C8,C10,C12'!K22+'C8,C10,C12'!K67+'C8,C10,C12'!K111)*100</f>
        <v>54.96713242823639</v>
      </c>
      <c r="L22" s="87">
        <f>+'C8,C10,C12'!L22/('C8,C10,C12'!L22+'C8,C10,C12'!L67+'C8,C10,C12'!L111)*100</f>
        <v>54.528316355874793</v>
      </c>
      <c r="M22" s="87">
        <f>+'C8,C10,C12'!M22/('C8,C10,C12'!M22+'C8,C10,C12'!M67+'C8,C10,C12'!M111)*100</f>
        <v>54.868942299173526</v>
      </c>
      <c r="N22" s="87">
        <f>+'C8,C10,C12'!N22/('C8,C10,C12'!N22+'C8,C10,C12'!N67+'C8,C10,C12'!N111)*100</f>
        <v>55.754565171762408</v>
      </c>
      <c r="O22" s="87">
        <f>+'C8,C10,C12'!O22/('C8,C10,C12'!O22+'C8,C10,C12'!O67+'C8,C10,C12'!O111)*100</f>
        <v>55.9799130334398</v>
      </c>
      <c r="P22" s="87">
        <f>+'C8,C10,C12'!P22/('C8,C10,C12'!P22+'C8,C10,C12'!P67+'C8,C10,C12'!P111)*100</f>
        <v>55.784070017348974</v>
      </c>
      <c r="Q22" s="87">
        <f>+'C8,C10,C12'!Q22/('C8,C10,C12'!Q22+'C8,C10,C12'!Q67+'C8,C10,C12'!Q111)*100</f>
        <v>56.30537964046092</v>
      </c>
      <c r="R22" s="87">
        <f>+'C8,C10,C12'!R22/('C8,C10,C12'!R22+'C8,C10,C12'!R67+'C8,C10,C12'!R111)*100</f>
        <v>58.006834023088651</v>
      </c>
      <c r="S22" s="87">
        <f>+'C8,C10,C12'!S22/('C8,C10,C12'!S22+'C8,C10,C12'!S67+'C8,C10,C12'!S111)*100</f>
        <v>59.234595527277136</v>
      </c>
      <c r="T22" s="87">
        <f>+'C8,C10,C12'!T22/('C8,C10,C12'!T22+'C8,C10,C12'!T67+'C8,C10,C12'!T111)*100</f>
        <v>88.014855715506485</v>
      </c>
    </row>
    <row r="23" spans="1:20" ht="15" customHeight="1" x14ac:dyDescent="0.25">
      <c r="A23" s="69" t="s">
        <v>51</v>
      </c>
      <c r="B23" s="88">
        <f>+[1]ABSOL!L22/([1]ABSOL!L22+[1]ABSOL!L65+[1]ABSOL!L108)*100</f>
        <v>49.456555112066319</v>
      </c>
      <c r="C23" s="88">
        <f>+'C8,C10,C12'!C23/('C8,C10,C12'!C23+'C8,C10,C12'!C68+'C8,C10,C12'!C112)*100</f>
        <v>48.691397360036412</v>
      </c>
      <c r="D23" s="88">
        <f>+'C8,C10,C12'!D23/('C8,C10,C12'!D23+'C8,C10,C12'!D68+'C8,C10,C12'!D112)*100</f>
        <v>49.367179376859923</v>
      </c>
      <c r="E23" s="88">
        <f>+'C8,C10,C12'!E23/('C8,C10,C12'!E23+'C8,C10,C12'!E68+'C8,C10,C12'!E112)*100</f>
        <v>50.244057370198256</v>
      </c>
      <c r="F23" s="88">
        <f>+'C8,C10,C12'!F23/('C8,C10,C12'!F23+'C8,C10,C12'!F68+'C8,C10,C12'!F112)*100</f>
        <v>52.909343828458979</v>
      </c>
      <c r="G23" s="88">
        <f>+'C8,C10,C12'!G23/('C8,C10,C12'!G23+'C8,C10,C12'!G68+'C8,C10,C12'!G112)*100</f>
        <v>50.524435412501234</v>
      </c>
      <c r="H23" s="88">
        <f>+'C8,C10,C12'!H23/('C8,C10,C12'!H23+'C8,C10,C12'!H68+'C8,C10,C12'!H112)*100</f>
        <v>50.701981970147294</v>
      </c>
      <c r="I23" s="88">
        <f>+'C8,C10,C12'!I23/('C8,C10,C12'!I23+'C8,C10,C12'!I68+'C8,C10,C12'!I112)*100</f>
        <v>49.986570421353029</v>
      </c>
      <c r="J23" s="88">
        <f>+'C8,C10,C12'!J23/('C8,C10,C12'!J23+'C8,C10,C12'!J68+'C8,C10,C12'!J112)*100</f>
        <v>55.847525279403939</v>
      </c>
      <c r="K23" s="88">
        <f>+'C8,C10,C12'!K23/('C8,C10,C12'!K23+'C8,C10,C12'!K68+'C8,C10,C12'!K112)*100</f>
        <v>51.912568306010932</v>
      </c>
      <c r="L23" s="88">
        <f>+'C8,C10,C12'!L23/('C8,C10,C12'!L23+'C8,C10,C12'!L68+'C8,C10,C12'!L112)*100</f>
        <v>52.120304928860214</v>
      </c>
      <c r="M23" s="88">
        <f>+'C8,C10,C12'!M23/('C8,C10,C12'!M23+'C8,C10,C12'!M68+'C8,C10,C12'!M112)*100</f>
        <v>51.582583179226972</v>
      </c>
      <c r="N23" s="88">
        <f>+'C8,C10,C12'!N23/('C8,C10,C12'!N23+'C8,C10,C12'!N68+'C8,C10,C12'!N112)*100</f>
        <v>53.178416335581637</v>
      </c>
      <c r="O23" s="88">
        <f>+'C8,C10,C12'!O23/('C8,C10,C12'!O23+'C8,C10,C12'!O68+'C8,C10,C12'!O112)*100</f>
        <v>53.412796764936076</v>
      </c>
      <c r="P23" s="88">
        <f>+'C8,C10,C12'!P23/('C8,C10,C12'!P23+'C8,C10,C12'!P68+'C8,C10,C12'!P112)*100</f>
        <v>52.019135823487353</v>
      </c>
      <c r="Q23" s="88">
        <f>+'C8,C10,C12'!Q23/('C8,C10,C12'!Q23+'C8,C10,C12'!Q68+'C8,C10,C12'!Q112)*100</f>
        <v>54.294306896069379</v>
      </c>
      <c r="R23" s="88">
        <f>+'C8,C10,C12'!R23/('C8,C10,C12'!R23+'C8,C10,C12'!R68+'C8,C10,C12'!R112)*100</f>
        <v>55.836539283576982</v>
      </c>
      <c r="S23" s="88">
        <f>+'C8,C10,C12'!S23/('C8,C10,C12'!S23+'C8,C10,C12'!S68+'C8,C10,C12'!S112)*100</f>
        <v>56.884409907722201</v>
      </c>
      <c r="T23" s="88">
        <f>+'C8,C10,C12'!T23/('C8,C10,C12'!T23+'C8,C10,C12'!T68+'C8,C10,C12'!T112)*100</f>
        <v>85.26056810556922</v>
      </c>
    </row>
    <row r="24" spans="1:20" ht="15" customHeight="1" x14ac:dyDescent="0.25">
      <c r="A24" s="69" t="s">
        <v>52</v>
      </c>
      <c r="B24" s="88">
        <f>+[1]ABSOL!L23/([1]ABSOL!L23+[1]ABSOL!L66+[1]ABSOL!L109)*100</f>
        <v>53.102033396525307</v>
      </c>
      <c r="C24" s="88">
        <f>+'C8,C10,C12'!C24/('C8,C10,C12'!C24+'C8,C10,C12'!C69+'C8,C10,C12'!C113)*100</f>
        <v>52.529615643267292</v>
      </c>
      <c r="D24" s="88">
        <f>+'C8,C10,C12'!D24/('C8,C10,C12'!D24+'C8,C10,C12'!D69+'C8,C10,C12'!D113)*100</f>
        <v>53.265975144338974</v>
      </c>
      <c r="E24" s="88">
        <f>+'C8,C10,C12'!E24/('C8,C10,C12'!E24+'C8,C10,C12'!E69+'C8,C10,C12'!E113)*100</f>
        <v>55.81008190717187</v>
      </c>
      <c r="F24" s="88">
        <f>+'C8,C10,C12'!F24/('C8,C10,C12'!F24+'C8,C10,C12'!F69+'C8,C10,C12'!F113)*100</f>
        <v>54.97147072223548</v>
      </c>
      <c r="G24" s="88">
        <f>+'C8,C10,C12'!G24/('C8,C10,C12'!G24+'C8,C10,C12'!G69+'C8,C10,C12'!G113)*100</f>
        <v>52.192567354407217</v>
      </c>
      <c r="H24" s="88">
        <f>+'C8,C10,C12'!H24/('C8,C10,C12'!H24+'C8,C10,C12'!H69+'C8,C10,C12'!H113)*100</f>
        <v>50.820109621661572</v>
      </c>
      <c r="I24" s="88">
        <f>+'C8,C10,C12'!I24/('C8,C10,C12'!I24+'C8,C10,C12'!I69+'C8,C10,C12'!I113)*100</f>
        <v>51.105073943949662</v>
      </c>
      <c r="J24" s="88">
        <f>+'C8,C10,C12'!J24/('C8,C10,C12'!J24+'C8,C10,C12'!J69+'C8,C10,C12'!J113)*100</f>
        <v>57.305342381767829</v>
      </c>
      <c r="K24" s="88">
        <f>+'C8,C10,C12'!K24/('C8,C10,C12'!K24+'C8,C10,C12'!K69+'C8,C10,C12'!K113)*100</f>
        <v>53.623129223921431</v>
      </c>
      <c r="L24" s="88">
        <f>+'C8,C10,C12'!L24/('C8,C10,C12'!L24+'C8,C10,C12'!L69+'C8,C10,C12'!L113)*100</f>
        <v>52.723194791790718</v>
      </c>
      <c r="M24" s="88">
        <f>+'C8,C10,C12'!M24/('C8,C10,C12'!M24+'C8,C10,C12'!M69+'C8,C10,C12'!M113)*100</f>
        <v>53.586113266097747</v>
      </c>
      <c r="N24" s="88">
        <f>+'C8,C10,C12'!N24/('C8,C10,C12'!N24+'C8,C10,C12'!N69+'C8,C10,C12'!N113)*100</f>
        <v>53.239214137624643</v>
      </c>
      <c r="O24" s="88">
        <f>+'C8,C10,C12'!O24/('C8,C10,C12'!O24+'C8,C10,C12'!O69+'C8,C10,C12'!O113)*100</f>
        <v>52.954684629516223</v>
      </c>
      <c r="P24" s="88">
        <f>+'C8,C10,C12'!P24/('C8,C10,C12'!P24+'C8,C10,C12'!P69+'C8,C10,C12'!P113)*100</f>
        <v>52.248887168569766</v>
      </c>
      <c r="Q24" s="88">
        <f>+'C8,C10,C12'!Q24/('C8,C10,C12'!Q24+'C8,C10,C12'!Q69+'C8,C10,C12'!Q113)*100</f>
        <v>52.42756622516557</v>
      </c>
      <c r="R24" s="88">
        <f>+'C8,C10,C12'!R24/('C8,C10,C12'!R24+'C8,C10,C12'!R69+'C8,C10,C12'!R113)*100</f>
        <v>55.288451514709259</v>
      </c>
      <c r="S24" s="88">
        <f>+'C8,C10,C12'!S24/('C8,C10,C12'!S24+'C8,C10,C12'!S69+'C8,C10,C12'!S113)*100</f>
        <v>56.106677442165875</v>
      </c>
      <c r="T24" s="88">
        <f>+'C8,C10,C12'!T24/('C8,C10,C12'!T24+'C8,C10,C12'!T69+'C8,C10,C12'!T113)*100</f>
        <v>87.924475967825018</v>
      </c>
    </row>
    <row r="25" spans="1:20" ht="15" customHeight="1" x14ac:dyDescent="0.25">
      <c r="A25" s="69" t="s">
        <v>53</v>
      </c>
      <c r="B25" s="88">
        <f>+[1]ABSOL!L24/([1]ABSOL!L24+[1]ABSOL!L67+[1]ABSOL!L110)*100</f>
        <v>68.206424843592984</v>
      </c>
      <c r="C25" s="88">
        <f>+'C8,C10,C12'!C25/('C8,C10,C12'!C25+'C8,C10,C12'!C70+'C8,C10,C12'!C114)*100</f>
        <v>62.990016267423684</v>
      </c>
      <c r="D25" s="88">
        <f>+'C8,C10,C12'!D25/('C8,C10,C12'!D25+'C8,C10,C12'!D70+'C8,C10,C12'!D114)*100</f>
        <v>59.618700900555666</v>
      </c>
      <c r="E25" s="88">
        <f>+'C8,C10,C12'!E25/('C8,C10,C12'!E25+'C8,C10,C12'!E70+'C8,C10,C12'!E114)*100</f>
        <v>58.999941991994895</v>
      </c>
      <c r="F25" s="88">
        <f>+'C8,C10,C12'!F25/('C8,C10,C12'!F25+'C8,C10,C12'!F70+'C8,C10,C12'!F114)*100</f>
        <v>52.469329156878096</v>
      </c>
      <c r="G25" s="88">
        <f>+'C8,C10,C12'!G25/('C8,C10,C12'!G25+'C8,C10,C12'!G70+'C8,C10,C12'!G114)*100</f>
        <v>52.956457199406238</v>
      </c>
      <c r="H25" s="88">
        <f>+'C8,C10,C12'!H25/('C8,C10,C12'!H25+'C8,C10,C12'!H70+'C8,C10,C12'!H114)*100</f>
        <v>51.505622500062884</v>
      </c>
      <c r="I25" s="88">
        <f>+'C8,C10,C12'!I25/('C8,C10,C12'!I25+'C8,C10,C12'!I70+'C8,C10,C12'!I114)*100</f>
        <v>59.526460328063536</v>
      </c>
      <c r="J25" s="88">
        <f>+'C8,C10,C12'!J25/('C8,C10,C12'!J25+'C8,C10,C12'!J70+'C8,C10,C12'!J114)*100</f>
        <v>66.402487961476737</v>
      </c>
      <c r="K25" s="88">
        <f>+'C8,C10,C12'!K25/('C8,C10,C12'!K25+'C8,C10,C12'!K70+'C8,C10,C12'!K114)*100</f>
        <v>61.337382991435973</v>
      </c>
      <c r="L25" s="88">
        <f>+'C8,C10,C12'!L25/('C8,C10,C12'!L25+'C8,C10,C12'!L70+'C8,C10,C12'!L114)*100</f>
        <v>60.508983485883093</v>
      </c>
      <c r="M25" s="88">
        <f>+'C8,C10,C12'!M25/('C8,C10,C12'!M25+'C8,C10,C12'!M70+'C8,C10,C12'!M114)*100</f>
        <v>61.72162511271965</v>
      </c>
      <c r="N25" s="88">
        <f>+'C8,C10,C12'!N25/('C8,C10,C12'!N25+'C8,C10,C12'!N70+'C8,C10,C12'!N114)*100</f>
        <v>62.831412103746395</v>
      </c>
      <c r="O25" s="88">
        <f>+'C8,C10,C12'!O25/('C8,C10,C12'!O25+'C8,C10,C12'!O70+'C8,C10,C12'!O114)*100</f>
        <v>63.432377533185317</v>
      </c>
      <c r="P25" s="88">
        <f>+'C8,C10,C12'!P25/('C8,C10,C12'!P25+'C8,C10,C12'!P70+'C8,C10,C12'!P114)*100</f>
        <v>64.947354089134976</v>
      </c>
      <c r="Q25" s="88">
        <f>+'C8,C10,C12'!Q25/('C8,C10,C12'!Q25+'C8,C10,C12'!Q70+'C8,C10,C12'!Q114)*100</f>
        <v>63.299717814682886</v>
      </c>
      <c r="R25" s="88">
        <f>+'C8,C10,C12'!R25/('C8,C10,C12'!R25+'C8,C10,C12'!R70+'C8,C10,C12'!R114)*100</f>
        <v>64.365856069592724</v>
      </c>
      <c r="S25" s="88">
        <f>+'C8,C10,C12'!S25/('C8,C10,C12'!S25+'C8,C10,C12'!S70+'C8,C10,C12'!S114)*100</f>
        <v>66.277687474223058</v>
      </c>
      <c r="T25" s="88">
        <f>+'C8,C10,C12'!T25/('C8,C10,C12'!T25+'C8,C10,C12'!T70+'C8,C10,C12'!T114)*100</f>
        <v>91.797027542324216</v>
      </c>
    </row>
    <row r="26" spans="1:20" ht="15" customHeight="1" x14ac:dyDescent="0.25">
      <c r="A26" s="70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</row>
    <row r="27" spans="1:20" ht="15" customHeight="1" x14ac:dyDescent="0.25">
      <c r="A27" s="78" t="s">
        <v>54</v>
      </c>
      <c r="B27" s="87">
        <f>+[1]ABSOL!L26/([1]ABSOL!L26+[1]ABSOL!L69+[1]ABSOL!L112)*100</f>
        <v>63.076099910012893</v>
      </c>
      <c r="C27" s="87">
        <f>+'C8,C10,C12'!C27/('C8,C10,C12'!C27+'C8,C10,C12'!C72+'C8,C10,C12'!C116)*100</f>
        <v>57.674043924361904</v>
      </c>
      <c r="D27" s="87">
        <f>+'C8,C10,C12'!D27/('C8,C10,C12'!D27+'C8,C10,C12'!D72+'C8,C10,C12'!D116)*100</f>
        <v>57.696345649101552</v>
      </c>
      <c r="E27" s="87">
        <f>+'C8,C10,C12'!E27/('C8,C10,C12'!E27+'C8,C10,C12'!E72+'C8,C10,C12'!E116)*100</f>
        <v>59.659644364650376</v>
      </c>
      <c r="F27" s="87">
        <f>+'C8,C10,C12'!F27/('C8,C10,C12'!F27+'C8,C10,C12'!F72+'C8,C10,C12'!F116)*100</f>
        <v>58.583891863556367</v>
      </c>
      <c r="G27" s="87">
        <f>+'C8,C10,C12'!G27/('C8,C10,C12'!G27+'C8,C10,C12'!G72+'C8,C10,C12'!G116)*100</f>
        <v>57.722629261586121</v>
      </c>
      <c r="H27" s="87">
        <f>+'C8,C10,C12'!H27/('C8,C10,C12'!H27+'C8,C10,C12'!H72+'C8,C10,C12'!H116)*100</f>
        <v>56.088177014531048</v>
      </c>
      <c r="I27" s="87">
        <f>+'C8,C10,C12'!I27/('C8,C10,C12'!I27+'C8,C10,C12'!I72+'C8,C10,C12'!I116)*100</f>
        <v>55.891179540709814</v>
      </c>
      <c r="J27" s="87">
        <f>+'C8,C10,C12'!J27/('C8,C10,C12'!J27+'C8,C10,C12'!J72+'C8,C10,C12'!J116)*100</f>
        <v>59.957446808510639</v>
      </c>
      <c r="K27" s="87">
        <f>+'C8,C10,C12'!K27/('C8,C10,C12'!K27+'C8,C10,C12'!K72+'C8,C10,C12'!K116)*100</f>
        <v>57.905107677030962</v>
      </c>
      <c r="L27" s="87">
        <f>+'C8,C10,C12'!L27/('C8,C10,C12'!L27+'C8,C10,C12'!L72+'C8,C10,C12'!L116)*100</f>
        <v>57.311760087442465</v>
      </c>
      <c r="M27" s="87">
        <f>+'C8,C10,C12'!M27/('C8,C10,C12'!M27+'C8,C10,C12'!M72+'C8,C10,C12'!M116)*100</f>
        <v>60.909667734497106</v>
      </c>
      <c r="N27" s="87">
        <f>+'C8,C10,C12'!N27/('C8,C10,C12'!N27+'C8,C10,C12'!N72+'C8,C10,C12'!N116)*100</f>
        <v>60.467658381255639</v>
      </c>
      <c r="O27" s="87">
        <f>+'C8,C10,C12'!O27/('C8,C10,C12'!O27+'C8,C10,C12'!O72+'C8,C10,C12'!O116)*100</f>
        <v>60.990209344901693</v>
      </c>
      <c r="P27" s="87">
        <f>+'C8,C10,C12'!P27/('C8,C10,C12'!P27+'C8,C10,C12'!P72+'C8,C10,C12'!P116)*100</f>
        <v>63.838486699993823</v>
      </c>
      <c r="Q27" s="87">
        <f>+'C8,C10,C12'!Q27/('C8,C10,C12'!Q27+'C8,C10,C12'!Q72+'C8,C10,C12'!Q116)*100</f>
        <v>63.064696862467564</v>
      </c>
      <c r="R27" s="87">
        <f>+'C8,C10,C12'!R27/('C8,C10,C12'!R27+'C8,C10,C12'!R72+'C8,C10,C12'!R116)*100</f>
        <v>64.005141091182168</v>
      </c>
      <c r="S27" s="87">
        <f>+'C8,C10,C12'!S27/('C8,C10,C12'!S27+'C8,C10,C12'!S72+'C8,C10,C12'!S116)*100</f>
        <v>64.907826959691818</v>
      </c>
      <c r="T27" s="87">
        <f>+'C8,C10,C12'!T27/('C8,C10,C12'!T27+'C8,C10,C12'!T72+'C8,C10,C12'!T116)*100</f>
        <v>90.421068075117375</v>
      </c>
    </row>
    <row r="28" spans="1:20" ht="15" customHeight="1" x14ac:dyDescent="0.25">
      <c r="A28" s="78" t="s">
        <v>55</v>
      </c>
      <c r="B28" s="88">
        <f>+[1]ABSOL!L27/([1]ABSOL!L27+[1]ABSOL!L70+[1]ABSOL!L113)*100</f>
        <v>50.700196396550254</v>
      </c>
      <c r="C28" s="88">
        <f>+'C8,C10,C12'!C28/('C8,C10,C12'!C28+'C8,C10,C12'!C73+'C8,C10,C12'!C117)*100</f>
        <v>45.382491123623716</v>
      </c>
      <c r="D28" s="88">
        <f>+'C8,C10,C12'!D28/('C8,C10,C12'!D28+'C8,C10,C12'!D73+'C8,C10,C12'!D117)*100</f>
        <v>46.226184233525608</v>
      </c>
      <c r="E28" s="88">
        <f>+'C8,C10,C12'!E28/('C8,C10,C12'!E28+'C8,C10,C12'!E73+'C8,C10,C12'!E117)*100</f>
        <v>47.288187269216436</v>
      </c>
      <c r="F28" s="88">
        <f>+'C8,C10,C12'!F28/('C8,C10,C12'!F28+'C8,C10,C12'!F73+'C8,C10,C12'!F117)*100</f>
        <v>48.571710981516262</v>
      </c>
      <c r="G28" s="88">
        <f>+'C8,C10,C12'!G28/('C8,C10,C12'!G28+'C8,C10,C12'!G73+'C8,C10,C12'!G117)*100</f>
        <v>47.739667919040116</v>
      </c>
      <c r="H28" s="88">
        <f>+'C8,C10,C12'!H28/('C8,C10,C12'!H28+'C8,C10,C12'!H73+'C8,C10,C12'!H117)*100</f>
        <v>45.137228106138252</v>
      </c>
      <c r="I28" s="88">
        <f>+'C8,C10,C12'!I28/('C8,C10,C12'!I28+'C8,C10,C12'!I73+'C8,C10,C12'!I117)*100</f>
        <v>45.050156464773494</v>
      </c>
      <c r="J28" s="88">
        <f>+'C8,C10,C12'!J28/('C8,C10,C12'!J28+'C8,C10,C12'!J73+'C8,C10,C12'!J117)*100</f>
        <v>49.291864944482214</v>
      </c>
      <c r="K28" s="88">
        <f>+'C8,C10,C12'!K28/('C8,C10,C12'!K28+'C8,C10,C12'!K73+'C8,C10,C12'!K117)*100</f>
        <v>48.531846782205541</v>
      </c>
      <c r="L28" s="88">
        <f>+'C8,C10,C12'!L28/('C8,C10,C12'!L28+'C8,C10,C12'!L73+'C8,C10,C12'!L117)*100</f>
        <v>48.471302428256067</v>
      </c>
      <c r="M28" s="88">
        <f>+'C8,C10,C12'!M28/('C8,C10,C12'!M28+'C8,C10,C12'!M73+'C8,C10,C12'!M117)*100</f>
        <v>50.969229060208846</v>
      </c>
      <c r="N28" s="88">
        <f>+'C8,C10,C12'!N28/('C8,C10,C12'!N28+'C8,C10,C12'!N73+'C8,C10,C12'!N117)*100</f>
        <v>50.644806847096923</v>
      </c>
      <c r="O28" s="88">
        <f>+'C8,C10,C12'!O28/('C8,C10,C12'!O28+'C8,C10,C12'!O73+'C8,C10,C12'!O117)*100</f>
        <v>51.037609719235022</v>
      </c>
      <c r="P28" s="88">
        <f>+'C8,C10,C12'!P28/('C8,C10,C12'!P28+'C8,C10,C12'!P73+'C8,C10,C12'!P117)*100</f>
        <v>52.894472921774017</v>
      </c>
      <c r="Q28" s="88">
        <f>+'C8,C10,C12'!Q28/('C8,C10,C12'!Q28+'C8,C10,C12'!Q73+'C8,C10,C12'!Q117)*100</f>
        <v>53.942238841594403</v>
      </c>
      <c r="R28" s="88">
        <f>+'C8,C10,C12'!R28/('C8,C10,C12'!R28+'C8,C10,C12'!R73+'C8,C10,C12'!R117)*100</f>
        <v>53.140654095308037</v>
      </c>
      <c r="S28" s="88">
        <f>+'C8,C10,C12'!S28/('C8,C10,C12'!S28+'C8,C10,C12'!S73+'C8,C10,C12'!S117)*100</f>
        <v>54.464384623906057</v>
      </c>
      <c r="T28" s="88">
        <f>+'C8,C10,C12'!T28/('C8,C10,C12'!T28+'C8,C10,C12'!T73+'C8,C10,C12'!T117)*100</f>
        <v>86.940595636247807</v>
      </c>
    </row>
    <row r="29" spans="1:20" ht="15" customHeight="1" x14ac:dyDescent="0.25">
      <c r="A29" s="78" t="s">
        <v>56</v>
      </c>
      <c r="B29" s="88">
        <f>+[1]ABSOL!L28/([1]ABSOL!L28+[1]ABSOL!L71+[1]ABSOL!L114)*100</f>
        <v>79.223822588020127</v>
      </c>
      <c r="C29" s="88">
        <f>+'C8,C10,C12'!C29/('C8,C10,C12'!C29+'C8,C10,C12'!C74+'C8,C10,C12'!C118)*100</f>
        <v>75.191279740069177</v>
      </c>
      <c r="D29" s="88">
        <f>+'C8,C10,C12'!D29/('C8,C10,C12'!D29+'C8,C10,C12'!D74+'C8,C10,C12'!D118)*100</f>
        <v>73.268278613661479</v>
      </c>
      <c r="E29" s="88">
        <f>+'C8,C10,C12'!E29/('C8,C10,C12'!E29+'C8,C10,C12'!E74+'C8,C10,C12'!E118)*100</f>
        <v>75.424141749723148</v>
      </c>
      <c r="F29" s="88">
        <f>+'C8,C10,C12'!F29/('C8,C10,C12'!F29+'C8,C10,C12'!F74+'C8,C10,C12'!F118)*100</f>
        <v>71.60806212372394</v>
      </c>
      <c r="G29" s="88">
        <f>+'C8,C10,C12'!G29/('C8,C10,C12'!G29+'C8,C10,C12'!G74+'C8,C10,C12'!G118)*100</f>
        <v>70.987322954949008</v>
      </c>
      <c r="H29" s="88">
        <f>+'C8,C10,C12'!H29/('C8,C10,C12'!H29+'C8,C10,C12'!H74+'C8,C10,C12'!H118)*100</f>
        <v>71.093162291641917</v>
      </c>
      <c r="I29" s="88">
        <f>+'C8,C10,C12'!I29/('C8,C10,C12'!I29+'C8,C10,C12'!I74+'C8,C10,C12'!I118)*100</f>
        <v>69.362808842652797</v>
      </c>
      <c r="J29" s="88">
        <f>+'C8,C10,C12'!J29/('C8,C10,C12'!J29+'C8,C10,C12'!J74+'C8,C10,C12'!J118)*100</f>
        <v>74.315229300360002</v>
      </c>
      <c r="K29" s="88">
        <f>+'C8,C10,C12'!K29/('C8,C10,C12'!K29+'C8,C10,C12'!K74+'C8,C10,C12'!K118)*100</f>
        <v>69.626469744766268</v>
      </c>
      <c r="L29" s="88">
        <f>+'C8,C10,C12'!L29/('C8,C10,C12'!L29+'C8,C10,C12'!L74+'C8,C10,C12'!L118)*100</f>
        <v>68.175742225974389</v>
      </c>
      <c r="M29" s="88">
        <f>+'C8,C10,C12'!M29/('C8,C10,C12'!M29+'C8,C10,C12'!M74+'C8,C10,C12'!M118)*100</f>
        <v>73.194385667936231</v>
      </c>
      <c r="N29" s="88">
        <f>+'C8,C10,C12'!N29/('C8,C10,C12'!N29+'C8,C10,C12'!N74+'C8,C10,C12'!N118)*100</f>
        <v>72.108169333144559</v>
      </c>
      <c r="O29" s="88">
        <f>+'C8,C10,C12'!O29/('C8,C10,C12'!O29+'C8,C10,C12'!O74+'C8,C10,C12'!O118)*100</f>
        <v>72.825083445777992</v>
      </c>
      <c r="P29" s="88">
        <f>+'C8,C10,C12'!P29/('C8,C10,C12'!P29+'C8,C10,C12'!P74+'C8,C10,C12'!P118)*100</f>
        <v>77.102162827501317</v>
      </c>
      <c r="Q29" s="88">
        <f>+'C8,C10,C12'!Q29/('C8,C10,C12'!Q29+'C8,C10,C12'!Q74+'C8,C10,C12'!Q118)*100</f>
        <v>74.213034431841066</v>
      </c>
      <c r="R29" s="88">
        <f>+'C8,C10,C12'!R29/('C8,C10,C12'!R29+'C8,C10,C12'!R74+'C8,C10,C12'!R118)*100</f>
        <v>76.954248366013061</v>
      </c>
      <c r="S29" s="88">
        <f>+'C8,C10,C12'!S29/('C8,C10,C12'!S29+'C8,C10,C12'!S74+'C8,C10,C12'!S118)*100</f>
        <v>76.408144883713447</v>
      </c>
      <c r="T29" s="88">
        <f>+'C8,C10,C12'!T29/('C8,C10,C12'!T29+'C8,C10,C12'!T74+'C8,C10,C12'!T118)*100</f>
        <v>94.631007440176944</v>
      </c>
    </row>
    <row r="30" spans="1:20" ht="15" customHeight="1" x14ac:dyDescent="0.25">
      <c r="A30" s="78" t="s">
        <v>57</v>
      </c>
      <c r="B30" s="88">
        <f>+[1]ABSOL!L29/([1]ABSOL!L29)*100</f>
        <v>100</v>
      </c>
      <c r="C30" s="88">
        <f>+'C8,C10,C12'!C30/('C8,C10,C12'!C30+'C8,C10,C12'!C75+'C8,C10,C12'!C119)*100</f>
        <v>98.550724637681171</v>
      </c>
      <c r="D30" s="88">
        <f>+'C8,C10,C12'!D30/('C8,C10,C12'!D30+'C8,C10,C12'!D75+'C8,C10,C12'!D119)*100</f>
        <v>91.803278688524586</v>
      </c>
      <c r="E30" s="88">
        <f>+'C8,C10,C12'!E30/('C8,C10,C12'!E30+'C8,C10,C12'!E75+'C8,C10,C12'!E119)*100</f>
        <v>95.057034220532316</v>
      </c>
      <c r="F30" s="88">
        <f>+'C8,C10,C12'!F30/('C8,C10,C12'!F30+'C8,C10,C12'!F75+'C8,C10,C12'!F119)*100</f>
        <v>96.453900709219852</v>
      </c>
      <c r="G30" s="88">
        <f>+'C8,C10,C12'!G30/('C8,C10,C12'!G30+'C8,C10,C12'!G75+'C8,C10,C12'!G119)*100</f>
        <v>92.083333333333329</v>
      </c>
      <c r="H30" s="88">
        <f>+'C8,C10,C12'!H30/('C8,C10,C12'!H30+'C8,C10,C12'!H75+'C8,C10,C12'!H119)*100</f>
        <v>87.709497206703915</v>
      </c>
      <c r="I30" s="88">
        <f>+'C8,C10,C12'!I30/('C8,C10,C12'!I30+'C8,C10,C12'!I75+'C8,C10,C12'!I119)*100</f>
        <v>95.588235294117652</v>
      </c>
      <c r="J30" s="88">
        <f>+'C8,C10,C12'!J30/('C8,C10,C12'!J30+'C8,C10,C12'!J75+'C8,C10,C12'!J119)*100</f>
        <v>100</v>
      </c>
      <c r="K30" s="88">
        <f>+'C8,C10,C12'!K30/('C8,C10,C12'!K30+'C8,C10,C12'!K75+'C8,C10,C12'!K119)*100</f>
        <v>97.5</v>
      </c>
      <c r="L30" s="88">
        <f>+'C8,C10,C12'!L30/('C8,C10,C12'!L30+'C8,C10,C12'!L75+'C8,C10,C12'!L119)*100</f>
        <v>97.231833910034609</v>
      </c>
      <c r="M30" s="88">
        <f>+'C8,C10,C12'!M30/('C8,C10,C12'!M30+'C8,C10,C12'!M75+'C8,C10,C12'!M119)*100</f>
        <v>98.814229249011859</v>
      </c>
      <c r="N30" s="88">
        <f>+'C8,C10,C12'!N30/('C8,C10,C12'!N30+'C8,C10,C12'!N75+'C8,C10,C12'!N119)*100</f>
        <v>98.257839721254356</v>
      </c>
      <c r="O30" s="88">
        <f>+'C8,C10,C12'!O30/('C8,C10,C12'!O30+'C8,C10,C12'!O75+'C8,C10,C12'!O119)*100</f>
        <v>97.97570850202429</v>
      </c>
      <c r="P30" s="88">
        <f>+'C8,C10,C12'!P30/('C8,C10,C12'!P30+'C8,C10,C12'!P75+'C8,C10,C12'!P119)*100</f>
        <v>96.465696465696467</v>
      </c>
      <c r="Q30" s="88">
        <f>+'C8,C10,C12'!Q30/('C8,C10,C12'!Q30+'C8,C10,C12'!Q75+'C8,C10,C12'!Q119)*100</f>
        <v>100</v>
      </c>
      <c r="R30" s="88">
        <f>+'C8,C10,C12'!R30/('C8,C10,C12'!R30+'C8,C10,C12'!R75+'C8,C10,C12'!R119)*100</f>
        <v>98.839458413926494</v>
      </c>
      <c r="S30" s="88">
        <f>+'C8,C10,C12'!S30/('C8,C10,C12'!S30+'C8,C10,C12'!S75+'C8,C10,C12'!S119)*100</f>
        <v>100</v>
      </c>
      <c r="T30" s="88">
        <f>+'C8,C10,C12'!T30/('C8,C10,C12'!T30+'C8,C10,C12'!T75+'C8,C10,C12'!T119)*100</f>
        <v>98.919753086419746</v>
      </c>
    </row>
    <row r="31" spans="1:20" ht="15" customHeight="1" x14ac:dyDescent="0.25">
      <c r="A31" s="70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</row>
    <row r="32" spans="1:20" ht="15" customHeight="1" x14ac:dyDescent="0.25">
      <c r="A32" s="90" t="s">
        <v>59</v>
      </c>
      <c r="B32" s="86">
        <f>+[1]ABSOL!L31/([1]ABSOL!L31+[1]ABSOL!L74+[1]ABSOL!L117)*100</f>
        <v>58.687822218037141</v>
      </c>
      <c r="C32" s="86">
        <f>+'C8,C10,C12'!C32/('C8,C10,C12'!C32+'C8,C10,C12'!C77+'C8,C10,C12'!C121)*100</f>
        <v>55.450022614201721</v>
      </c>
      <c r="D32" s="86">
        <f>+'C8,C10,C12'!D32/('C8,C10,C12'!D32+'C8,C10,C12'!D77+'C8,C10,C12'!D121)*100</f>
        <v>55.364023072982782</v>
      </c>
      <c r="E32" s="86">
        <f>+'C8,C10,C12'!E32/('C8,C10,C12'!E32+'C8,C10,C12'!E77+'C8,C10,C12'!E121)*100</f>
        <v>58.608681729941758</v>
      </c>
      <c r="F32" s="86">
        <f>+'C8,C10,C12'!F32/('C8,C10,C12'!F32+'C8,C10,C12'!F77+'C8,C10,C12'!F121)*100</f>
        <v>57.479583160309268</v>
      </c>
      <c r="G32" s="86">
        <f>+'C8,C10,C12'!G32/('C8,C10,C12'!G32+'C8,C10,C12'!G77+'C8,C10,C12'!G121)*100</f>
        <v>54.850304054710421</v>
      </c>
      <c r="H32" s="86">
        <f>+'C8,C10,C12'!H32/('C8,C10,C12'!H32+'C8,C10,C12'!H77+'C8,C10,C12'!H121)*100</f>
        <v>54.327979392378211</v>
      </c>
      <c r="I32" s="86">
        <f>+'C8,C10,C12'!I32/('C8,C10,C12'!I32+'C8,C10,C12'!I77+'C8,C10,C12'!I121)*100</f>
        <v>55.31609195402298</v>
      </c>
      <c r="J32" s="86">
        <f>+'C8,C10,C12'!J32/('C8,C10,C12'!J32+'C8,C10,C12'!J77+'C8,C10,C12'!J121)*100</f>
        <v>62.914706448171529</v>
      </c>
      <c r="K32" s="86">
        <f>+'C8,C10,C12'!K32/('C8,C10,C12'!K32+'C8,C10,C12'!K77+'C8,C10,C12'!K121)*100</f>
        <v>59.445847987979064</v>
      </c>
      <c r="L32" s="86">
        <f>+'C8,C10,C12'!L32/('C8,C10,C12'!L32+'C8,C10,C12'!L77+'C8,C10,C12'!L121)*100</f>
        <v>59.28954555924841</v>
      </c>
      <c r="M32" s="86">
        <f>+'C8,C10,C12'!M32/('C8,C10,C12'!M32+'C8,C10,C12'!M77+'C8,C10,C12'!M121)*100</f>
        <v>60.054590651350956</v>
      </c>
      <c r="N32" s="86">
        <f>+'C8,C10,C12'!N32/('C8,C10,C12'!N32+'C8,C10,C12'!N77+'C8,C10,C12'!N121)*100</f>
        <v>59.253370929761672</v>
      </c>
      <c r="O32" s="86">
        <f>+'C8,C10,C12'!O32/('C8,C10,C12'!O32+'C8,C10,C12'!O77+'C8,C10,C12'!O121)*100</f>
        <v>59.208164942804295</v>
      </c>
      <c r="P32" s="86">
        <f>+'C8,C10,C12'!P32/('C8,C10,C12'!P32+'C8,C10,C12'!P77+'C8,C10,C12'!P121)*100</f>
        <v>61.91160796172818</v>
      </c>
      <c r="Q32" s="86">
        <f>+'C8,C10,C12'!Q32/('C8,C10,C12'!Q32+'C8,C10,C12'!Q77+'C8,C10,C12'!Q121)*100</f>
        <v>61.92318319977894</v>
      </c>
      <c r="R32" s="86">
        <f>+'C8,C10,C12'!R32/('C8,C10,C12'!R32+'C8,C10,C12'!R77+'C8,C10,C12'!R121)*100</f>
        <v>63.847170491409344</v>
      </c>
      <c r="S32" s="86">
        <f>+'C8,C10,C12'!S32/('C8,C10,C12'!S32+'C8,C10,C12'!S77+'C8,C10,C12'!S121)*100</f>
        <v>66.216388872756838</v>
      </c>
      <c r="T32" s="86">
        <f>+'C8,C10,C12'!T32/('C8,C10,C12'!T32+'C8,C10,C12'!T77+'C8,C10,C12'!T121)*100</f>
        <v>90.809276120975525</v>
      </c>
    </row>
    <row r="33" spans="1:23" ht="15" customHeight="1" x14ac:dyDescent="0.25">
      <c r="A33" s="69" t="s">
        <v>50</v>
      </c>
      <c r="B33" s="88">
        <f>+[1]ABSOL!L32/([1]ABSOL!L32+[1]ABSOL!L75+[1]ABSOL!L118)*100</f>
        <v>55.236163209063768</v>
      </c>
      <c r="C33" s="88">
        <f>+'C8,C10,C12'!C33/('C8,C10,C12'!C33+'C8,C10,C12'!C78+'C8,C10,C12'!C122)*100</f>
        <v>51.092615817276631</v>
      </c>
      <c r="D33" s="88">
        <f>+'C8,C10,C12'!D33/('C8,C10,C12'!D33+'C8,C10,C12'!D78+'C8,C10,C12'!D122)*100</f>
        <v>51.456566798567927</v>
      </c>
      <c r="E33" s="88">
        <f>+'C8,C10,C12'!E33/('C8,C10,C12'!E33+'C8,C10,C12'!E78+'C8,C10,C12'!E122)*100</f>
        <v>54.069939254637987</v>
      </c>
      <c r="F33" s="88">
        <f>+'C8,C10,C12'!F33/('C8,C10,C12'!F33+'C8,C10,C12'!F78+'C8,C10,C12'!F122)*100</f>
        <v>54.779080252479709</v>
      </c>
      <c r="G33" s="88">
        <f>+'C8,C10,C12'!G33/('C8,C10,C12'!G33+'C8,C10,C12'!G78+'C8,C10,C12'!G122)*100</f>
        <v>51.211695064918075</v>
      </c>
      <c r="H33" s="88">
        <f>+'C8,C10,C12'!H33/('C8,C10,C12'!H33+'C8,C10,C12'!H78+'C8,C10,C12'!H122)*100</f>
        <v>49.759166420918113</v>
      </c>
      <c r="I33" s="88">
        <f>+'C8,C10,C12'!I33/('C8,C10,C12'!I33+'C8,C10,C12'!I78+'C8,C10,C12'!I122)*100</f>
        <v>51.312865771602048</v>
      </c>
      <c r="J33" s="88">
        <f>+'C8,C10,C12'!J33/('C8,C10,C12'!J33+'C8,C10,C12'!J78+'C8,C10,C12'!J122)*100</f>
        <v>61.974846940314265</v>
      </c>
      <c r="K33" s="88">
        <f>+'C8,C10,C12'!K33/('C8,C10,C12'!K33+'C8,C10,C12'!K78+'C8,C10,C12'!K122)*100</f>
        <v>55.970622119815673</v>
      </c>
      <c r="L33" s="88">
        <f>+'C8,C10,C12'!L33/('C8,C10,C12'!L33+'C8,C10,C12'!L78+'C8,C10,C12'!L122)*100</f>
        <v>55.810935517360718</v>
      </c>
      <c r="M33" s="88">
        <f>+'C8,C10,C12'!M33/('C8,C10,C12'!M33+'C8,C10,C12'!M78+'C8,C10,C12'!M122)*100</f>
        <v>55.442409721033712</v>
      </c>
      <c r="N33" s="88">
        <f>+'C8,C10,C12'!N33/('C8,C10,C12'!N33+'C8,C10,C12'!N78+'C8,C10,C12'!N122)*100</f>
        <v>55.983104105496317</v>
      </c>
      <c r="O33" s="88">
        <f>+'C8,C10,C12'!O33/('C8,C10,C12'!O33+'C8,C10,C12'!O78+'C8,C10,C12'!O122)*100</f>
        <v>56.484163540528989</v>
      </c>
      <c r="P33" s="88">
        <f>+'C8,C10,C12'!P33/('C8,C10,C12'!P33+'C8,C10,C12'!P78+'C8,C10,C12'!P122)*100</f>
        <v>58.361848193341515</v>
      </c>
      <c r="Q33" s="88">
        <f>+'C8,C10,C12'!Q33/('C8,C10,C12'!Q33+'C8,C10,C12'!Q78+'C8,C10,C12'!Q122)*100</f>
        <v>59.323177366702936</v>
      </c>
      <c r="R33" s="88">
        <f>+'C8,C10,C12'!R33/('C8,C10,C12'!R33+'C8,C10,C12'!R78+'C8,C10,C12'!R122)*100</f>
        <v>61.009550399964539</v>
      </c>
      <c r="S33" s="88">
        <f>+'C8,C10,C12'!S33/('C8,C10,C12'!S33+'C8,C10,C12'!S78+'C8,C10,C12'!S122)*100</f>
        <v>64.303319973423072</v>
      </c>
      <c r="T33" s="88">
        <f>+'C8,C10,C12'!T33/('C8,C10,C12'!T33+'C8,C10,C12'!T78+'C8,C10,C12'!T122)*100</f>
        <v>90.30644279261945</v>
      </c>
    </row>
    <row r="34" spans="1:23" ht="15" customHeight="1" x14ac:dyDescent="0.25">
      <c r="A34" s="69" t="s">
        <v>51</v>
      </c>
      <c r="B34" s="88">
        <f>+[1]ABSOL!L33/([1]ABSOL!L33+[1]ABSOL!L76+[1]ABSOL!L119)*100</f>
        <v>50.718648939992818</v>
      </c>
      <c r="C34" s="88">
        <f>+'C8,C10,C12'!C34/('C8,C10,C12'!C34+'C8,C10,C12'!C79+'C8,C10,C12'!C123)*100</f>
        <v>49.977612608578845</v>
      </c>
      <c r="D34" s="88">
        <f>+'C8,C10,C12'!D34/('C8,C10,C12'!D34+'C8,C10,C12'!D79+'C8,C10,C12'!D123)*100</f>
        <v>49.902152641878665</v>
      </c>
      <c r="E34" s="88">
        <f>+'C8,C10,C12'!E34/('C8,C10,C12'!E34+'C8,C10,C12'!E79+'C8,C10,C12'!E123)*100</f>
        <v>52.828365420352341</v>
      </c>
      <c r="F34" s="88">
        <f>+'C8,C10,C12'!F34/('C8,C10,C12'!F34+'C8,C10,C12'!F79+'C8,C10,C12'!F123)*100</f>
        <v>54.664924684906232</v>
      </c>
      <c r="G34" s="88">
        <f>+'C8,C10,C12'!G34/('C8,C10,C12'!G34+'C8,C10,C12'!G79+'C8,C10,C12'!G123)*100</f>
        <v>51.791044776119399</v>
      </c>
      <c r="H34" s="88">
        <f>+'C8,C10,C12'!H34/('C8,C10,C12'!H34+'C8,C10,C12'!H79+'C8,C10,C12'!H123)*100</f>
        <v>50.306980974759341</v>
      </c>
      <c r="I34" s="88">
        <f>+'C8,C10,C12'!I34/('C8,C10,C12'!I34+'C8,C10,C12'!I79+'C8,C10,C12'!I123)*100</f>
        <v>50.557279909706544</v>
      </c>
      <c r="J34" s="88">
        <f>+'C8,C10,C12'!J34/('C8,C10,C12'!J34+'C8,C10,C12'!J79+'C8,C10,C12'!J123)*100</f>
        <v>59.021582733812949</v>
      </c>
      <c r="K34" s="88">
        <f>+'C8,C10,C12'!K34/('C8,C10,C12'!K34+'C8,C10,C12'!K79+'C8,C10,C12'!K123)*100</f>
        <v>54.446308724832214</v>
      </c>
      <c r="L34" s="88">
        <f>+'C8,C10,C12'!L34/('C8,C10,C12'!L34+'C8,C10,C12'!L79+'C8,C10,C12'!L123)*100</f>
        <v>54.949921646112962</v>
      </c>
      <c r="M34" s="88">
        <f>+'C8,C10,C12'!M34/('C8,C10,C12'!M34+'C8,C10,C12'!M79+'C8,C10,C12'!M123)*100</f>
        <v>54.449339207048453</v>
      </c>
      <c r="N34" s="88">
        <f>+'C8,C10,C12'!N34/('C8,C10,C12'!N34+'C8,C10,C12'!N79+'C8,C10,C12'!N123)*100</f>
        <v>54.635981411816772</v>
      </c>
      <c r="O34" s="88">
        <f>+'C8,C10,C12'!O34/('C8,C10,C12'!O34+'C8,C10,C12'!O79+'C8,C10,C12'!O123)*100</f>
        <v>56.423798232377663</v>
      </c>
      <c r="P34" s="88">
        <f>+'C8,C10,C12'!P34/('C8,C10,C12'!P34+'C8,C10,C12'!P79+'C8,C10,C12'!P123)*100</f>
        <v>56.980788783646389</v>
      </c>
      <c r="Q34" s="88">
        <f>+'C8,C10,C12'!Q34/('C8,C10,C12'!Q34+'C8,C10,C12'!Q79+'C8,C10,C12'!Q123)*100</f>
        <v>59.758127149672688</v>
      </c>
      <c r="R34" s="88">
        <f>+'C8,C10,C12'!R34/('C8,C10,C12'!R34+'C8,C10,C12'!R79+'C8,C10,C12'!R123)*100</f>
        <v>61.647354301044579</v>
      </c>
      <c r="S34" s="88">
        <f>+'C8,C10,C12'!S34/('C8,C10,C12'!S34+'C8,C10,C12'!S79+'C8,C10,C12'!S123)*100</f>
        <v>64.704250360670287</v>
      </c>
      <c r="T34" s="88">
        <f>+'C8,C10,C12'!T34/('C8,C10,C12'!T34+'C8,C10,C12'!T79+'C8,C10,C12'!T123)*100</f>
        <v>88.29682052349483</v>
      </c>
    </row>
    <row r="35" spans="1:23" ht="15" customHeight="1" x14ac:dyDescent="0.25">
      <c r="A35" s="69" t="s">
        <v>52</v>
      </c>
      <c r="B35" s="88">
        <f>+[1]ABSOL!L34/([1]ABSOL!L34+[1]ABSOL!L77+[1]ABSOL!L120)*100</f>
        <v>54.904277948475531</v>
      </c>
      <c r="C35" s="88">
        <f>+'C8,C10,C12'!C35/('C8,C10,C12'!C35+'C8,C10,C12'!C80+'C8,C10,C12'!C124)*100</f>
        <v>51.019446081319977</v>
      </c>
      <c r="D35" s="88">
        <f>+'C8,C10,C12'!D35/('C8,C10,C12'!D35+'C8,C10,C12'!D80+'C8,C10,C12'!D124)*100</f>
        <v>52.295795070082164</v>
      </c>
      <c r="E35" s="88">
        <f>+'C8,C10,C12'!E35/('C8,C10,C12'!E35+'C8,C10,C12'!E80+'C8,C10,C12'!E124)*100</f>
        <v>55.230769230769226</v>
      </c>
      <c r="F35" s="88">
        <f>+'C8,C10,C12'!F35/('C8,C10,C12'!F35+'C8,C10,C12'!F80+'C8,C10,C12'!F124)*100</f>
        <v>55.914628007651267</v>
      </c>
      <c r="G35" s="88">
        <f>+'C8,C10,C12'!G35/('C8,C10,C12'!G35+'C8,C10,C12'!G80+'C8,C10,C12'!G124)*100</f>
        <v>50.388945752302973</v>
      </c>
      <c r="H35" s="88">
        <f>+'C8,C10,C12'!H35/('C8,C10,C12'!H35+'C8,C10,C12'!H80+'C8,C10,C12'!H124)*100</f>
        <v>49.253419651247782</v>
      </c>
      <c r="I35" s="88">
        <f>+'C8,C10,C12'!I35/('C8,C10,C12'!I35+'C8,C10,C12'!I80+'C8,C10,C12'!I124)*100</f>
        <v>48.504719324391452</v>
      </c>
      <c r="J35" s="88">
        <f>+'C8,C10,C12'!J35/('C8,C10,C12'!J35+'C8,C10,C12'!J80+'C8,C10,C12'!J124)*100</f>
        <v>59.507624471798636</v>
      </c>
      <c r="K35" s="88">
        <f>+'C8,C10,C12'!K35/('C8,C10,C12'!K35+'C8,C10,C12'!K80+'C8,C10,C12'!K124)*100</f>
        <v>52.833719479593654</v>
      </c>
      <c r="L35" s="88">
        <f>+'C8,C10,C12'!L35/('C8,C10,C12'!L35+'C8,C10,C12'!L80+'C8,C10,C12'!L124)*100</f>
        <v>51.812176397071951</v>
      </c>
      <c r="M35" s="88">
        <f>+'C8,C10,C12'!M35/('C8,C10,C12'!M35+'C8,C10,C12'!M80+'C8,C10,C12'!M124)*100</f>
        <v>51.543236862813679</v>
      </c>
      <c r="N35" s="88">
        <f>+'C8,C10,C12'!N35/('C8,C10,C12'!N35+'C8,C10,C12'!N80+'C8,C10,C12'!N124)*100</f>
        <v>53.010076651451207</v>
      </c>
      <c r="O35" s="88">
        <f>+'C8,C10,C12'!O35/('C8,C10,C12'!O35+'C8,C10,C12'!O80+'C8,C10,C12'!O124)*100</f>
        <v>53.004961020552798</v>
      </c>
      <c r="P35" s="88">
        <f>+'C8,C10,C12'!P35/('C8,C10,C12'!P35+'C8,C10,C12'!P80+'C8,C10,C12'!P124)*100</f>
        <v>53.994542800939151</v>
      </c>
      <c r="Q35" s="88">
        <f>+'C8,C10,C12'!Q35/('C8,C10,C12'!Q35+'C8,C10,C12'!Q80+'C8,C10,C12'!Q124)*100</f>
        <v>54.511203648621851</v>
      </c>
      <c r="R35" s="88">
        <f>+'C8,C10,C12'!R35/('C8,C10,C12'!R35+'C8,C10,C12'!R80+'C8,C10,C12'!R124)*100</f>
        <v>55.808063978673772</v>
      </c>
      <c r="S35" s="88">
        <f>+'C8,C10,C12'!S35/('C8,C10,C12'!S35+'C8,C10,C12'!S80+'C8,C10,C12'!S124)*100</f>
        <v>59.17961227371935</v>
      </c>
      <c r="T35" s="88">
        <f>+'C8,C10,C12'!T35/('C8,C10,C12'!T35+'C8,C10,C12'!T80+'C8,C10,C12'!T124)*100</f>
        <v>90.176088971269692</v>
      </c>
    </row>
    <row r="36" spans="1:23" ht="15" customHeight="1" x14ac:dyDescent="0.25">
      <c r="A36" s="69" t="s">
        <v>53</v>
      </c>
      <c r="B36" s="88">
        <f>+[1]ABSOL!L35/([1]ABSOL!L35+[1]ABSOL!L78+[1]ABSOL!L121)*100</f>
        <v>63.364972443355782</v>
      </c>
      <c r="C36" s="88">
        <f>+'C8,C10,C12'!C36/('C8,C10,C12'!C36+'C8,C10,C12'!C81+'C8,C10,C12'!C125)*100</f>
        <v>53.055096832307456</v>
      </c>
      <c r="D36" s="88">
        <f>+'C8,C10,C12'!D36/('C8,C10,C12'!D36+'C8,C10,C12'!D81+'C8,C10,C12'!D125)*100</f>
        <v>53.197048877958807</v>
      </c>
      <c r="E36" s="88">
        <f>+'C8,C10,C12'!E36/('C8,C10,C12'!E36+'C8,C10,C12'!E81+'C8,C10,C12'!E125)*100</f>
        <v>54.81246552675124</v>
      </c>
      <c r="F36" s="88">
        <f>+'C8,C10,C12'!F36/('C8,C10,C12'!F36+'C8,C10,C12'!F81+'C8,C10,C12'!F125)*100</f>
        <v>53.570988035031455</v>
      </c>
      <c r="G36" s="88">
        <f>+'C8,C10,C12'!G36/('C8,C10,C12'!G36+'C8,C10,C12'!G81+'C8,C10,C12'!G125)*100</f>
        <v>51.293797201931412</v>
      </c>
      <c r="H36" s="88">
        <f>+'C8,C10,C12'!H36/('C8,C10,C12'!H36+'C8,C10,C12'!H81+'C8,C10,C12'!H125)*100</f>
        <v>49.451542134468966</v>
      </c>
      <c r="I36" s="88">
        <f>+'C8,C10,C12'!I36/('C8,C10,C12'!I36+'C8,C10,C12'!I81+'C8,C10,C12'!I125)*100</f>
        <v>56.366701244813278</v>
      </c>
      <c r="J36" s="88">
        <f>+'C8,C10,C12'!J36/('C8,C10,C12'!J36+'C8,C10,C12'!J81+'C8,C10,C12'!J125)*100</f>
        <v>70.087205829649974</v>
      </c>
      <c r="K36" s="88">
        <f>+'C8,C10,C12'!K36/('C8,C10,C12'!K36+'C8,C10,C12'!K81+'C8,C10,C12'!K125)*100</f>
        <v>62.170981074613877</v>
      </c>
      <c r="L36" s="88">
        <f>+'C8,C10,C12'!L36/('C8,C10,C12'!L36+'C8,C10,C12'!L81+'C8,C10,C12'!L125)*100</f>
        <v>62.339433897919747</v>
      </c>
      <c r="M36" s="88">
        <f>+'C8,C10,C12'!M36/('C8,C10,C12'!M36+'C8,C10,C12'!M81+'C8,C10,C12'!M125)*100</f>
        <v>62.124971802391158</v>
      </c>
      <c r="N36" s="88">
        <f>+'C8,C10,C12'!N36/('C8,C10,C12'!N36+'C8,C10,C12'!N81+'C8,C10,C12'!N125)*100</f>
        <v>62.424772951088734</v>
      </c>
      <c r="O36" s="88">
        <f>+'C8,C10,C12'!O36/('C8,C10,C12'!O36+'C8,C10,C12'!O81+'C8,C10,C12'!O125)*100</f>
        <v>61.796445196783743</v>
      </c>
      <c r="P36" s="88">
        <f>+'C8,C10,C12'!P36/('C8,C10,C12'!P36+'C8,C10,C12'!P81+'C8,C10,C12'!P125)*100</f>
        <v>66.234090341901677</v>
      </c>
      <c r="Q36" s="88">
        <f>+'C8,C10,C12'!Q36/('C8,C10,C12'!Q36+'C8,C10,C12'!Q81+'C8,C10,C12'!Q125)*100</f>
        <v>64.400156311059007</v>
      </c>
      <c r="R36" s="88">
        <f>+'C8,C10,C12'!R36/('C8,C10,C12'!R36+'C8,C10,C12'!R81+'C8,C10,C12'!R125)*100</f>
        <v>66.314954383181274</v>
      </c>
      <c r="S36" s="88">
        <f>+'C8,C10,C12'!S36/('C8,C10,C12'!S36+'C8,C10,C12'!S81+'C8,C10,C12'!S125)*100</f>
        <v>69.862908784560005</v>
      </c>
      <c r="T36" s="88">
        <f>+'C8,C10,C12'!T36/('C8,C10,C12'!T36+'C8,C10,C12'!T81+'C8,C10,C12'!T125)*100</f>
        <v>93.221673466466243</v>
      </c>
    </row>
    <row r="37" spans="1:23" ht="15" customHeight="1" x14ac:dyDescent="0.25">
      <c r="A37" s="70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</row>
    <row r="38" spans="1:23" ht="15" customHeight="1" x14ac:dyDescent="0.25">
      <c r="A38" s="78" t="s">
        <v>54</v>
      </c>
      <c r="B38" s="87">
        <f>+[1]ABSOL!L37/([1]ABSOL!L37+[1]ABSOL!L80+[1]ABSOL!L123)*100</f>
        <v>64.202287042132937</v>
      </c>
      <c r="C38" s="87">
        <f>+'C8,C10,C12'!C38/('C8,C10,C12'!C38+'C8,C10,C12'!C83+'C8,C10,C12'!C127)*100</f>
        <v>61.852906684536769</v>
      </c>
      <c r="D38" s="87">
        <f>+'C8,C10,C12'!D38/('C8,C10,C12'!D38+'C8,C10,C12'!D83+'C8,C10,C12'!D127)*100</f>
        <v>61.00947402809539</v>
      </c>
      <c r="E38" s="87">
        <f>+'C8,C10,C12'!E38/('C8,C10,C12'!E38+'C8,C10,C12'!E83+'C8,C10,C12'!E127)*100</f>
        <v>65.692906929069295</v>
      </c>
      <c r="F38" s="87">
        <f>+'C8,C10,C12'!F38/('C8,C10,C12'!F38+'C8,C10,C12'!F83+'C8,C10,C12'!F127)*100</f>
        <v>61.77570572262924</v>
      </c>
      <c r="G38" s="87">
        <f>+'C8,C10,C12'!G38/('C8,C10,C12'!G38+'C8,C10,C12'!G83+'C8,C10,C12'!G127)*100</f>
        <v>60.175169905235947</v>
      </c>
      <c r="H38" s="87">
        <f>+'C8,C10,C12'!H38/('C8,C10,C12'!H38+'C8,C10,C12'!H83+'C8,C10,C12'!H127)*100</f>
        <v>60.587152668671727</v>
      </c>
      <c r="I38" s="87">
        <f>+'C8,C10,C12'!I38/('C8,C10,C12'!I38+'C8,C10,C12'!I83+'C8,C10,C12'!I127)*100</f>
        <v>60.870131561807995</v>
      </c>
      <c r="J38" s="87">
        <f>+'C8,C10,C12'!J38/('C8,C10,C12'!J38+'C8,C10,C12'!J83+'C8,C10,C12'!J127)*100</f>
        <v>64.211972358671218</v>
      </c>
      <c r="K38" s="87">
        <f>+'C8,C10,C12'!K38/('C8,C10,C12'!K38+'C8,C10,C12'!K83+'C8,C10,C12'!K127)*100</f>
        <v>64.115165821756122</v>
      </c>
      <c r="L38" s="87">
        <f>+'C8,C10,C12'!L38/('C8,C10,C12'!L38+'C8,C10,C12'!L83+'C8,C10,C12'!L127)*100</f>
        <v>63.910811432074169</v>
      </c>
      <c r="M38" s="87">
        <f>+'C8,C10,C12'!M38/('C8,C10,C12'!M38+'C8,C10,C12'!M83+'C8,C10,C12'!M127)*100</f>
        <v>66.158317919293339</v>
      </c>
      <c r="N38" s="87">
        <f>+'C8,C10,C12'!N38/('C8,C10,C12'!N38+'C8,C10,C12'!N83+'C8,C10,C12'!N127)*100</f>
        <v>63.812978058677771</v>
      </c>
      <c r="O38" s="87">
        <f>+'C8,C10,C12'!O38/('C8,C10,C12'!O38+'C8,C10,C12'!O83+'C8,C10,C12'!O127)*100</f>
        <v>62.923859183210809</v>
      </c>
      <c r="P38" s="87">
        <f>+'C8,C10,C12'!P38/('C8,C10,C12'!P38+'C8,C10,C12'!P83+'C8,C10,C12'!P127)*100</f>
        <v>66.731932552090939</v>
      </c>
      <c r="Q38" s="87">
        <f>+'C8,C10,C12'!Q38/('C8,C10,C12'!Q38+'C8,C10,C12'!Q83+'C8,C10,C12'!Q127)*100</f>
        <v>65.127256148255412</v>
      </c>
      <c r="R38" s="87">
        <f>+'C8,C10,C12'!R38/('C8,C10,C12'!R38+'C8,C10,C12'!R83+'C8,C10,C12'!R127)*100</f>
        <v>67.208209758274066</v>
      </c>
      <c r="S38" s="87">
        <f>+'C8,C10,C12'!S38/('C8,C10,C12'!S38+'C8,C10,C12'!S83+'C8,C10,C12'!S127)*100</f>
        <v>68.479638926923272</v>
      </c>
      <c r="T38" s="87">
        <f>+'C8,C10,C12'!T38/('C8,C10,C12'!T38+'C8,C10,C12'!T83+'C8,C10,C12'!T127)*100</f>
        <v>91.417855566995144</v>
      </c>
    </row>
    <row r="39" spans="1:23" ht="15" customHeight="1" x14ac:dyDescent="0.25">
      <c r="A39" s="78" t="s">
        <v>55</v>
      </c>
      <c r="B39" s="88">
        <f>+[1]ABSOL!L38/([1]ABSOL!L38+[1]ABSOL!L81+[1]ABSOL!L124)*100</f>
        <v>55.420202573227485</v>
      </c>
      <c r="C39" s="88">
        <f>+'C8,C10,C12'!C39/('C8,C10,C12'!C39+'C8,C10,C12'!C84+'C8,C10,C12'!C128)*100</f>
        <v>50.074331020812693</v>
      </c>
      <c r="D39" s="88">
        <f>+'C8,C10,C12'!D39/('C8,C10,C12'!D39+'C8,C10,C12'!D84+'C8,C10,C12'!D128)*100</f>
        <v>48.793232147300323</v>
      </c>
      <c r="E39" s="88">
        <f>+'C8,C10,C12'!E39/('C8,C10,C12'!E39+'C8,C10,C12'!E84+'C8,C10,C12'!E128)*100</f>
        <v>54.360856269113143</v>
      </c>
      <c r="F39" s="88">
        <f>+'C8,C10,C12'!F39/('C8,C10,C12'!F39+'C8,C10,C12'!F84+'C8,C10,C12'!F128)*100</f>
        <v>51.242853591846881</v>
      </c>
      <c r="G39" s="88">
        <f>+'C8,C10,C12'!G39/('C8,C10,C12'!G39+'C8,C10,C12'!G84+'C8,C10,C12'!G128)*100</f>
        <v>49.539301558412014</v>
      </c>
      <c r="H39" s="88">
        <f>+'C8,C10,C12'!H39/('C8,C10,C12'!H39+'C8,C10,C12'!H84+'C8,C10,C12'!H128)*100</f>
        <v>50.176825462866645</v>
      </c>
      <c r="I39" s="88">
        <f>+'C8,C10,C12'!I39/('C8,C10,C12'!I39+'C8,C10,C12'!I84+'C8,C10,C12'!I128)*100</f>
        <v>50.139563734105238</v>
      </c>
      <c r="J39" s="88">
        <f>+'C8,C10,C12'!J39/('C8,C10,C12'!J39+'C8,C10,C12'!J84+'C8,C10,C12'!J128)*100</f>
        <v>54.135954135954137</v>
      </c>
      <c r="K39" s="88">
        <f>+'C8,C10,C12'!K39/('C8,C10,C12'!K39+'C8,C10,C12'!K84+'C8,C10,C12'!K128)*100</f>
        <v>55.810269313204728</v>
      </c>
      <c r="L39" s="88">
        <f>+'C8,C10,C12'!L39/('C8,C10,C12'!L39+'C8,C10,C12'!L84+'C8,C10,C12'!L128)*100</f>
        <v>51.285634432643931</v>
      </c>
      <c r="M39" s="88">
        <f>+'C8,C10,C12'!M39/('C8,C10,C12'!M39+'C8,C10,C12'!M84+'C8,C10,C12'!M128)*100</f>
        <v>55.791829882484613</v>
      </c>
      <c r="N39" s="88">
        <f>+'C8,C10,C12'!N39/('C8,C10,C12'!N39+'C8,C10,C12'!N84+'C8,C10,C12'!N128)*100</f>
        <v>53.961275048617573</v>
      </c>
      <c r="O39" s="88">
        <f>+'C8,C10,C12'!O39/('C8,C10,C12'!O39+'C8,C10,C12'!O84+'C8,C10,C12'!O128)*100</f>
        <v>53.118756936736958</v>
      </c>
      <c r="P39" s="88">
        <f>+'C8,C10,C12'!P39/('C8,C10,C12'!P39+'C8,C10,C12'!P84+'C8,C10,C12'!P128)*100</f>
        <v>56.645702306079656</v>
      </c>
      <c r="Q39" s="88">
        <f>+'C8,C10,C12'!Q39/('C8,C10,C12'!Q39+'C8,C10,C12'!Q84+'C8,C10,C12'!Q128)*100</f>
        <v>57.170630548895083</v>
      </c>
      <c r="R39" s="88">
        <f>+'C8,C10,C12'!R39/('C8,C10,C12'!R39+'C8,C10,C12'!R84+'C8,C10,C12'!R128)*100</f>
        <v>58.356237849433533</v>
      </c>
      <c r="S39" s="88">
        <f>+'C8,C10,C12'!S39/('C8,C10,C12'!S39+'C8,C10,C12'!S84+'C8,C10,C12'!S128)*100</f>
        <v>58.783165599268074</v>
      </c>
      <c r="T39" s="88">
        <f>+'C8,C10,C12'!T39/('C8,C10,C12'!T39+'C8,C10,C12'!T84+'C8,C10,C12'!T128)*100</f>
        <v>89.348002750515718</v>
      </c>
    </row>
    <row r="40" spans="1:23" ht="15" customHeight="1" x14ac:dyDescent="0.25">
      <c r="A40" s="78" t="s">
        <v>56</v>
      </c>
      <c r="B40" s="88">
        <f>+[1]ABSOL!L39/([1]ABSOL!L39+[1]ABSOL!L82+[1]ABSOL!L125)*100</f>
        <v>67.549055905220285</v>
      </c>
      <c r="C40" s="88">
        <f>+'C8,C10,C12'!C40/('C8,C10,C12'!C40+'C8,C10,C12'!C85+'C8,C10,C12'!C129)*100</f>
        <v>67.428376534788541</v>
      </c>
      <c r="D40" s="88">
        <f>+'C8,C10,C12'!D40/('C8,C10,C12'!D40+'C8,C10,C12'!D85+'C8,C10,C12'!D129)*100</f>
        <v>65.140277329893578</v>
      </c>
      <c r="E40" s="88">
        <f>+'C8,C10,C12'!E40/('C8,C10,C12'!E40+'C8,C10,C12'!E85+'C8,C10,C12'!E129)*100</f>
        <v>67.266996848266544</v>
      </c>
      <c r="F40" s="88">
        <f>+'C8,C10,C12'!F40/('C8,C10,C12'!F40+'C8,C10,C12'!F85+'C8,C10,C12'!F129)*100</f>
        <v>62.318840579710141</v>
      </c>
      <c r="G40" s="88">
        <f>+'C8,C10,C12'!G40/('C8,C10,C12'!G40+'C8,C10,C12'!G85+'C8,C10,C12'!G129)*100</f>
        <v>60.745030521208335</v>
      </c>
      <c r="H40" s="88">
        <f>+'C8,C10,C12'!H40/('C8,C10,C12'!H40+'C8,C10,C12'!H85+'C8,C10,C12'!H129)*100</f>
        <v>63.637711236288176</v>
      </c>
      <c r="I40" s="88">
        <f>+'C8,C10,C12'!I40/('C8,C10,C12'!I40+'C8,C10,C12'!I85+'C8,C10,C12'!I129)*100</f>
        <v>59.702322993462232</v>
      </c>
      <c r="J40" s="88">
        <f>+'C8,C10,C12'!J40/('C8,C10,C12'!J40+'C8,C10,C12'!J85+'C8,C10,C12'!J129)*100</f>
        <v>64.835883352948869</v>
      </c>
      <c r="K40" s="88">
        <f>+'C8,C10,C12'!K40/('C8,C10,C12'!K40+'C8,C10,C12'!K85+'C8,C10,C12'!K129)*100</f>
        <v>61.801281246074616</v>
      </c>
      <c r="L40" s="88">
        <f>+'C8,C10,C12'!L40/('C8,C10,C12'!L40+'C8,C10,C12'!L85+'C8,C10,C12'!L129)*100</f>
        <v>62.344322344322343</v>
      </c>
      <c r="M40" s="88">
        <f>+'C8,C10,C12'!M40/('C8,C10,C12'!M40+'C8,C10,C12'!M85+'C8,C10,C12'!M129)*100</f>
        <v>65.25157232704403</v>
      </c>
      <c r="N40" s="88">
        <f>+'C8,C10,C12'!N40/('C8,C10,C12'!N40+'C8,C10,C12'!N85+'C8,C10,C12'!N129)*100</f>
        <v>63.327834079660619</v>
      </c>
      <c r="O40" s="88">
        <f>+'C8,C10,C12'!O40/('C8,C10,C12'!O40+'C8,C10,C12'!O85+'C8,C10,C12'!O129)*100</f>
        <v>62.283957162549044</v>
      </c>
      <c r="P40" s="88">
        <f>+'C8,C10,C12'!P40/('C8,C10,C12'!P40+'C8,C10,C12'!P85+'C8,C10,C12'!P129)*100</f>
        <v>66.287057122198121</v>
      </c>
      <c r="Q40" s="88">
        <f>+'C8,C10,C12'!Q40/('C8,C10,C12'!Q40+'C8,C10,C12'!Q85+'C8,C10,C12'!Q129)*100</f>
        <v>63.792363792363794</v>
      </c>
      <c r="R40" s="88">
        <f>+'C8,C10,C12'!R40/('C8,C10,C12'!R40+'C8,C10,C12'!R85+'C8,C10,C12'!R129)*100</f>
        <v>66.792756539235413</v>
      </c>
      <c r="S40" s="88">
        <f>+'C8,C10,C12'!S40/('C8,C10,C12'!S40+'C8,C10,C12'!S85+'C8,C10,C12'!S129)*100</f>
        <v>68.313719168144445</v>
      </c>
      <c r="T40" s="88">
        <f>+'C8,C10,C12'!T40/('C8,C10,C12'!T40+'C8,C10,C12'!T85+'C8,C10,C12'!T129)*100</f>
        <v>91.425484294203912</v>
      </c>
    </row>
    <row r="41" spans="1:23" ht="15" customHeight="1" thickBot="1" x14ac:dyDescent="0.3">
      <c r="A41" s="79" t="s">
        <v>57</v>
      </c>
      <c r="B41" s="91">
        <f>+[1]ABSOL!L40/([1]ABSOL!L40+[1]ABSOL!L83+[1]ABSOL!L126)*100</f>
        <v>76.844993141289436</v>
      </c>
      <c r="C41" s="91">
        <f>+'C8,C10,C12'!C41/('C8,C10,C12'!C41+'C8,C10,C12'!C86+'C8,C10,C12'!C130)*100</f>
        <v>77.5623268698061</v>
      </c>
      <c r="D41" s="91">
        <f>+'C8,C10,C12'!D41/('C8,C10,C12'!D41+'C8,C10,C12'!D86+'C8,C10,C12'!D130)*100</f>
        <v>78.599127484246239</v>
      </c>
      <c r="E41" s="91">
        <f>+'C8,C10,C12'!E41/('C8,C10,C12'!E41+'C8,C10,C12'!E86+'C8,C10,C12'!E130)*100</f>
        <v>83.269148480958506</v>
      </c>
      <c r="F41" s="91">
        <f>+'C8,C10,C12'!F41/('C8,C10,C12'!F41+'C8,C10,C12'!F86+'C8,C10,C12'!F130)*100</f>
        <v>78.062963705634644</v>
      </c>
      <c r="G41" s="91">
        <f>+'C8,C10,C12'!G41/('C8,C10,C12'!G41+'C8,C10,C12'!G86+'C8,C10,C12'!G130)*100</f>
        <v>75.901295064753242</v>
      </c>
      <c r="H41" s="91">
        <f>+'C8,C10,C12'!H41/('C8,C10,C12'!H41+'C8,C10,C12'!H86+'C8,C10,C12'!H130)*100</f>
        <v>74.023998647963495</v>
      </c>
      <c r="I41" s="91">
        <f>+'C8,C10,C12'!I41/('C8,C10,C12'!I41+'C8,C10,C12'!I86+'C8,C10,C12'!I130)*100</f>
        <v>79.056573188523259</v>
      </c>
      <c r="J41" s="91">
        <f>+'C8,C10,C12'!J41/('C8,C10,C12'!J41+'C8,C10,C12'!J86+'C8,C10,C12'!J130)*100</f>
        <v>78.386559709399123</v>
      </c>
      <c r="K41" s="91">
        <f>+'C8,C10,C12'!K41/('C8,C10,C12'!K41+'C8,C10,C12'!K86+'C8,C10,C12'!K130)*100</f>
        <v>79.157924185200727</v>
      </c>
      <c r="L41" s="91">
        <f>+'C8,C10,C12'!L41/('C8,C10,C12'!L41+'C8,C10,C12'!L86+'C8,C10,C12'!L130)*100</f>
        <v>84.577876845918084</v>
      </c>
      <c r="M41" s="91">
        <f>+'C8,C10,C12'!M41/('C8,C10,C12'!M41+'C8,C10,C12'!M86+'C8,C10,C12'!M130)*100</f>
        <v>81.975736568457535</v>
      </c>
      <c r="N41" s="91">
        <f>+'C8,C10,C12'!N41/('C8,C10,C12'!N41+'C8,C10,C12'!N86+'C8,C10,C12'!N130)*100</f>
        <v>79.824794265994157</v>
      </c>
      <c r="O41" s="91">
        <f>+'C8,C10,C12'!O41/('C8,C10,C12'!O41+'C8,C10,C12'!O86+'C8,C10,C12'!O130)*100</f>
        <v>80.393393014752235</v>
      </c>
      <c r="P41" s="91">
        <f>+'C8,C10,C12'!P41/('C8,C10,C12'!P41+'C8,C10,C12'!P86+'C8,C10,C12'!P130)*100</f>
        <v>83.606557377049185</v>
      </c>
      <c r="Q41" s="91">
        <f>+'C8,C10,C12'!Q41/('C8,C10,C12'!Q41+'C8,C10,C12'!Q86+'C8,C10,C12'!Q130)*100</f>
        <v>78.688363885893537</v>
      </c>
      <c r="R41" s="91">
        <f>+'C8,C10,C12'!R41/('C8,C10,C12'!R41+'C8,C10,C12'!R86+'C8,C10,C12'!R130)*100</f>
        <v>79.960962914769027</v>
      </c>
      <c r="S41" s="91">
        <f>+'C8,C10,C12'!S41/('C8,C10,C12'!S41+'C8,C10,C12'!S86+'C8,C10,C12'!S130)*100</f>
        <v>81.304347826086953</v>
      </c>
      <c r="T41" s="91">
        <f>+'C8,C10,C12'!T41/('C8,C10,C12'!T41+'C8,C10,C12'!T86+'C8,C10,C12'!T130)*100</f>
        <v>94.206081081081081</v>
      </c>
    </row>
    <row r="42" spans="1:23" ht="15" customHeight="1" x14ac:dyDescent="0.25">
      <c r="A42" s="321" t="s">
        <v>242</v>
      </c>
      <c r="B42" s="321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273"/>
      <c r="T42" s="306"/>
    </row>
    <row r="43" spans="1:23" ht="15" customHeight="1" x14ac:dyDescent="0.25">
      <c r="A43" s="92"/>
    </row>
    <row r="44" spans="1:23" ht="15" customHeight="1" x14ac:dyDescent="0.25">
      <c r="A44" s="92"/>
    </row>
    <row r="45" spans="1:23" ht="15" customHeight="1" x14ac:dyDescent="0.25">
      <c r="A45" s="92"/>
    </row>
    <row r="46" spans="1:23" ht="15" customHeight="1" x14ac:dyDescent="0.25">
      <c r="A46" s="93"/>
    </row>
    <row r="47" spans="1:23" s="41" customFormat="1" ht="15" customHeight="1" x14ac:dyDescent="0.25">
      <c r="A47" s="284" t="s">
        <v>468</v>
      </c>
      <c r="B47" s="284"/>
      <c r="C47" s="284"/>
      <c r="D47" s="284"/>
      <c r="E47" s="284"/>
      <c r="F47" s="284"/>
      <c r="G47" s="284"/>
      <c r="H47" s="284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4"/>
      <c r="T47" s="284"/>
      <c r="U47" s="29"/>
      <c r="V47"/>
      <c r="W47"/>
    </row>
    <row r="48" spans="1:23" s="41" customFormat="1" ht="15" customHeight="1" x14ac:dyDescent="0.2">
      <c r="A48" s="284" t="s">
        <v>60</v>
      </c>
      <c r="B48" s="284"/>
      <c r="C48" s="284"/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9"/>
      <c r="V48" s="318" t="s">
        <v>356</v>
      </c>
      <c r="W48" s="318"/>
    </row>
    <row r="49" spans="1:23" s="41" customFormat="1" ht="15" customHeight="1" x14ac:dyDescent="0.2">
      <c r="A49" s="284" t="s">
        <v>252</v>
      </c>
      <c r="B49" s="284"/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4"/>
      <c r="T49" s="284"/>
      <c r="U49" s="30"/>
      <c r="V49" s="318"/>
      <c r="W49" s="318"/>
    </row>
    <row r="50" spans="1:23" s="41" customFormat="1" ht="15" customHeight="1" x14ac:dyDescent="0.25">
      <c r="A50" s="284" t="s">
        <v>248</v>
      </c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</row>
    <row r="51" spans="1:23" s="41" customFormat="1" ht="15" customHeight="1" x14ac:dyDescent="0.25">
      <c r="A51" s="284" t="s">
        <v>516</v>
      </c>
      <c r="B51" s="284"/>
      <c r="C51" s="284"/>
      <c r="D51" s="284"/>
      <c r="E51" s="284"/>
      <c r="F51" s="284"/>
      <c r="G51" s="284"/>
      <c r="H51" s="284"/>
      <c r="I51" s="284"/>
      <c r="J51" s="284"/>
      <c r="K51" s="284"/>
      <c r="L51" s="284"/>
      <c r="M51" s="284"/>
      <c r="N51" s="284"/>
      <c r="O51" s="284"/>
      <c r="P51" s="284"/>
      <c r="Q51" s="284"/>
      <c r="R51" s="284"/>
      <c r="S51" s="284"/>
      <c r="T51" s="284"/>
    </row>
    <row r="52" spans="1:23" s="41" customFormat="1" ht="15" customHeight="1" x14ac:dyDescent="0.25">
      <c r="A52" s="286" t="s">
        <v>37</v>
      </c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</row>
    <row r="53" spans="1:23" ht="15" customHeight="1" thickBot="1" x14ac:dyDescent="0.3">
      <c r="A53" s="328"/>
      <c r="B53" s="328"/>
      <c r="C53" s="328"/>
      <c r="D53" s="328"/>
      <c r="E53" s="328"/>
      <c r="F53" s="328"/>
      <c r="G53" s="328"/>
      <c r="H53" s="328"/>
      <c r="I53" s="328"/>
      <c r="J53" s="328"/>
      <c r="K53" s="328"/>
      <c r="L53" s="328"/>
      <c r="M53" s="328"/>
      <c r="N53" s="328"/>
      <c r="O53" s="328"/>
      <c r="P53" s="328"/>
      <c r="Q53" s="328"/>
      <c r="R53" s="328"/>
      <c r="S53" s="277"/>
      <c r="T53" s="310"/>
    </row>
    <row r="54" spans="1:23" s="42" customFormat="1" ht="15" customHeight="1" thickBot="1" x14ac:dyDescent="0.3">
      <c r="A54" s="43" t="s">
        <v>246</v>
      </c>
      <c r="B54" s="44">
        <v>2000</v>
      </c>
      <c r="C54" s="44">
        <v>2001</v>
      </c>
      <c r="D54" s="44">
        <v>2002</v>
      </c>
      <c r="E54" s="44">
        <v>2003</v>
      </c>
      <c r="F54" s="44">
        <v>2004</v>
      </c>
      <c r="G54" s="44">
        <v>2005</v>
      </c>
      <c r="H54" s="44">
        <v>2006</v>
      </c>
      <c r="I54" s="44">
        <v>2007</v>
      </c>
      <c r="J54" s="44">
        <v>2008</v>
      </c>
      <c r="K54" s="44">
        <v>2009</v>
      </c>
      <c r="L54" s="44">
        <v>2010</v>
      </c>
      <c r="M54" s="44">
        <v>2011</v>
      </c>
      <c r="N54" s="44">
        <v>2012</v>
      </c>
      <c r="O54" s="44">
        <v>2013</v>
      </c>
      <c r="P54" s="44">
        <v>2014</v>
      </c>
      <c r="Q54" s="44">
        <v>2015</v>
      </c>
      <c r="R54" s="44">
        <v>2016</v>
      </c>
      <c r="S54" s="44">
        <v>2017</v>
      </c>
      <c r="T54" s="44">
        <v>2018</v>
      </c>
    </row>
    <row r="55" spans="1:23" s="85" customFormat="1" ht="15" customHeight="1" x14ac:dyDescent="0.25">
      <c r="A55" s="71"/>
    </row>
    <row r="56" spans="1:23" ht="15" customHeight="1" x14ac:dyDescent="0.25">
      <c r="A56" s="72" t="s">
        <v>19</v>
      </c>
      <c r="B56" s="86">
        <f>+[1]ABSOL!L52/([1]ABSOL!L9+[1]ABSOL!L52+[1]ABSOL!L95)*100</f>
        <v>31.319032540992136</v>
      </c>
      <c r="C56" s="86">
        <f>+'C8,C10,C12'!C55/('C8,C10,C12'!C55+'C8,C10,C12'!C10+'C8,C10,C12'!C99)*100</f>
        <v>33.012193356465374</v>
      </c>
      <c r="D56" s="86">
        <f>+'C8,C10,C12'!D55/('C8,C10,C12'!D55+'C8,C10,C12'!D10+'C8,C10,C12'!D99)*100</f>
        <v>33.03372706303422</v>
      </c>
      <c r="E56" s="86">
        <f>+'C8,C10,C12'!E55/('C8,C10,C12'!E55+'C8,C10,C12'!E10+'C8,C10,C12'!E99)*100</f>
        <v>31.988414192614044</v>
      </c>
      <c r="F56" s="86">
        <f>+'C8,C10,C12'!F55/('C8,C10,C12'!F55+'C8,C10,C12'!F10+'C8,C10,C12'!F99)*100</f>
        <v>32.32647087362939</v>
      </c>
      <c r="G56" s="86">
        <f>+'C8,C10,C12'!G55/('C8,C10,C12'!G55+'C8,C10,C12'!G10+'C8,C10,C12'!G99)*100</f>
        <v>33.038535652942613</v>
      </c>
      <c r="H56" s="86">
        <f>+'C8,C10,C12'!H55/('C8,C10,C12'!H55+'C8,C10,C12'!H10+'C8,C10,C12'!H99)*100</f>
        <v>32.601372569170863</v>
      </c>
      <c r="I56" s="86">
        <f>+'C8,C10,C12'!I55/('C8,C10,C12'!I55+'C8,C10,C12'!I10+'C8,C10,C12'!I99)*100</f>
        <v>31.623316153988263</v>
      </c>
      <c r="J56" s="86">
        <f>+'C8,C10,C12'!J55/('C8,C10,C12'!J55+'C8,C10,C12'!J10+'C8,C10,C12'!J99)*100</f>
        <v>33.894118533022066</v>
      </c>
      <c r="K56" s="86">
        <f>+'C8,C10,C12'!K55/('C8,C10,C12'!K55+'C8,C10,C12'!K10+'C8,C10,C12'!K99)*100</f>
        <v>35.473879975974931</v>
      </c>
      <c r="L56" s="86">
        <f>+'C8,C10,C12'!L55/('C8,C10,C12'!L55+'C8,C10,C12'!L10+'C8,C10,C12'!L99)*100</f>
        <v>34.683240201688768</v>
      </c>
      <c r="M56" s="86">
        <f>+'C8,C10,C12'!M55/('C8,C10,C12'!M55+'C8,C10,C12'!M10+'C8,C10,C12'!M99)*100</f>
        <v>34.115796585358986</v>
      </c>
      <c r="N56" s="86">
        <f>+'C8,C10,C12'!N55/('C8,C10,C12'!N55+'C8,C10,C12'!N10+'C8,C10,C12'!N99)*100</f>
        <v>33.687665276514792</v>
      </c>
      <c r="O56" s="86">
        <f>+'C8,C10,C12'!O55/('C8,C10,C12'!O55+'C8,C10,C12'!O10+'C8,C10,C12'!O99)*100</f>
        <v>33.082418109771986</v>
      </c>
      <c r="P56" s="86">
        <f>+'C8,C10,C12'!P55/('C8,C10,C12'!P55+'C8,C10,C12'!P10+'C8,C10,C12'!P99)*100</f>
        <v>31.083360557915018</v>
      </c>
      <c r="Q56" s="86">
        <f>+'C8,C10,C12'!Q55/('C8,C10,C12'!Q55+'C8,C10,C12'!Q10+'C8,C10,C12'!Q99)*100</f>
        <v>30.323841671475314</v>
      </c>
      <c r="R56" s="86">
        <f>+'C8,C10,C12'!R55/('C8,C10,C12'!R55+'C8,C10,C12'!R10+'C8,C10,C12'!R99)*100</f>
        <v>28.966424840006948</v>
      </c>
      <c r="S56" s="86">
        <f>+'C8,C10,C12'!S55/('C8,C10,C12'!S55+'C8,C10,C12'!S10+'C8,C10,C12'!S99)*100</f>
        <v>28.044035021541024</v>
      </c>
      <c r="T56" s="86">
        <f>+'C8,C10,C12'!T55/('C8,C10,C12'!T55+'C8,C10,C12'!T10+'C8,C10,C12'!T99)*100</f>
        <v>10.643341912084443</v>
      </c>
    </row>
    <row r="57" spans="1:23" ht="15" customHeight="1" x14ac:dyDescent="0.25">
      <c r="A57" s="69" t="s">
        <v>50</v>
      </c>
      <c r="B57" s="87">
        <f>+[1]ABSOL!L53/([1]ABSOL!L10+[1]ABSOL!L53+[1]ABSOL!L96)*100</f>
        <v>32.346522374720273</v>
      </c>
      <c r="C57" s="87">
        <f>+'C8,C10,C12'!C56/('C8,C10,C12'!C56+'C8,C10,C12'!C11+'C8,C10,C12'!C100)*100</f>
        <v>33.924617923705505</v>
      </c>
      <c r="D57" s="87">
        <f>+'C8,C10,C12'!D56/('C8,C10,C12'!D56+'C8,C10,C12'!D11+'C8,C10,C12'!D100)*100</f>
        <v>33.788113159921558</v>
      </c>
      <c r="E57" s="87">
        <f>+'C8,C10,C12'!E56/('C8,C10,C12'!E56+'C8,C10,C12'!E11+'C8,C10,C12'!E100)*100</f>
        <v>32.872807792421945</v>
      </c>
      <c r="F57" s="87">
        <f>+'C8,C10,C12'!F56/('C8,C10,C12'!F56+'C8,C10,C12'!F11+'C8,C10,C12'!F100)*100</f>
        <v>33.14163173798616</v>
      </c>
      <c r="G57" s="87">
        <f>+'C8,C10,C12'!G56/('C8,C10,C12'!G56+'C8,C10,C12'!G11+'C8,C10,C12'!G100)*100</f>
        <v>34.051191231997862</v>
      </c>
      <c r="H57" s="87">
        <f>+'C8,C10,C12'!H56/('C8,C10,C12'!H56+'C8,C10,C12'!H11+'C8,C10,C12'!H100)*100</f>
        <v>33.161739362470954</v>
      </c>
      <c r="I57" s="87">
        <f>+'C8,C10,C12'!I56/('C8,C10,C12'!I56+'C8,C10,C12'!I11+'C8,C10,C12'!I100)*100</f>
        <v>31.683600703158689</v>
      </c>
      <c r="J57" s="87">
        <f>+'C8,C10,C12'!J56/('C8,C10,C12'!J56+'C8,C10,C12'!J11+'C8,C10,C12'!J100)*100</f>
        <v>34.265590885413779</v>
      </c>
      <c r="K57" s="87">
        <f>+'C8,C10,C12'!K56/('C8,C10,C12'!K56+'C8,C10,C12'!K11+'C8,C10,C12'!K100)*100</f>
        <v>36.234516484402292</v>
      </c>
      <c r="L57" s="87">
        <f>+'C8,C10,C12'!L56/('C8,C10,C12'!L56+'C8,C10,C12'!L11+'C8,C10,C12'!L100)*100</f>
        <v>35.438747005095259</v>
      </c>
      <c r="M57" s="87">
        <f>+'C8,C10,C12'!M56/('C8,C10,C12'!M56+'C8,C10,C12'!M11+'C8,C10,C12'!M100)*100</f>
        <v>35.656722602030243</v>
      </c>
      <c r="N57" s="87">
        <f>+'C8,C10,C12'!N56/('C8,C10,C12'!N56+'C8,C10,C12'!N11+'C8,C10,C12'!N100)*100</f>
        <v>34.7714091885192</v>
      </c>
      <c r="O57" s="87">
        <f>+'C8,C10,C12'!O56/('C8,C10,C12'!O56+'C8,C10,C12'!O11+'C8,C10,C12'!O100)*100</f>
        <v>34.06837002625732</v>
      </c>
      <c r="P57" s="87">
        <f>+'C8,C10,C12'!P56/('C8,C10,C12'!P56+'C8,C10,C12'!P11+'C8,C10,C12'!P100)*100</f>
        <v>32.451491218902873</v>
      </c>
      <c r="Q57" s="87">
        <f>+'C8,C10,C12'!Q56/('C8,C10,C12'!Q56+'C8,C10,C12'!Q11+'C8,C10,C12'!Q100)*100</f>
        <v>31.460841517031678</v>
      </c>
      <c r="R57" s="87">
        <f>+'C8,C10,C12'!R56/('C8,C10,C12'!R56+'C8,C10,C12'!R11+'C8,C10,C12'!R100)*100</f>
        <v>30.077431381840334</v>
      </c>
      <c r="S57" s="87">
        <f>+'C8,C10,C12'!S56/('C8,C10,C12'!S56+'C8,C10,C12'!S11+'C8,C10,C12'!S100)*100</f>
        <v>29.068879055290914</v>
      </c>
      <c r="T57" s="87">
        <f>+'C8,C10,C12'!T56/('C8,C10,C12'!T56+'C8,C10,C12'!T11+'C8,C10,C12'!T100)*100</f>
        <v>11.422658719721294</v>
      </c>
    </row>
    <row r="58" spans="1:23" ht="15" customHeight="1" x14ac:dyDescent="0.25">
      <c r="A58" s="69" t="s">
        <v>51</v>
      </c>
      <c r="B58" s="88">
        <f>+[1]ABSOL!L54/([1]ABSOL!L11+[1]ABSOL!L54+[1]ABSOL!L97)*100</f>
        <v>32.365345824928731</v>
      </c>
      <c r="C58" s="88">
        <f>+'C8,C10,C12'!C57/('C8,C10,C12'!C57+'C8,C10,C12'!C12+'C8,C10,C12'!C101)*100</f>
        <v>32.326473119962444</v>
      </c>
      <c r="D58" s="88">
        <f>+'C8,C10,C12'!D57/('C8,C10,C12'!D57+'C8,C10,C12'!D12+'C8,C10,C12'!D101)*100</f>
        <v>31.345228400088843</v>
      </c>
      <c r="E58" s="88">
        <f>+'C8,C10,C12'!E57/('C8,C10,C12'!E57+'C8,C10,C12'!E12+'C8,C10,C12'!E101)*100</f>
        <v>30.412828386216304</v>
      </c>
      <c r="F58" s="88">
        <f>+'C8,C10,C12'!F57/('C8,C10,C12'!F57+'C8,C10,C12'!F12+'C8,C10,C12'!F101)*100</f>
        <v>28.624235686492494</v>
      </c>
      <c r="G58" s="88">
        <f>+'C8,C10,C12'!G57/('C8,C10,C12'!G57+'C8,C10,C12'!G12+'C8,C10,C12'!G101)*100</f>
        <v>30.217768617454034</v>
      </c>
      <c r="H58" s="88">
        <f>+'C8,C10,C12'!H57/('C8,C10,C12'!H57+'C8,C10,C12'!H12+'C8,C10,C12'!H101)*100</f>
        <v>29.391837175403552</v>
      </c>
      <c r="I58" s="88">
        <f>+'C8,C10,C12'!I57/('C8,C10,C12'!I57+'C8,C10,C12'!I12+'C8,C10,C12'!I101)*100</f>
        <v>30.156211862338296</v>
      </c>
      <c r="J58" s="88">
        <f>+'C8,C10,C12'!J57/('C8,C10,C12'!J57+'C8,C10,C12'!J12+'C8,C10,C12'!J101)*100</f>
        <v>35.362295347706272</v>
      </c>
      <c r="K58" s="88">
        <f>+'C8,C10,C12'!K57/('C8,C10,C12'!K57+'C8,C10,C12'!K12+'C8,C10,C12'!K101)*100</f>
        <v>36.677382259160524</v>
      </c>
      <c r="L58" s="88">
        <f>+'C8,C10,C12'!L57/('C8,C10,C12'!L57+'C8,C10,C12'!L12+'C8,C10,C12'!L101)*100</f>
        <v>35.537689200920994</v>
      </c>
      <c r="M58" s="88">
        <f>+'C8,C10,C12'!M57/('C8,C10,C12'!M57+'C8,C10,C12'!M12+'C8,C10,C12'!M101)*100</f>
        <v>36.190856259197368</v>
      </c>
      <c r="N58" s="88">
        <f>+'C8,C10,C12'!N57/('C8,C10,C12'!N57+'C8,C10,C12'!N12+'C8,C10,C12'!N101)*100</f>
        <v>35.019394319030525</v>
      </c>
      <c r="O58" s="88">
        <f>+'C8,C10,C12'!O57/('C8,C10,C12'!O57+'C8,C10,C12'!O12+'C8,C10,C12'!O101)*100</f>
        <v>34.287216463872618</v>
      </c>
      <c r="P58" s="88">
        <f>+'C8,C10,C12'!P57/('C8,C10,C12'!P57+'C8,C10,C12'!P12+'C8,C10,C12'!P101)*100</f>
        <v>32.308685824991926</v>
      </c>
      <c r="Q58" s="88">
        <f>+'C8,C10,C12'!Q57/('C8,C10,C12'!Q57+'C8,C10,C12'!Q12+'C8,C10,C12'!Q101)*100</f>
        <v>29.960913611103724</v>
      </c>
      <c r="R58" s="88">
        <f>+'C8,C10,C12'!R57/('C8,C10,C12'!R57+'C8,C10,C12'!R12+'C8,C10,C12'!R101)*100</f>
        <v>28.806378611652018</v>
      </c>
      <c r="S58" s="88">
        <f>+'C8,C10,C12'!S57/('C8,C10,C12'!S57+'C8,C10,C12'!S12+'C8,C10,C12'!S101)*100</f>
        <v>28.145730369743898</v>
      </c>
      <c r="T58" s="88">
        <f>+'C8,C10,C12'!T57/('C8,C10,C12'!T57+'C8,C10,C12'!T12+'C8,C10,C12'!T101)*100</f>
        <v>13.985001292991983</v>
      </c>
    </row>
    <row r="59" spans="1:23" ht="15" customHeight="1" x14ac:dyDescent="0.25">
      <c r="A59" s="69" t="s">
        <v>52</v>
      </c>
      <c r="B59" s="88">
        <f>+[1]ABSOL!L55/([1]ABSOL!L12+[1]ABSOL!L55+[1]ABSOL!L98)*100</f>
        <v>34.12889352551683</v>
      </c>
      <c r="C59" s="88">
        <f>+'C8,C10,C12'!C58/('C8,C10,C12'!C58+'C8,C10,C12'!C13+'C8,C10,C12'!C102)*100</f>
        <v>35.402040426750375</v>
      </c>
      <c r="D59" s="88">
        <f>+'C8,C10,C12'!D58/('C8,C10,C12'!D58+'C8,C10,C12'!D13+'C8,C10,C12'!D102)*100</f>
        <v>34.889729817708329</v>
      </c>
      <c r="E59" s="88">
        <f>+'C8,C10,C12'!E58/('C8,C10,C12'!E58+'C8,C10,C12'!E13+'C8,C10,C12'!E102)*100</f>
        <v>33.099760953267278</v>
      </c>
      <c r="F59" s="88">
        <f>+'C8,C10,C12'!F58/('C8,C10,C12'!F58+'C8,C10,C12'!F13+'C8,C10,C12'!F102)*100</f>
        <v>31.904829900403385</v>
      </c>
      <c r="G59" s="88">
        <f>+'C8,C10,C12'!G58/('C8,C10,C12'!G58+'C8,C10,C12'!G13+'C8,C10,C12'!G102)*100</f>
        <v>33.0617443341417</v>
      </c>
      <c r="H59" s="88">
        <f>+'C8,C10,C12'!H58/('C8,C10,C12'!H58+'C8,C10,C12'!H13+'C8,C10,C12'!H102)*100</f>
        <v>33.727912163321321</v>
      </c>
      <c r="I59" s="88">
        <f>+'C8,C10,C12'!I58/('C8,C10,C12'!I58+'C8,C10,C12'!I13+'C8,C10,C12'!I102)*100</f>
        <v>33.628708425814544</v>
      </c>
      <c r="J59" s="88">
        <f>+'C8,C10,C12'!J58/('C8,C10,C12'!J58+'C8,C10,C12'!J13+'C8,C10,C12'!J102)*100</f>
        <v>36.42050629865777</v>
      </c>
      <c r="K59" s="88">
        <f>+'C8,C10,C12'!K58/('C8,C10,C12'!K58+'C8,C10,C12'!K13+'C8,C10,C12'!K102)*100</f>
        <v>37.881027924051899</v>
      </c>
      <c r="L59" s="88">
        <f>+'C8,C10,C12'!L58/('C8,C10,C12'!L58+'C8,C10,C12'!L13+'C8,C10,C12'!L102)*100</f>
        <v>37.279163419069889</v>
      </c>
      <c r="M59" s="88">
        <f>+'C8,C10,C12'!M58/('C8,C10,C12'!M58+'C8,C10,C12'!M13+'C8,C10,C12'!M102)*100</f>
        <v>37.573217772274873</v>
      </c>
      <c r="N59" s="88">
        <f>+'C8,C10,C12'!N58/('C8,C10,C12'!N58+'C8,C10,C12'!N13+'C8,C10,C12'!N102)*100</f>
        <v>37.039000257003337</v>
      </c>
      <c r="O59" s="88">
        <f>+'C8,C10,C12'!O58/('C8,C10,C12'!O58+'C8,C10,C12'!O13+'C8,C10,C12'!O102)*100</f>
        <v>36.371033360455655</v>
      </c>
      <c r="P59" s="88">
        <f>+'C8,C10,C12'!P58/('C8,C10,C12'!P58+'C8,C10,C12'!P13+'C8,C10,C12'!P102)*100</f>
        <v>35.822865532634324</v>
      </c>
      <c r="Q59" s="88">
        <f>+'C8,C10,C12'!Q58/('C8,C10,C12'!Q58+'C8,C10,C12'!Q13+'C8,C10,C12'!Q102)*100</f>
        <v>34.75547289949408</v>
      </c>
      <c r="R59" s="88">
        <f>+'C8,C10,C12'!R58/('C8,C10,C12'!R58+'C8,C10,C12'!R13+'C8,C10,C12'!R102)*100</f>
        <v>32.932600686062763</v>
      </c>
      <c r="S59" s="88">
        <f>+'C8,C10,C12'!S58/('C8,C10,C12'!S58+'C8,C10,C12'!S13+'C8,C10,C12'!S102)*100</f>
        <v>31.93183040585189</v>
      </c>
      <c r="T59" s="88">
        <f>+'C8,C10,C12'!T58/('C8,C10,C12'!T58+'C8,C10,C12'!T13+'C8,C10,C12'!T102)*100</f>
        <v>11.527325642448881</v>
      </c>
    </row>
    <row r="60" spans="1:23" ht="15" customHeight="1" x14ac:dyDescent="0.25">
      <c r="A60" s="69" t="s">
        <v>53</v>
      </c>
      <c r="B60" s="88">
        <f>+[1]ABSOL!L56/([1]ABSOL!L13+[1]ABSOL!L56+[1]ABSOL!L99)*100</f>
        <v>30.076776972258635</v>
      </c>
      <c r="C60" s="88">
        <f>+'C8,C10,C12'!C59/('C8,C10,C12'!C59+'C8,C10,C12'!C14+'C8,C10,C12'!C103)*100</f>
        <v>34.778491002841207</v>
      </c>
      <c r="D60" s="88">
        <f>+'C8,C10,C12'!D59/('C8,C10,C12'!D59+'C8,C10,C12'!D14+'C8,C10,C12'!D103)*100</f>
        <v>36.718667371760972</v>
      </c>
      <c r="E60" s="88">
        <f>+'C8,C10,C12'!E59/('C8,C10,C12'!E59+'C8,C10,C12'!E14+'C8,C10,C12'!E103)*100</f>
        <v>36.89432063263839</v>
      </c>
      <c r="F60" s="88">
        <f>+'C8,C10,C12'!F59/('C8,C10,C12'!F59+'C8,C10,C12'!F14+'C8,C10,C12'!F103)*100</f>
        <v>41.63776202684361</v>
      </c>
      <c r="G60" s="88">
        <f>+'C8,C10,C12'!G59/('C8,C10,C12'!G59+'C8,C10,C12'!G14+'C8,C10,C12'!G103)*100</f>
        <v>41.049961853310514</v>
      </c>
      <c r="H60" s="88">
        <f>+'C8,C10,C12'!H59/('C8,C10,C12'!H59+'C8,C10,C12'!H14+'C8,C10,C12'!H103)*100</f>
        <v>38.347368421052629</v>
      </c>
      <c r="I60" s="88">
        <f>+'C8,C10,C12'!I59/('C8,C10,C12'!I59+'C8,C10,C12'!I14+'C8,C10,C12'!I103)*100</f>
        <v>31.638652843281879</v>
      </c>
      <c r="J60" s="88">
        <f>+'C8,C10,C12'!J59/('C8,C10,C12'!J59+'C8,C10,C12'!J14+'C8,C10,C12'!J103)*100</f>
        <v>29.983624567294736</v>
      </c>
      <c r="K60" s="88">
        <f>+'C8,C10,C12'!K59/('C8,C10,C12'!K59+'C8,C10,C12'!K14+'C8,C10,C12'!K103)*100</f>
        <v>33.539970017422313</v>
      </c>
      <c r="L60" s="88">
        <f>+'C8,C10,C12'!L59/('C8,C10,C12'!L59+'C8,C10,C12'!L14+'C8,C10,C12'!L103)*100</f>
        <v>33.019263399540868</v>
      </c>
      <c r="M60" s="88">
        <f>+'C8,C10,C12'!M59/('C8,C10,C12'!M59+'C8,C10,C12'!M14+'C8,C10,C12'!M103)*100</f>
        <v>32.378700122251843</v>
      </c>
      <c r="N60" s="88">
        <f>+'C8,C10,C12'!N59/('C8,C10,C12'!N59+'C8,C10,C12'!N14+'C8,C10,C12'!N103)*100</f>
        <v>31.5858918056677</v>
      </c>
      <c r="O60" s="88">
        <f>+'C8,C10,C12'!O59/('C8,C10,C12'!O59+'C8,C10,C12'!O14+'C8,C10,C12'!O103)*100</f>
        <v>30.780073373238075</v>
      </c>
      <c r="P60" s="88">
        <f>+'C8,C10,C12'!P59/('C8,C10,C12'!P59+'C8,C10,C12'!P14+'C8,C10,C12'!P103)*100</f>
        <v>28.595624810568914</v>
      </c>
      <c r="Q60" s="88">
        <f>+'C8,C10,C12'!Q59/('C8,C10,C12'!Q59+'C8,C10,C12'!Q14+'C8,C10,C12'!Q103)*100</f>
        <v>29.743525674204431</v>
      </c>
      <c r="R60" s="88">
        <f>+'C8,C10,C12'!R59/('C8,C10,C12'!R59+'C8,C10,C12'!R14+'C8,C10,C12'!R103)*100</f>
        <v>28.510052949933108</v>
      </c>
      <c r="S60" s="88">
        <f>+'C8,C10,C12'!S59/('C8,C10,C12'!S59+'C8,C10,C12'!S14+'C8,C10,C12'!S103)*100</f>
        <v>26.923502100375856</v>
      </c>
      <c r="T60" s="88">
        <f>+'C8,C10,C12'!T59/('C8,C10,C12'!T59+'C8,C10,C12'!T14+'C8,C10,C12'!T103)*100</f>
        <v>7.8551057317751809</v>
      </c>
    </row>
    <row r="61" spans="1:23" ht="15" customHeight="1" x14ac:dyDescent="0.25">
      <c r="A61" s="70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</row>
    <row r="62" spans="1:23" ht="15" customHeight="1" x14ac:dyDescent="0.25">
      <c r="A62" s="78" t="s">
        <v>54</v>
      </c>
      <c r="B62" s="87">
        <f>+[1]ABSOL!L58/([1]ABSOL!L15+[1]ABSOL!L58+[1]ABSOL!L101)*100</f>
        <v>28.738472246389417</v>
      </c>
      <c r="C62" s="87">
        <f>+'C8,C10,C12'!C61/('C8,C10,C12'!C61+'C8,C10,C12'!C16+'C8,C10,C12'!C105)*100</f>
        <v>30.922417369658419</v>
      </c>
      <c r="D62" s="87">
        <f>+'C8,C10,C12'!D61/('C8,C10,C12'!D61+'C8,C10,C12'!D16+'C8,C10,C12'!D105)*100</f>
        <v>31.317014257099089</v>
      </c>
      <c r="E62" s="87">
        <f>+'C8,C10,C12'!E61/('C8,C10,C12'!E61+'C8,C10,C12'!E16+'C8,C10,C12'!E105)*100</f>
        <v>29.898843729563513</v>
      </c>
      <c r="F62" s="87">
        <f>+'C8,C10,C12'!F61/('C8,C10,C12'!F61+'C8,C10,C12'!F16+'C8,C10,C12'!F105)*100</f>
        <v>30.37719550820616</v>
      </c>
      <c r="G62" s="87">
        <f>+'C8,C10,C12'!G61/('C8,C10,C12'!G61+'C8,C10,C12'!G16+'C8,C10,C12'!G105)*100</f>
        <v>30.717886542020288</v>
      </c>
      <c r="H62" s="87">
        <f>+'C8,C10,C12'!H61/('C8,C10,C12'!H61+'C8,C10,C12'!H16+'C8,C10,C12'!H105)*100</f>
        <v>31.384526238275168</v>
      </c>
      <c r="I62" s="87">
        <f>+'C8,C10,C12'!I61/('C8,C10,C12'!I61+'C8,C10,C12'!I16+'C8,C10,C12'!I105)*100</f>
        <v>31.49401847219093</v>
      </c>
      <c r="J62" s="87">
        <f>+'C8,C10,C12'!J61/('C8,C10,C12'!J61+'C8,C10,C12'!J16+'C8,C10,C12'!J105)*100</f>
        <v>33.106599938911209</v>
      </c>
      <c r="K62" s="87">
        <f>+'C8,C10,C12'!K61/('C8,C10,C12'!K61+'C8,C10,C12'!K16+'C8,C10,C12'!K105)*100</f>
        <v>33.906282879071469</v>
      </c>
      <c r="L62" s="87">
        <f>+'C8,C10,C12'!L61/('C8,C10,C12'!L61+'C8,C10,C12'!L16+'C8,C10,C12'!L105)*100</f>
        <v>33.097222679801007</v>
      </c>
      <c r="M62" s="87">
        <f>+'C8,C10,C12'!M61/('C8,C10,C12'!M61+'C8,C10,C12'!M16+'C8,C10,C12'!M105)*100</f>
        <v>30.850199762918734</v>
      </c>
      <c r="N62" s="87">
        <f>+'C8,C10,C12'!N61/('C8,C10,C12'!N61+'C8,C10,C12'!N16+'C8,C10,C12'!N105)*100</f>
        <v>31.352094096955042</v>
      </c>
      <c r="O62" s="87">
        <f>+'C8,C10,C12'!O61/('C8,C10,C12'!O61+'C8,C10,C12'!O16+'C8,C10,C12'!O105)*100</f>
        <v>30.998377662980829</v>
      </c>
      <c r="P62" s="87">
        <f>+'C8,C10,C12'!P61/('C8,C10,C12'!P61+'C8,C10,C12'!P16+'C8,C10,C12'!P105)*100</f>
        <v>28.307297714856965</v>
      </c>
      <c r="Q62" s="87">
        <f>+'C8,C10,C12'!Q61/('C8,C10,C12'!Q61+'C8,C10,C12'!Q16+'C8,C10,C12'!Q105)*100</f>
        <v>28.217788813730248</v>
      </c>
      <c r="R62" s="87">
        <f>+'C8,C10,C12'!R61/('C8,C10,C12'!R61+'C8,C10,C12'!R16+'C8,C10,C12'!R105)*100</f>
        <v>26.978862939812011</v>
      </c>
      <c r="S62" s="87">
        <f>+'C8,C10,C12'!S61/('C8,C10,C12'!S61+'C8,C10,C12'!S16+'C8,C10,C12'!S105)*100</f>
        <v>26.179436706439908</v>
      </c>
      <c r="T62" s="87">
        <f>+'C8,C10,C12'!T61/('C8,C10,C12'!T61+'C8,C10,C12'!T16+'C8,C10,C12'!T105)*100</f>
        <v>9.2020485709565509</v>
      </c>
    </row>
    <row r="63" spans="1:23" ht="15" customHeight="1" x14ac:dyDescent="0.25">
      <c r="A63" s="78" t="s">
        <v>55</v>
      </c>
      <c r="B63" s="88">
        <f>+[1]ABSOL!L59/([1]ABSOL!L16+[1]ABSOL!L59+[1]ABSOL!L102)*100</f>
        <v>35.794714917990106</v>
      </c>
      <c r="C63" s="88">
        <f>+'C8,C10,C12'!C62/('C8,C10,C12'!C62+'C8,C10,C12'!C17+'C8,C10,C12'!C106)*100</f>
        <v>37.635933806146568</v>
      </c>
      <c r="D63" s="88">
        <f>+'C8,C10,C12'!D62/('C8,C10,C12'!D62+'C8,C10,C12'!D17+'C8,C10,C12'!D106)*100</f>
        <v>37.556968588816417</v>
      </c>
      <c r="E63" s="88">
        <f>+'C8,C10,C12'!E62/('C8,C10,C12'!E62+'C8,C10,C12'!E17+'C8,C10,C12'!E106)*100</f>
        <v>37.048336605295276</v>
      </c>
      <c r="F63" s="88">
        <f>+'C8,C10,C12'!F62/('C8,C10,C12'!F62+'C8,C10,C12'!F17+'C8,C10,C12'!F106)*100</f>
        <v>35.619970310180484</v>
      </c>
      <c r="G63" s="88">
        <f>+'C8,C10,C12'!G62/('C8,C10,C12'!G62+'C8,C10,C12'!G17+'C8,C10,C12'!G106)*100</f>
        <v>35.336762770666347</v>
      </c>
      <c r="H63" s="88">
        <f>+'C8,C10,C12'!H62/('C8,C10,C12'!H62+'C8,C10,C12'!H17+'C8,C10,C12'!H106)*100</f>
        <v>36.568465286780807</v>
      </c>
      <c r="I63" s="88">
        <f>+'C8,C10,C12'!I62/('C8,C10,C12'!I62+'C8,C10,C12'!I17+'C8,C10,C12'!I106)*100</f>
        <v>36.686727761820087</v>
      </c>
      <c r="J63" s="88">
        <f>+'C8,C10,C12'!J62/('C8,C10,C12'!J62+'C8,C10,C12'!J17+'C8,C10,C12'!J106)*100</f>
        <v>41.440362087326946</v>
      </c>
      <c r="K63" s="88">
        <f>+'C8,C10,C12'!K62/('C8,C10,C12'!K62+'C8,C10,C12'!K17+'C8,C10,C12'!K106)*100</f>
        <v>40.415610960887435</v>
      </c>
      <c r="L63" s="88">
        <f>+'C8,C10,C12'!L62/('C8,C10,C12'!L62+'C8,C10,C12'!L17+'C8,C10,C12'!L106)*100</f>
        <v>40.015753395495381</v>
      </c>
      <c r="M63" s="88">
        <f>+'C8,C10,C12'!M62/('C8,C10,C12'!M62+'C8,C10,C12'!M17+'C8,C10,C12'!M106)*100</f>
        <v>38.142520864540977</v>
      </c>
      <c r="N63" s="88">
        <f>+'C8,C10,C12'!N62/('C8,C10,C12'!N62+'C8,C10,C12'!N17+'C8,C10,C12'!N106)*100</f>
        <v>37.738898106052446</v>
      </c>
      <c r="O63" s="88">
        <f>+'C8,C10,C12'!O62/('C8,C10,C12'!O62+'C8,C10,C12'!O17+'C8,C10,C12'!O106)*100</f>
        <v>37.492957158656957</v>
      </c>
      <c r="P63" s="88">
        <f>+'C8,C10,C12'!P62/('C8,C10,C12'!P62+'C8,C10,C12'!P17+'C8,C10,C12'!P106)*100</f>
        <v>35.270684778711711</v>
      </c>
      <c r="Q63" s="88">
        <f>+'C8,C10,C12'!Q62/('C8,C10,C12'!Q62+'C8,C10,C12'!Q17+'C8,C10,C12'!Q106)*100</f>
        <v>33.586134216568183</v>
      </c>
      <c r="R63" s="88">
        <f>+'C8,C10,C12'!R62/('C8,C10,C12'!R62+'C8,C10,C12'!R17+'C8,C10,C12'!R106)*100</f>
        <v>33.276778644949665</v>
      </c>
      <c r="S63" s="88">
        <f>+'C8,C10,C12'!S62/('C8,C10,C12'!S62+'C8,C10,C12'!S17+'C8,C10,C12'!S106)*100</f>
        <v>32.620112818517796</v>
      </c>
      <c r="T63" s="88">
        <f>+'C8,C10,C12'!T62/('C8,C10,C12'!T62+'C8,C10,C12'!T17+'C8,C10,C12'!T106)*100</f>
        <v>12.334407780738202</v>
      </c>
    </row>
    <row r="64" spans="1:23" ht="15" customHeight="1" x14ac:dyDescent="0.25">
      <c r="A64" s="78" t="s">
        <v>56</v>
      </c>
      <c r="B64" s="88">
        <f>+[1]ABSOL!L60/([1]ABSOL!L17+[1]ABSOL!L60+[1]ABSOL!L103)*100</f>
        <v>20.68739627915102</v>
      </c>
      <c r="C64" s="88">
        <f>+'C8,C10,C12'!C63/('C8,C10,C12'!C63+'C8,C10,C12'!C18+'C8,C10,C12'!C107)*100</f>
        <v>23.137978032550308</v>
      </c>
      <c r="D64" s="88">
        <f>+'C8,C10,C12'!D63/('C8,C10,C12'!D63+'C8,C10,C12'!D18+'C8,C10,C12'!D107)*100</f>
        <v>24.80651731160896</v>
      </c>
      <c r="E64" s="88">
        <f>+'C8,C10,C12'!E63/('C8,C10,C12'!E63+'C8,C10,C12'!E18+'C8,C10,C12'!E107)*100</f>
        <v>23.339489705178192</v>
      </c>
      <c r="F64" s="88">
        <f>+'C8,C10,C12'!F63/('C8,C10,C12'!F63+'C8,C10,C12'!F18+'C8,C10,C12'!F107)*100</f>
        <v>25.70729053318825</v>
      </c>
      <c r="G64" s="88">
        <f>+'C8,C10,C12'!G63/('C8,C10,C12'!G63+'C8,C10,C12'!G18+'C8,C10,C12'!G107)*100</f>
        <v>26.445794942168206</v>
      </c>
      <c r="H64" s="88">
        <f>+'C8,C10,C12'!H63/('C8,C10,C12'!H63+'C8,C10,C12'!H18+'C8,C10,C12'!H107)*100</f>
        <v>25.750710870855858</v>
      </c>
      <c r="I64" s="88">
        <f>+'C8,C10,C12'!I63/('C8,C10,C12'!I63+'C8,C10,C12'!I18+'C8,C10,C12'!I107)*100</f>
        <v>27.39854562514661</v>
      </c>
      <c r="J64" s="88">
        <f>+'C8,C10,C12'!J63/('C8,C10,C12'!J63+'C8,C10,C12'!J18+'C8,C10,C12'!J107)*100</f>
        <v>24.798963949040751</v>
      </c>
      <c r="K64" s="88">
        <f>+'C8,C10,C12'!K63/('C8,C10,C12'!K63+'C8,C10,C12'!K18+'C8,C10,C12'!K107)*100</f>
        <v>28.535571854867946</v>
      </c>
      <c r="L64" s="88">
        <f>+'C8,C10,C12'!L63/('C8,C10,C12'!L63+'C8,C10,C12'!L18+'C8,C10,C12'!L107)*100</f>
        <v>28.207438964443714</v>
      </c>
      <c r="M64" s="88">
        <f>+'C8,C10,C12'!M63/('C8,C10,C12'!M63+'C8,C10,C12'!M18+'C8,C10,C12'!M107)*100</f>
        <v>24.868938401048492</v>
      </c>
      <c r="N64" s="88">
        <f>+'C8,C10,C12'!N63/('C8,C10,C12'!N63+'C8,C10,C12'!N18+'C8,C10,C12'!N107)*100</f>
        <v>26.166367249169799</v>
      </c>
      <c r="O64" s="88">
        <f>+'C8,C10,C12'!O63/('C8,C10,C12'!O63+'C8,C10,C12'!O18+'C8,C10,C12'!O107)*100</f>
        <v>25.850557284600857</v>
      </c>
      <c r="P64" s="88">
        <f>+'C8,C10,C12'!P63/('C8,C10,C12'!P63+'C8,C10,C12'!P18+'C8,C10,C12'!P107)*100</f>
        <v>22.625889263019317</v>
      </c>
      <c r="Q64" s="88">
        <f>+'C8,C10,C12'!Q63/('C8,C10,C12'!Q63+'C8,C10,C12'!Q18+'C8,C10,C12'!Q107)*100</f>
        <v>23.853520854944154</v>
      </c>
      <c r="R64" s="88">
        <f>+'C8,C10,C12'!R63/('C8,C10,C12'!R63+'C8,C10,C12'!R18+'C8,C10,C12'!R107)*100</f>
        <v>21.88727484020918</v>
      </c>
      <c r="S64" s="88">
        <f>+'C8,C10,C12'!S63/('C8,C10,C12'!S63+'C8,C10,C12'!S18+'C8,C10,C12'!S107)*100</f>
        <v>21.497712275538593</v>
      </c>
      <c r="T64" s="88">
        <f>+'C8,C10,C12'!T63/('C8,C10,C12'!T63+'C8,C10,C12'!T18+'C8,C10,C12'!T107)*100</f>
        <v>6.3395256455193367</v>
      </c>
    </row>
    <row r="65" spans="1:20" ht="15" customHeight="1" x14ac:dyDescent="0.25">
      <c r="A65" s="78" t="s">
        <v>57</v>
      </c>
      <c r="B65" s="88">
        <f>+[1]ABSOL!L61/([1]ABSOL!L18+[1]ABSOL!L61+[1]ABSOL!L104)*100</f>
        <v>20.291363163371486</v>
      </c>
      <c r="C65" s="88">
        <f>+'C8,C10,C12'!C64/('C8,C10,C12'!C64+'C8,C10,C12'!C19+'C8,C10,C12'!C108)*100</f>
        <v>19.626615605552896</v>
      </c>
      <c r="D65" s="88">
        <f>+'C8,C10,C12'!D64/('C8,C10,C12'!D64+'C8,C10,C12'!D19+'C8,C10,C12'!D108)*100</f>
        <v>18.879472693032014</v>
      </c>
      <c r="E65" s="88">
        <f>+'C8,C10,C12'!E64/('C8,C10,C12'!E64+'C8,C10,C12'!E19+'C8,C10,C12'!E108)*100</f>
        <v>14.158395786915131</v>
      </c>
      <c r="F65" s="88">
        <f>+'C8,C10,C12'!F64/('C8,C10,C12'!F64+'C8,C10,C12'!F19+'C8,C10,C12'!F108)*100</f>
        <v>17.901716068642745</v>
      </c>
      <c r="G65" s="88">
        <f>+'C8,C10,C12'!G64/('C8,C10,C12'!G64+'C8,C10,C12'!G19+'C8,C10,C12'!G108)*100</f>
        <v>20.255290560967417</v>
      </c>
      <c r="H65" s="88">
        <f>+'C8,C10,C12'!H64/('C8,C10,C12'!H64+'C8,C10,C12'!H19+'C8,C10,C12'!H108)*100</f>
        <v>22.916666666666664</v>
      </c>
      <c r="I65" s="88">
        <f>+'C8,C10,C12'!I64/('C8,C10,C12'!I64+'C8,C10,C12'!I19+'C8,C10,C12'!I108)*100</f>
        <v>17.668288090381296</v>
      </c>
      <c r="J65" s="88">
        <f>+'C8,C10,C12'!J64/('C8,C10,C12'!J64+'C8,C10,C12'!J19+'C8,C10,C12'!J108)*100</f>
        <v>18.533664378559951</v>
      </c>
      <c r="K65" s="88">
        <f>+'C8,C10,C12'!K64/('C8,C10,C12'!K64+'C8,C10,C12'!K19+'C8,C10,C12'!K108)*100</f>
        <v>18.75753112866515</v>
      </c>
      <c r="L65" s="88">
        <f>+'C8,C10,C12'!L64/('C8,C10,C12'!L64+'C8,C10,C12'!L19+'C8,C10,C12'!L108)*100</f>
        <v>13.552966385429222</v>
      </c>
      <c r="M65" s="88">
        <f>+'C8,C10,C12'!M64/('C8,C10,C12'!M64+'C8,C10,C12'!M19+'C8,C10,C12'!M108)*100</f>
        <v>15.153469177198865</v>
      </c>
      <c r="N65" s="88">
        <f>+'C8,C10,C12'!N64/('C8,C10,C12'!N64+'C8,C10,C12'!N19+'C8,C10,C12'!N108)*100</f>
        <v>17.811021608489963</v>
      </c>
      <c r="O65" s="88">
        <f>+'C8,C10,C12'!O64/('C8,C10,C12'!O64+'C8,C10,C12'!O19+'C8,C10,C12'!O108)*100</f>
        <v>16.605527023722182</v>
      </c>
      <c r="P65" s="88">
        <f>+'C8,C10,C12'!P64/('C8,C10,C12'!P64+'C8,C10,C12'!P19+'C8,C10,C12'!P108)*100</f>
        <v>14.88312245335621</v>
      </c>
      <c r="Q65" s="88">
        <f>+'C8,C10,C12'!Q64/('C8,C10,C12'!Q64+'C8,C10,C12'!Q19+'C8,C10,C12'!Q108)*100</f>
        <v>18.298479087452471</v>
      </c>
      <c r="R65" s="88">
        <f>+'C8,C10,C12'!R64/('C8,C10,C12'!R64+'C8,C10,C12'!R19+'C8,C10,C12'!R108)*100</f>
        <v>16.778999645264278</v>
      </c>
      <c r="S65" s="88">
        <f>+'C8,C10,C12'!S64/('C8,C10,C12'!S64+'C8,C10,C12'!S19+'C8,C10,C12'!S108)*100</f>
        <v>15.804036458333334</v>
      </c>
      <c r="T65" s="88">
        <f>+'C8,C10,C12'!T64/('C8,C10,C12'!T64+'C8,C10,C12'!T19+'C8,C10,C12'!T108)*100</f>
        <v>5.5493273542600896</v>
      </c>
    </row>
    <row r="66" spans="1:20" ht="15" customHeight="1" x14ac:dyDescent="0.25">
      <c r="A66" s="70"/>
      <c r="B66" s="89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</row>
    <row r="67" spans="1:20" ht="15" customHeight="1" x14ac:dyDescent="0.25">
      <c r="A67" s="72" t="s">
        <v>58</v>
      </c>
      <c r="B67" s="86">
        <f>+[1]ABSOL!L63/([1]ABSOL!L20+[1]ABSOL!L63+[1]ABSOL!L106)*100</f>
        <v>31.012753564972883</v>
      </c>
      <c r="C67" s="86">
        <f>+'C8,C10,C12'!C66/('C8,C10,C12'!C66+'C8,C10,C12'!C21+'C8,C10,C12'!C110)*100</f>
        <v>32.467792340786168</v>
      </c>
      <c r="D67" s="86">
        <f>+'C8,C10,C12'!D66/('C8,C10,C12'!D66+'C8,C10,C12'!D21+'C8,C10,C12'!D110)*100</f>
        <v>32.732588928575453</v>
      </c>
      <c r="E67" s="86">
        <f>+'C8,C10,C12'!E66/('C8,C10,C12'!E66+'C8,C10,C12'!E21+'C8,C10,C12'!E110)*100</f>
        <v>32.067519352348363</v>
      </c>
      <c r="F67" s="86">
        <f>+'C8,C10,C12'!F66/('C8,C10,C12'!F66+'C8,C10,C12'!F21+'C8,C10,C12'!F110)*100</f>
        <v>32.197799405382057</v>
      </c>
      <c r="G67" s="86">
        <f>+'C8,C10,C12'!G66/('C8,C10,C12'!G66+'C8,C10,C12'!G21+'C8,C10,C12'!G110)*100</f>
        <v>33.033819981980763</v>
      </c>
      <c r="H67" s="86">
        <f>+'C8,C10,C12'!H66/('C8,C10,C12'!H66+'C8,C10,C12'!H21+'C8,C10,C12'!H110)*100</f>
        <v>32.358055096392484</v>
      </c>
      <c r="I67" s="86">
        <f>+'C8,C10,C12'!I66/('C8,C10,C12'!I66+'C8,C10,C12'!I21+'C8,C10,C12'!I110)*100</f>
        <v>31.354009616802291</v>
      </c>
      <c r="J67" s="86">
        <f>+'C8,C10,C12'!J66/('C8,C10,C12'!J66+'C8,C10,C12'!J21+'C8,C10,C12'!J110)*100</f>
        <v>34.109721162566395</v>
      </c>
      <c r="K67" s="86">
        <f>+'C8,C10,C12'!K66/('C8,C10,C12'!K66+'C8,C10,C12'!K21+'C8,C10,C12'!K110)*100</f>
        <v>35.78448407678728</v>
      </c>
      <c r="L67" s="86">
        <f>+'C8,C10,C12'!L66/('C8,C10,C12'!L66+'C8,C10,C12'!L21+'C8,C10,C12'!L110)*100</f>
        <v>34.986610308030649</v>
      </c>
      <c r="M67" s="86">
        <f>+'C8,C10,C12'!M66/('C8,C10,C12'!M66+'C8,C10,C12'!M21+'C8,C10,C12'!M110)*100</f>
        <v>34.461617236872243</v>
      </c>
      <c r="N67" s="86">
        <f>+'C8,C10,C12'!N66/('C8,C10,C12'!N66+'C8,C10,C12'!N21+'C8,C10,C12'!N110)*100</f>
        <v>33.792308460330574</v>
      </c>
      <c r="O67" s="86">
        <f>+'C8,C10,C12'!O66/('C8,C10,C12'!O66+'C8,C10,C12'!O21+'C8,C10,C12'!O110)*100</f>
        <v>33.245404298312586</v>
      </c>
      <c r="P67" s="86">
        <f>+'C8,C10,C12'!P66/('C8,C10,C12'!P66+'C8,C10,C12'!P21+'C8,C10,C12'!P110)*100</f>
        <v>31.214658348838061</v>
      </c>
      <c r="Q67" s="86">
        <f>+'C8,C10,C12'!Q66/('C8,C10,C12'!Q66+'C8,C10,C12'!Q21+'C8,C10,C12'!Q110)*100</f>
        <v>30.212864200951195</v>
      </c>
      <c r="R67" s="86">
        <f>+'C8,C10,C12'!R66/('C8,C10,C12'!R66+'C8,C10,C12'!R21+'C8,C10,C12'!R110)*100</f>
        <v>29.177268479538114</v>
      </c>
      <c r="S67" s="86">
        <f>+'C8,C10,C12'!S66/('C8,C10,C12'!S66+'C8,C10,C12'!S21+'C8,C10,C12'!S110)*100</f>
        <v>28.257117606503822</v>
      </c>
      <c r="T67" s="86">
        <f>+'C8,C10,C12'!T66/('C8,C10,C12'!T66+'C8,C10,C12'!T21+'C8,C10,C12'!T110)*100</f>
        <v>11.237913659267329</v>
      </c>
    </row>
    <row r="68" spans="1:20" ht="15" customHeight="1" x14ac:dyDescent="0.25">
      <c r="A68" s="69" t="s">
        <v>50</v>
      </c>
      <c r="B68" s="87">
        <f>+[1]ABSOL!L64/([1]ABSOL!L21+[1]ABSOL!L64+[1]ABSOL!L107)*100</f>
        <v>31.933576401519314</v>
      </c>
      <c r="C68" s="87">
        <f>+'C8,C10,C12'!C67/('C8,C10,C12'!C67+'C8,C10,C12'!C22+'C8,C10,C12'!C111)*100</f>
        <v>33.118517854669591</v>
      </c>
      <c r="D68" s="87">
        <f>+'C8,C10,C12'!D67/('C8,C10,C12'!D67+'C8,C10,C12'!D22+'C8,C10,C12'!D111)*100</f>
        <v>33.291657550089084</v>
      </c>
      <c r="E68" s="87">
        <f>+'C8,C10,C12'!E67/('C8,C10,C12'!E67+'C8,C10,C12'!E22+'C8,C10,C12'!E111)*100</f>
        <v>32.672173145510257</v>
      </c>
      <c r="F68" s="87">
        <f>+'C8,C10,C12'!F67/('C8,C10,C12'!F67+'C8,C10,C12'!F22+'C8,C10,C12'!F111)*100</f>
        <v>32.998723413160704</v>
      </c>
      <c r="G68" s="87">
        <f>+'C8,C10,C12'!G67/('C8,C10,C12'!G67+'C8,C10,C12'!G22+'C8,C10,C12'!G111)*100</f>
        <v>34.09739235493506</v>
      </c>
      <c r="H68" s="87">
        <f>+'C8,C10,C12'!H67/('C8,C10,C12'!H67+'C8,C10,C12'!H22+'C8,C10,C12'!H111)*100</f>
        <v>32.819372937072771</v>
      </c>
      <c r="I68" s="87">
        <f>+'C8,C10,C12'!I67/('C8,C10,C12'!I67+'C8,C10,C12'!I22+'C8,C10,C12'!I111)*100</f>
        <v>31.308872402564702</v>
      </c>
      <c r="J68" s="87">
        <f>+'C8,C10,C12'!J67/('C8,C10,C12'!J67+'C8,C10,C12'!J22+'C8,C10,C12'!J111)*100</f>
        <v>34.387410811875</v>
      </c>
      <c r="K68" s="87">
        <f>+'C8,C10,C12'!K67/('C8,C10,C12'!K67+'C8,C10,C12'!K22+'C8,C10,C12'!K111)*100</f>
        <v>36.232286195619864</v>
      </c>
      <c r="L68" s="87">
        <f>+'C8,C10,C12'!L67/('C8,C10,C12'!L67+'C8,C10,C12'!L22+'C8,C10,C12'!L111)*100</f>
        <v>35.443054153193337</v>
      </c>
      <c r="M68" s="87">
        <f>+'C8,C10,C12'!M67/('C8,C10,C12'!M67+'C8,C10,C12'!M22+'C8,C10,C12'!M111)*100</f>
        <v>35.650732176532379</v>
      </c>
      <c r="N68" s="87">
        <f>+'C8,C10,C12'!N67/('C8,C10,C12'!N67+'C8,C10,C12'!N22+'C8,C10,C12'!N111)*100</f>
        <v>34.761453476908592</v>
      </c>
      <c r="O68" s="87">
        <f>+'C8,C10,C12'!O67/('C8,C10,C12'!O67+'C8,C10,C12'!O22+'C8,C10,C12'!O111)*100</f>
        <v>34.140146996575211</v>
      </c>
      <c r="P68" s="87">
        <f>+'C8,C10,C12'!P67/('C8,C10,C12'!P67+'C8,C10,C12'!P22+'C8,C10,C12'!P111)*100</f>
        <v>32.512493850177378</v>
      </c>
      <c r="Q68" s="87">
        <f>+'C8,C10,C12'!Q67/('C8,C10,C12'!Q67+'C8,C10,C12'!Q22+'C8,C10,C12'!Q111)*100</f>
        <v>31.474459817406853</v>
      </c>
      <c r="R68" s="87">
        <f>+'C8,C10,C12'!R67/('C8,C10,C12'!R67+'C8,C10,C12'!R22+'C8,C10,C12'!R111)*100</f>
        <v>30.275266826399477</v>
      </c>
      <c r="S68" s="87">
        <f>+'C8,C10,C12'!S67/('C8,C10,C12'!S67+'C8,C10,C12'!S22+'C8,C10,C12'!S111)*100</f>
        <v>29.392178801073022</v>
      </c>
      <c r="T68" s="87">
        <f>+'C8,C10,C12'!T67/('C8,C10,C12'!T67+'C8,C10,C12'!T22+'C8,C10,C12'!T111)*100</f>
        <v>11.983829619404457</v>
      </c>
    </row>
    <row r="69" spans="1:20" ht="15" customHeight="1" x14ac:dyDescent="0.25">
      <c r="A69" s="69" t="s">
        <v>51</v>
      </c>
      <c r="B69" s="88">
        <f>+[1]ABSOL!L65/([1]ABSOL!L22+[1]ABSOL!L65+[1]ABSOL!L108)*100</f>
        <v>31.837068877289944</v>
      </c>
      <c r="C69" s="88">
        <f>+'C8,C10,C12'!C68/('C8,C10,C12'!C68+'C8,C10,C12'!C23+'C8,C10,C12'!C112)*100</f>
        <v>31.89766348050372</v>
      </c>
      <c r="D69" s="88">
        <f>+'C8,C10,C12'!D68/('C8,C10,C12'!D68+'C8,C10,C12'!D23+'C8,C10,C12'!D112)*100</f>
        <v>30.794880068839408</v>
      </c>
      <c r="E69" s="88">
        <f>+'C8,C10,C12'!E68/('C8,C10,C12'!E68+'C8,C10,C12'!E23+'C8,C10,C12'!E112)*100</f>
        <v>30.378456086389622</v>
      </c>
      <c r="F69" s="88">
        <f>+'C8,C10,C12'!F68/('C8,C10,C12'!F68+'C8,C10,C12'!F23+'C8,C10,C12'!F112)*100</f>
        <v>28.406392074370636</v>
      </c>
      <c r="G69" s="88">
        <f>+'C8,C10,C12'!G68/('C8,C10,C12'!G68+'C8,C10,C12'!G23+'C8,C10,C12'!G112)*100</f>
        <v>30.422170507063491</v>
      </c>
      <c r="H69" s="88">
        <f>+'C8,C10,C12'!H68/('C8,C10,C12'!H68+'C8,C10,C12'!H23+'C8,C10,C12'!H112)*100</f>
        <v>29.003760324471667</v>
      </c>
      <c r="I69" s="88">
        <f>+'C8,C10,C12'!I68/('C8,C10,C12'!I68+'C8,C10,C12'!I23+'C8,C10,C12'!I112)*100</f>
        <v>29.947960382742995</v>
      </c>
      <c r="J69" s="88">
        <f>+'C8,C10,C12'!J68/('C8,C10,C12'!J68+'C8,C10,C12'!J23+'C8,C10,C12'!J112)*100</f>
        <v>35.454364023416716</v>
      </c>
      <c r="K69" s="88">
        <f>+'C8,C10,C12'!K68/('C8,C10,C12'!K68+'C8,C10,C12'!K23+'C8,C10,C12'!K112)*100</f>
        <v>36.690774670523943</v>
      </c>
      <c r="L69" s="88">
        <f>+'C8,C10,C12'!L68/('C8,C10,C12'!L68+'C8,C10,C12'!L23+'C8,C10,C12'!L112)*100</f>
        <v>35.6563069041079</v>
      </c>
      <c r="M69" s="88">
        <f>+'C8,C10,C12'!M68/('C8,C10,C12'!M68+'C8,C10,C12'!M23+'C8,C10,C12'!M112)*100</f>
        <v>36.444498784979594</v>
      </c>
      <c r="N69" s="88">
        <f>+'C8,C10,C12'!N68/('C8,C10,C12'!N68+'C8,C10,C12'!N23+'C8,C10,C12'!N112)*100</f>
        <v>35.222827928177644</v>
      </c>
      <c r="O69" s="88">
        <f>+'C8,C10,C12'!O68/('C8,C10,C12'!O68+'C8,C10,C12'!O23+'C8,C10,C12'!O112)*100</f>
        <v>34.739433863814249</v>
      </c>
      <c r="P69" s="88">
        <f>+'C8,C10,C12'!P68/('C8,C10,C12'!P68+'C8,C10,C12'!P23+'C8,C10,C12'!P112)*100</f>
        <v>32.553032108686033</v>
      </c>
      <c r="Q69" s="88">
        <f>+'C8,C10,C12'!Q68/('C8,C10,C12'!Q68+'C8,C10,C12'!Q23+'C8,C10,C12'!Q112)*100</f>
        <v>30.198279479647503</v>
      </c>
      <c r="R69" s="88">
        <f>+'C8,C10,C12'!R68/('C8,C10,C12'!R68+'C8,C10,C12'!R23+'C8,C10,C12'!R112)*100</f>
        <v>29.216038300418912</v>
      </c>
      <c r="S69" s="88">
        <f>+'C8,C10,C12'!S68/('C8,C10,C12'!S68+'C8,C10,C12'!S23+'C8,C10,C12'!S112)*100</f>
        <v>28.68590855477694</v>
      </c>
      <c r="T69" s="88">
        <f>+'C8,C10,C12'!T68/('C8,C10,C12'!T68+'C8,C10,C12'!T23+'C8,C10,C12'!T112)*100</f>
        <v>14.739431894430776</v>
      </c>
    </row>
    <row r="70" spans="1:20" ht="15" customHeight="1" x14ac:dyDescent="0.25">
      <c r="A70" s="69" t="s">
        <v>52</v>
      </c>
      <c r="B70" s="88">
        <f>+[1]ABSOL!L66/([1]ABSOL!L23+[1]ABSOL!L66+[1]ABSOL!L109)*100</f>
        <v>34.180798296413641</v>
      </c>
      <c r="C70" s="88">
        <f>+'C8,C10,C12'!C69/('C8,C10,C12'!C69+'C8,C10,C12'!C24+'C8,C10,C12'!C113)*100</f>
        <v>34.915420826651491</v>
      </c>
      <c r="D70" s="88">
        <f>+'C8,C10,C12'!D69/('C8,C10,C12'!D69+'C8,C10,C12'!D24+'C8,C10,C12'!D113)*100</f>
        <v>34.660925726587728</v>
      </c>
      <c r="E70" s="88">
        <f>+'C8,C10,C12'!E69/('C8,C10,C12'!E69+'C8,C10,C12'!E24+'C8,C10,C12'!E113)*100</f>
        <v>32.785065814299351</v>
      </c>
      <c r="F70" s="88">
        <f>+'C8,C10,C12'!F69/('C8,C10,C12'!F69+'C8,C10,C12'!F24+'C8,C10,C12'!F113)*100</f>
        <v>31.653396394246414</v>
      </c>
      <c r="G70" s="88">
        <f>+'C8,C10,C12'!G69/('C8,C10,C12'!G69+'C8,C10,C12'!G24+'C8,C10,C12'!G113)*100</f>
        <v>33.026268744610597</v>
      </c>
      <c r="H70" s="88">
        <f>+'C8,C10,C12'!H69/('C8,C10,C12'!H69+'C8,C10,C12'!H24+'C8,C10,C12'!H113)*100</f>
        <v>33.290907971178122</v>
      </c>
      <c r="I70" s="88">
        <f>+'C8,C10,C12'!I69/('C8,C10,C12'!I69+'C8,C10,C12'!I24+'C8,C10,C12'!I113)*100</f>
        <v>33.113407958166519</v>
      </c>
      <c r="J70" s="88">
        <f>+'C8,C10,C12'!J69/('C8,C10,C12'!J69+'C8,C10,C12'!J24+'C8,C10,C12'!J113)*100</f>
        <v>36.436861799961946</v>
      </c>
      <c r="K70" s="88">
        <f>+'C8,C10,C12'!K69/('C8,C10,C12'!K69+'C8,C10,C12'!K24+'C8,C10,C12'!K113)*100</f>
        <v>37.672785184882699</v>
      </c>
      <c r="L70" s="88">
        <f>+'C8,C10,C12'!L69/('C8,C10,C12'!L69+'C8,C10,C12'!L24+'C8,C10,C12'!L113)*100</f>
        <v>37.025128021912593</v>
      </c>
      <c r="M70" s="88">
        <f>+'C8,C10,C12'!M69/('C8,C10,C12'!M69+'C8,C10,C12'!M24+'C8,C10,C12'!M113)*100</f>
        <v>37.257564003103184</v>
      </c>
      <c r="N70" s="88">
        <f>+'C8,C10,C12'!N69/('C8,C10,C12'!N69+'C8,C10,C12'!N24+'C8,C10,C12'!N113)*100</f>
        <v>37.004640142166053</v>
      </c>
      <c r="O70" s="88">
        <f>+'C8,C10,C12'!O69/('C8,C10,C12'!O69+'C8,C10,C12'!O24+'C8,C10,C12'!O113)*100</f>
        <v>36.395820575627681</v>
      </c>
      <c r="P70" s="88">
        <f>+'C8,C10,C12'!P69/('C8,C10,C12'!P69+'C8,C10,C12'!P24+'C8,C10,C12'!P113)*100</f>
        <v>35.668666537642736</v>
      </c>
      <c r="Q70" s="88">
        <f>+'C8,C10,C12'!Q69/('C8,C10,C12'!Q69+'C8,C10,C12'!Q24+'C8,C10,C12'!Q113)*100</f>
        <v>34.484685430463571</v>
      </c>
      <c r="R70" s="88">
        <f>+'C8,C10,C12'!R69/('C8,C10,C12'!R69+'C8,C10,C12'!R24+'C8,C10,C12'!R113)*100</f>
        <v>32.698121468632067</v>
      </c>
      <c r="S70" s="88">
        <f>+'C8,C10,C12'!S69/('C8,C10,C12'!S69+'C8,C10,C12'!S24+'C8,C10,C12'!S113)*100</f>
        <v>31.926457217900801</v>
      </c>
      <c r="T70" s="88">
        <f>+'C8,C10,C12'!T69/('C8,C10,C12'!T69+'C8,C10,C12'!T24+'C8,C10,C12'!T113)*100</f>
        <v>12.073542814122122</v>
      </c>
    </row>
    <row r="71" spans="1:20" ht="15" customHeight="1" x14ac:dyDescent="0.25">
      <c r="A71" s="69" t="s">
        <v>53</v>
      </c>
      <c r="B71" s="88">
        <f>+[1]ABSOL!L67/([1]ABSOL!L24+[1]ABSOL!L67+[1]ABSOL!L110)*100</f>
        <v>29.281338130895652</v>
      </c>
      <c r="C71" s="88">
        <f>+'C8,C10,C12'!C70/('C8,C10,C12'!C70+'C8,C10,C12'!C25+'C8,C10,C12'!C114)*100</f>
        <v>32.95588657459092</v>
      </c>
      <c r="D71" s="88">
        <f>+'C8,C10,C12'!D70/('C8,C10,C12'!D70+'C8,C10,C12'!D25+'C8,C10,C12'!D114)*100</f>
        <v>35.951970364693111</v>
      </c>
      <c r="E71" s="88">
        <f>+'C8,C10,C12'!E70/('C8,C10,C12'!E70+'C8,C10,C12'!E25+'C8,C10,C12'!E114)*100</f>
        <v>36.504437612390511</v>
      </c>
      <c r="F71" s="88">
        <f>+'C8,C10,C12'!F70/('C8,C10,C12'!F70+'C8,C10,C12'!F25+'C8,C10,C12'!F114)*100</f>
        <v>41.683633516053249</v>
      </c>
      <c r="G71" s="88">
        <f>+'C8,C10,C12'!G70/('C8,C10,C12'!G70+'C8,C10,C12'!G25+'C8,C10,C12'!G114)*100</f>
        <v>40.905492330529441</v>
      </c>
      <c r="H71" s="88">
        <f>+'C8,C10,C12'!H70/('C8,C10,C12'!H70+'C8,C10,C12'!H25+'C8,C10,C12'!H114)*100</f>
        <v>38.087092148625189</v>
      </c>
      <c r="I71" s="88">
        <f>+'C8,C10,C12'!I70/('C8,C10,C12'!I70+'C8,C10,C12'!I25+'C8,C10,C12'!I114)*100</f>
        <v>31.128924515698063</v>
      </c>
      <c r="J71" s="88">
        <f>+'C8,C10,C12'!J70/('C8,C10,C12'!J70+'C8,C10,C12'!J25+'C8,C10,C12'!J114)*100</f>
        <v>30.347110754414125</v>
      </c>
      <c r="K71" s="88">
        <f>+'C8,C10,C12'!K70/('C8,C10,C12'!K70+'C8,C10,C12'!K25+'C8,C10,C12'!K114)*100</f>
        <v>33.765684126667992</v>
      </c>
      <c r="L71" s="88">
        <f>+'C8,C10,C12'!L70/('C8,C10,C12'!L70+'C8,C10,C12'!L25+'C8,C10,C12'!L114)*100</f>
        <v>33.178362148288052</v>
      </c>
      <c r="M71" s="88">
        <f>+'C8,C10,C12'!M70/('C8,C10,C12'!M70+'C8,C10,C12'!M25+'C8,C10,C12'!M114)*100</f>
        <v>32.365772221003631</v>
      </c>
      <c r="N71" s="88">
        <f>+'C8,C10,C12'!N70/('C8,C10,C12'!N70+'C8,C10,C12'!N25+'C8,C10,C12'!N114)*100</f>
        <v>31.313640730067245</v>
      </c>
      <c r="O71" s="88">
        <f>+'C8,C10,C12'!O70/('C8,C10,C12'!O70+'C8,C10,C12'!O25+'C8,C10,C12'!O114)*100</f>
        <v>30.48797770324531</v>
      </c>
      <c r="P71" s="88">
        <f>+'C8,C10,C12'!P70/('C8,C10,C12'!P70+'C8,C10,C12'!P25+'C8,C10,C12'!P114)*100</f>
        <v>28.757828810020875</v>
      </c>
      <c r="Q71" s="88">
        <f>+'C8,C10,C12'!Q70/('C8,C10,C12'!Q70+'C8,C10,C12'!Q25+'C8,C10,C12'!Q114)*100</f>
        <v>29.798306888097333</v>
      </c>
      <c r="R71" s="88">
        <f>+'C8,C10,C12'!R70/('C8,C10,C12'!R70+'C8,C10,C12'!R25+'C8,C10,C12'!R114)*100</f>
        <v>28.934361407671016</v>
      </c>
      <c r="S71" s="88">
        <f>+'C8,C10,C12'!S70/('C8,C10,C12'!S70+'C8,C10,C12'!S25+'C8,C10,C12'!S114)*100</f>
        <v>27.336907736723354</v>
      </c>
      <c r="T71" s="88">
        <f>+'C8,C10,C12'!T70/('C8,C10,C12'!T70+'C8,C10,C12'!T25+'C8,C10,C12'!T114)*100</f>
        <v>8.2006753497346843</v>
      </c>
    </row>
    <row r="72" spans="1:20" ht="15" customHeight="1" x14ac:dyDescent="0.25">
      <c r="A72" s="70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</row>
    <row r="73" spans="1:20" ht="15" customHeight="1" x14ac:dyDescent="0.25">
      <c r="A73" s="78" t="s">
        <v>54</v>
      </c>
      <c r="B73" s="87">
        <f>+[1]ABSOL!L69/([1]ABSOL!L26+[1]ABSOL!L69+[1]ABSOL!L112)*100</f>
        <v>28.365396308096408</v>
      </c>
      <c r="C73" s="87">
        <f>+'C8,C10,C12'!C72/('C8,C10,C12'!C72+'C8,C10,C12'!C27+'C8,C10,C12'!C116)*100</f>
        <v>30.77461205800051</v>
      </c>
      <c r="D73" s="87">
        <f>+'C8,C10,C12'!D72/('C8,C10,C12'!D72+'C8,C10,C12'!D27+'C8,C10,C12'!D116)*100</f>
        <v>31.288108217242076</v>
      </c>
      <c r="E73" s="87">
        <f>+'C8,C10,C12'!E72/('C8,C10,C12'!E72+'C8,C10,C12'!E27+'C8,C10,C12'!E116)*100</f>
        <v>30.458200431651928</v>
      </c>
      <c r="F73" s="87">
        <f>+'C8,C10,C12'!F72/('C8,C10,C12'!F72+'C8,C10,C12'!F27+'C8,C10,C12'!F116)*100</f>
        <v>30.04830194331074</v>
      </c>
      <c r="G73" s="87">
        <f>+'C8,C10,C12'!G72/('C8,C10,C12'!G72+'C8,C10,C12'!G27+'C8,C10,C12'!G116)*100</f>
        <v>30.276187327056615</v>
      </c>
      <c r="H73" s="87">
        <f>+'C8,C10,C12'!H72/('C8,C10,C12'!H72+'C8,C10,C12'!H27+'C8,C10,C12'!H116)*100</f>
        <v>31.220277410832232</v>
      </c>
      <c r="I73" s="87">
        <f>+'C8,C10,C12'!I72/('C8,C10,C12'!I72+'C8,C10,C12'!I27+'C8,C10,C12'!I116)*100</f>
        <v>31.46366127348643</v>
      </c>
      <c r="J73" s="87">
        <f>+'C8,C10,C12'!J72/('C8,C10,C12'!J72+'C8,C10,C12'!J27+'C8,C10,C12'!J116)*100</f>
        <v>33.440261865793779</v>
      </c>
      <c r="K73" s="87">
        <f>+'C8,C10,C12'!K72/('C8,C10,C12'!K72+'C8,C10,C12'!K27+'C8,C10,C12'!K116)*100</f>
        <v>34.732824427480921</v>
      </c>
      <c r="L73" s="87">
        <f>+'C8,C10,C12'!L72/('C8,C10,C12'!L72+'C8,C10,C12'!L27+'C8,C10,C12'!L116)*100</f>
        <v>33.887032960266019</v>
      </c>
      <c r="M73" s="87">
        <f>+'C8,C10,C12'!M72/('C8,C10,C12'!M72+'C8,C10,C12'!M27+'C8,C10,C12'!M116)*100</f>
        <v>31.553615921506722</v>
      </c>
      <c r="N73" s="87">
        <f>+'C8,C10,C12'!N72/('C8,C10,C12'!N72+'C8,C10,C12'!N27+'C8,C10,C12'!N116)*100</f>
        <v>31.378419910333793</v>
      </c>
      <c r="O73" s="87">
        <f>+'C8,C10,C12'!O72/('C8,C10,C12'!O72+'C8,C10,C12'!O27+'C8,C10,C12'!O116)*100</f>
        <v>31.02443683833479</v>
      </c>
      <c r="P73" s="87">
        <f>+'C8,C10,C12'!P72/('C8,C10,C12'!P72+'C8,C10,C12'!P27+'C8,C10,C12'!P116)*100</f>
        <v>28.12133555514411</v>
      </c>
      <c r="Q73" s="87">
        <f>+'C8,C10,C12'!Q72/('C8,C10,C12'!Q72+'C8,C10,C12'!Q27+'C8,C10,C12'!Q116)*100</f>
        <v>27.446036801132344</v>
      </c>
      <c r="R73" s="87">
        <f>+'C8,C10,C12'!R72/('C8,C10,C12'!R72+'C8,C10,C12'!R27+'C8,C10,C12'!R116)*100</f>
        <v>26.847760159431594</v>
      </c>
      <c r="S73" s="87">
        <f>+'C8,C10,C12'!S72/('C8,C10,C12'!S72+'C8,C10,C12'!S27+'C8,C10,C12'!S116)*100</f>
        <v>25.771552551178544</v>
      </c>
      <c r="T73" s="87">
        <f>+'C8,C10,C12'!T72/('C8,C10,C12'!T72+'C8,C10,C12'!T27+'C8,C10,C12'!T116)*100</f>
        <v>9.57306338028169</v>
      </c>
    </row>
    <row r="74" spans="1:20" ht="15" customHeight="1" x14ac:dyDescent="0.25">
      <c r="A74" s="78" t="s">
        <v>55</v>
      </c>
      <c r="B74" s="88">
        <f>+[1]ABSOL!L70/([1]ABSOL!L27+[1]ABSOL!L70+[1]ABSOL!L113)*100</f>
        <v>36.081461873452305</v>
      </c>
      <c r="C74" s="88">
        <f>+'C8,C10,C12'!C73/('C8,C10,C12'!C73+'C8,C10,C12'!C28+'C8,C10,C12'!C117)*100</f>
        <v>37.298712477136611</v>
      </c>
      <c r="D74" s="88">
        <f>+'C8,C10,C12'!D73/('C8,C10,C12'!D73+'C8,C10,C12'!D28+'C8,C10,C12'!D117)*100</f>
        <v>37.063450445726268</v>
      </c>
      <c r="E74" s="88">
        <f>+'C8,C10,C12'!E73/('C8,C10,C12'!E73+'C8,C10,C12'!E28+'C8,C10,C12'!E117)*100</f>
        <v>37.223483180324536</v>
      </c>
      <c r="F74" s="88">
        <f>+'C8,C10,C12'!F73/('C8,C10,C12'!F73+'C8,C10,C12'!F28+'C8,C10,C12'!F117)*100</f>
        <v>34.638067938453425</v>
      </c>
      <c r="G74" s="88">
        <f>+'C8,C10,C12'!G73/('C8,C10,C12'!G73+'C8,C10,C12'!G28+'C8,C10,C12'!G117)*100</f>
        <v>34.471579202520907</v>
      </c>
      <c r="H74" s="88">
        <f>+'C8,C10,C12'!H73/('C8,C10,C12'!H73+'C8,C10,C12'!H28+'C8,C10,C12'!H117)*100</f>
        <v>36.120601298257604</v>
      </c>
      <c r="I74" s="88">
        <f>+'C8,C10,C12'!I73/('C8,C10,C12'!I73+'C8,C10,C12'!I28+'C8,C10,C12'!I117)*100</f>
        <v>36.261807972392013</v>
      </c>
      <c r="J74" s="88">
        <f>+'C8,C10,C12'!J73/('C8,C10,C12'!J73+'C8,C10,C12'!J28+'C8,C10,C12'!J117)*100</f>
        <v>41.372082483571262</v>
      </c>
      <c r="K74" s="88">
        <f>+'C8,C10,C12'!K73/('C8,C10,C12'!K73+'C8,C10,C12'!K28+'C8,C10,C12'!K117)*100</f>
        <v>40.992383265261068</v>
      </c>
      <c r="L74" s="88">
        <f>+'C8,C10,C12'!L73/('C8,C10,C12'!L73+'C8,C10,C12'!L28+'C8,C10,C12'!L117)*100</f>
        <v>39.417770419426049</v>
      </c>
      <c r="M74" s="88">
        <f>+'C8,C10,C12'!M73/('C8,C10,C12'!M73+'C8,C10,C12'!M28+'C8,C10,C12'!M117)*100</f>
        <v>38.24705620973117</v>
      </c>
      <c r="N74" s="88">
        <f>+'C8,C10,C12'!N73/('C8,C10,C12'!N73+'C8,C10,C12'!N28+'C8,C10,C12'!N117)*100</f>
        <v>37.398797131621556</v>
      </c>
      <c r="O74" s="88">
        <f>+'C8,C10,C12'!O73/('C8,C10,C12'!O73+'C8,C10,C12'!O28+'C8,C10,C12'!O117)*100</f>
        <v>37.284194617217928</v>
      </c>
      <c r="P74" s="88">
        <f>+'C8,C10,C12'!P73/('C8,C10,C12'!P73+'C8,C10,C12'!P28+'C8,C10,C12'!P117)*100</f>
        <v>34.872966347225315</v>
      </c>
      <c r="Q74" s="88">
        <f>+'C8,C10,C12'!Q73/('C8,C10,C12'!Q73+'C8,C10,C12'!Q28+'C8,C10,C12'!Q117)*100</f>
        <v>32.82414405813244</v>
      </c>
      <c r="R74" s="88">
        <f>+'C8,C10,C12'!R73/('C8,C10,C12'!R73+'C8,C10,C12'!R28+'C8,C10,C12'!R117)*100</f>
        <v>33.103412101025462</v>
      </c>
      <c r="S74" s="88">
        <f>+'C8,C10,C12'!S73/('C8,C10,C12'!S73+'C8,C10,C12'!S28+'C8,C10,C12'!S117)*100</f>
        <v>31.92090395480226</v>
      </c>
      <c r="T74" s="88">
        <f>+'C8,C10,C12'!T73/('C8,C10,C12'!T73+'C8,C10,C12'!T28+'C8,C10,C12'!T117)*100</f>
        <v>13.048786961830441</v>
      </c>
    </row>
    <row r="75" spans="1:20" ht="15" customHeight="1" x14ac:dyDescent="0.25">
      <c r="A75" s="78" t="s">
        <v>56</v>
      </c>
      <c r="B75" s="88">
        <f>+[1]ABSOL!L71/([1]ABSOL!L28+[1]ABSOL!L71+[1]ABSOL!L114)*100</f>
        <v>18.35848193872885</v>
      </c>
      <c r="C75" s="88">
        <f>+'C8,C10,C12'!C74/('C8,C10,C12'!C74+'C8,C10,C12'!C29+'C8,C10,C12'!C118)*100</f>
        <v>21.559584949166755</v>
      </c>
      <c r="D75" s="88">
        <f>+'C8,C10,C12'!D74/('C8,C10,C12'!D74+'C8,C10,C12'!D29+'C8,C10,C12'!D118)*100</f>
        <v>23.482190068740085</v>
      </c>
      <c r="E75" s="88">
        <f>+'C8,C10,C12'!E74/('C8,C10,C12'!E74+'C8,C10,C12'!E29+'C8,C10,C12'!E118)*100</f>
        <v>21.909191583610188</v>
      </c>
      <c r="F75" s="88">
        <f>+'C8,C10,C12'!F74/('C8,C10,C12'!F74+'C8,C10,C12'!F29+'C8,C10,C12'!F118)*100</f>
        <v>24.134019719047203</v>
      </c>
      <c r="G75" s="88">
        <f>+'C8,C10,C12'!G74/('C8,C10,C12'!G74+'C8,C10,C12'!G29+'C8,C10,C12'!G118)*100</f>
        <v>24.784242474294917</v>
      </c>
      <c r="H75" s="88">
        <f>+'C8,C10,C12'!H74/('C8,C10,C12'!H74+'C8,C10,C12'!H29+'C8,C10,C12'!H118)*100</f>
        <v>24.547650156392287</v>
      </c>
      <c r="I75" s="88">
        <f>+'C8,C10,C12'!I74/('C8,C10,C12'!I74+'C8,C10,C12'!I29+'C8,C10,C12'!I118)*100</f>
        <v>25.580531302247817</v>
      </c>
      <c r="J75" s="88">
        <f>+'C8,C10,C12'!J74/('C8,C10,C12'!J74+'C8,C10,C12'!J29+'C8,C10,C12'!J118)*100</f>
        <v>22.796994834872436</v>
      </c>
      <c r="K75" s="88">
        <f>+'C8,C10,C12'!K74/('C8,C10,C12'!K74+'C8,C10,C12'!K29+'C8,C10,C12'!K118)*100</f>
        <v>26.971608832807568</v>
      </c>
      <c r="L75" s="88">
        <f>+'C8,C10,C12'!L74/('C8,C10,C12'!L74+'C8,C10,C12'!L29+'C8,C10,C12'!L118)*100</f>
        <v>27.152807091599829</v>
      </c>
      <c r="M75" s="88">
        <f>+'C8,C10,C12'!M74/('C8,C10,C12'!M74+'C8,C10,C12'!M29+'C8,C10,C12'!M118)*100</f>
        <v>23.328396106644096</v>
      </c>
      <c r="N75" s="88">
        <f>+'C8,C10,C12'!N74/('C8,C10,C12'!N74+'C8,C10,C12'!N29+'C8,C10,C12'!N118)*100</f>
        <v>24.309783378167918</v>
      </c>
      <c r="O75" s="88">
        <f>+'C8,C10,C12'!O74/('C8,C10,C12'!O74+'C8,C10,C12'!O29+'C8,C10,C12'!O118)*100</f>
        <v>23.631134152403948</v>
      </c>
      <c r="P75" s="88">
        <f>+'C8,C10,C12'!P74/('C8,C10,C12'!P74+'C8,C10,C12'!P29+'C8,C10,C12'!P118)*100</f>
        <v>20.014067170740287</v>
      </c>
      <c r="Q75" s="88">
        <f>+'C8,C10,C12'!Q74/('C8,C10,C12'!Q74+'C8,C10,C12'!Q29+'C8,C10,C12'!Q118)*100</f>
        <v>20.934290892006175</v>
      </c>
      <c r="R75" s="88">
        <f>+'C8,C10,C12'!R74/('C8,C10,C12'!R74+'C8,C10,C12'!R29+'C8,C10,C12'!R118)*100</f>
        <v>19.486928104575163</v>
      </c>
      <c r="S75" s="88">
        <f>+'C8,C10,C12'!S74/('C8,C10,C12'!S74+'C8,C10,C12'!S29+'C8,C10,C12'!S118)*100</f>
        <v>19.091581690095538</v>
      </c>
      <c r="T75" s="88">
        <f>+'C8,C10,C12'!T74/('C8,C10,C12'!T74+'C8,C10,C12'!T29+'C8,C10,C12'!T118)*100</f>
        <v>5.3689925598230444</v>
      </c>
    </row>
    <row r="76" spans="1:20" ht="15" customHeight="1" x14ac:dyDescent="0.25">
      <c r="A76" s="78" t="s">
        <v>57</v>
      </c>
      <c r="B76" s="88" t="s">
        <v>61</v>
      </c>
      <c r="C76" s="88">
        <f>+'C8,C10,C12'!C75/('C8,C10,C12'!C75+'C8,C10,C12'!C30+'C8,C10,C12'!C119)*100</f>
        <v>1.4492753623188406</v>
      </c>
      <c r="D76" s="88">
        <f>+'C8,C10,C12'!D75/('C8,C10,C12'!D75+'C8,C10,C12'!D30+'C8,C10,C12'!D119)*100</f>
        <v>8.1967213114754092</v>
      </c>
      <c r="E76" s="88">
        <f>+'C8,C10,C12'!E75/('C8,C10,C12'!E75+'C8,C10,C12'!E30+'C8,C10,C12'!E119)*100</f>
        <v>4.9429657794676807</v>
      </c>
      <c r="F76" s="88">
        <f>+'C8,C10,C12'!F75/('C8,C10,C12'!F75+'C8,C10,C12'!F30+'C8,C10,C12'!F119)*100</f>
        <v>3.5460992907801421</v>
      </c>
      <c r="G76" s="88">
        <f>+'C8,C10,C12'!G75/('C8,C10,C12'!G75+'C8,C10,C12'!G30+'C8,C10,C12'!G119)*100</f>
        <v>7.5</v>
      </c>
      <c r="H76" s="88">
        <f>+'C8,C10,C12'!H75/('C8,C10,C12'!H75+'C8,C10,C12'!H30+'C8,C10,C12'!H119)*100</f>
        <v>11.173184357541899</v>
      </c>
      <c r="I76" s="88">
        <f>+'C8,C10,C12'!I75/('C8,C10,C12'!I75+'C8,C10,C12'!I30+'C8,C10,C12'!I119)*100</f>
        <v>3.4313725490196081</v>
      </c>
      <c r="J76" s="88">
        <f>+'C8,C10,C12'!J75/('C8,C10,C12'!J75+'C8,C10,C12'!J30+'C8,C10,C12'!J119)*100</f>
        <v>0</v>
      </c>
      <c r="K76" s="88">
        <f>+'C8,C10,C12'!K75/('C8,C10,C12'!K75+'C8,C10,C12'!K30+'C8,C10,C12'!K119)*100</f>
        <v>2.5</v>
      </c>
      <c r="L76" s="88">
        <f>+'C8,C10,C12'!L75/('C8,C10,C12'!L75+'C8,C10,C12'!L30+'C8,C10,C12'!L119)*100</f>
        <v>2.7681660899653981</v>
      </c>
      <c r="M76" s="88">
        <f>+'C8,C10,C12'!M75/('C8,C10,C12'!M75+'C8,C10,C12'!M30+'C8,C10,C12'!M119)*100</f>
        <v>0.79051383399209485</v>
      </c>
      <c r="N76" s="88">
        <f>+'C8,C10,C12'!N75/('C8,C10,C12'!N75+'C8,C10,C12'!N30+'C8,C10,C12'!N119)*100</f>
        <v>1.7421602787456445</v>
      </c>
      <c r="O76" s="88">
        <f>+'C8,C10,C12'!O75/('C8,C10,C12'!O75+'C8,C10,C12'!O30+'C8,C10,C12'!O119)*100</f>
        <v>2.0242914979757085</v>
      </c>
      <c r="P76" s="88">
        <f>+'C8,C10,C12'!P75/('C8,C10,C12'!P75+'C8,C10,C12'!P30+'C8,C10,C12'!P119)*100</f>
        <v>3.5343035343035343</v>
      </c>
      <c r="Q76" s="88">
        <f>+'C8,C10,C12'!Q75/('C8,C10,C12'!Q75+'C8,C10,C12'!Q30+'C8,C10,C12'!Q119)*100</f>
        <v>0</v>
      </c>
      <c r="R76" s="88">
        <f>+'C8,C10,C12'!R75/('C8,C10,C12'!R75+'C8,C10,C12'!R30+'C8,C10,C12'!R119)*100</f>
        <v>1.1605415860735011</v>
      </c>
      <c r="S76" s="88">
        <f>+'C8,C10,C12'!S75/('C8,C10,C12'!S75+'C8,C10,C12'!S30+'C8,C10,C12'!S119)*100</f>
        <v>0</v>
      </c>
      <c r="T76" s="88">
        <f>+'C8,C10,C12'!T75/('C8,C10,C12'!T75+'C8,C10,C12'!T30+'C8,C10,C12'!T119)*100</f>
        <v>1.0802469135802468</v>
      </c>
    </row>
    <row r="77" spans="1:20" ht="15" customHeight="1" x14ac:dyDescent="0.25">
      <c r="A77" s="70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</row>
    <row r="78" spans="1:20" ht="15" customHeight="1" x14ac:dyDescent="0.25">
      <c r="A78" s="90" t="s">
        <v>59</v>
      </c>
      <c r="B78" s="86">
        <f>+[1]ABSOL!L74/([1]ABSOL!L31+[1]ABSOL!L74+[1]ABSOL!L117)*100</f>
        <v>32.467807622589987</v>
      </c>
      <c r="C78" s="86">
        <f>+'C8,C10,C12'!C77/('C8,C10,C12'!C77+'C8,C10,C12'!C32+'C8,C10,C12'!C121)*100</f>
        <v>35.104025327905923</v>
      </c>
      <c r="D78" s="86">
        <f>+'C8,C10,C12'!D77/('C8,C10,C12'!D77+'C8,C10,C12'!D32+'C8,C10,C12'!D121)*100</f>
        <v>34.224182089485758</v>
      </c>
      <c r="E78" s="86">
        <f>+'C8,C10,C12'!E77/('C8,C10,C12'!E77+'C8,C10,C12'!E32+'C8,C10,C12'!E121)*100</f>
        <v>31.684912041947687</v>
      </c>
      <c r="F78" s="86">
        <f>+'C8,C10,C12'!F77/('C8,C10,C12'!F77+'C8,C10,C12'!F32+'C8,C10,C12'!F121)*100</f>
        <v>32.82711435407645</v>
      </c>
      <c r="G78" s="86">
        <f>+'C8,C10,C12'!G77/('C8,C10,C12'!G77+'C8,C10,C12'!G32+'C8,C10,C12'!G121)*100</f>
        <v>33.057449826115679</v>
      </c>
      <c r="H78" s="86">
        <f>+'C8,C10,C12'!H77/('C8,C10,C12'!H77+'C8,C10,C12'!H32+'C8,C10,C12'!H121)*100</f>
        <v>33.568830972043337</v>
      </c>
      <c r="I78" s="86">
        <f>+'C8,C10,C12'!I77/('C8,C10,C12'!I77+'C8,C10,C12'!I32+'C8,C10,C12'!I121)*100</f>
        <v>32.653135457587659</v>
      </c>
      <c r="J78" s="86">
        <f>+'C8,C10,C12'!J77/('C8,C10,C12'!J77+'C8,C10,C12'!J32+'C8,C10,C12'!J121)*100</f>
        <v>33.108308994560943</v>
      </c>
      <c r="K78" s="86">
        <f>+'C8,C10,C12'!K77/('C8,C10,C12'!K77+'C8,C10,C12'!K32+'C8,C10,C12'!K121)*100</f>
        <v>34.367001865887289</v>
      </c>
      <c r="L78" s="86">
        <f>+'C8,C10,C12'!L77/('C8,C10,C12'!L77+'C8,C10,C12'!L32+'C8,C10,C12'!L121)*100</f>
        <v>33.577939385962026</v>
      </c>
      <c r="M78" s="86">
        <f>+'C8,C10,C12'!M77/('C8,C10,C12'!M77+'C8,C10,C12'!M32+'C8,C10,C12'!M121)*100</f>
        <v>32.864871890688718</v>
      </c>
      <c r="N78" s="86">
        <f>+'C8,C10,C12'!N77/('C8,C10,C12'!N77+'C8,C10,C12'!N32+'C8,C10,C12'!N121)*100</f>
        <v>33.341832525910036</v>
      </c>
      <c r="O78" s="86">
        <f>+'C8,C10,C12'!O77/('C8,C10,C12'!O77+'C8,C10,C12'!O32+'C8,C10,C12'!O121)*100</f>
        <v>32.594013288581408</v>
      </c>
      <c r="P78" s="86">
        <f>+'C8,C10,C12'!P77/('C8,C10,C12'!P77+'C8,C10,C12'!P32+'C8,C10,C12'!P121)*100</f>
        <v>30.726520090226312</v>
      </c>
      <c r="Q78" s="86">
        <f>+'C8,C10,C12'!Q77/('C8,C10,C12'!Q77+'C8,C10,C12'!Q32+'C8,C10,C12'!Q121)*100</f>
        <v>30.612588151903601</v>
      </c>
      <c r="R78" s="86">
        <f>+'C8,C10,C12'!R77/('C8,C10,C12'!R77+'C8,C10,C12'!R32+'C8,C10,C12'!R121)*100</f>
        <v>28.418839360807404</v>
      </c>
      <c r="S78" s="86">
        <f>+'C8,C10,C12'!S77/('C8,C10,C12'!S77+'C8,C10,C12'!S32+'C8,C10,C12'!S121)*100</f>
        <v>27.509146872640688</v>
      </c>
      <c r="T78" s="86">
        <f>+'C8,C10,C12'!T77/('C8,C10,C12'!T77+'C8,C10,C12'!T32+'C8,C10,C12'!T121)*100</f>
        <v>9.1907238790244783</v>
      </c>
    </row>
    <row r="79" spans="1:20" ht="15" customHeight="1" x14ac:dyDescent="0.25">
      <c r="A79" s="69" t="s">
        <v>50</v>
      </c>
      <c r="B79" s="88">
        <f>+[1]ABSOL!L75/([1]ABSOL!L32+[1]ABSOL!L75+[1]ABSOL!L118)*100</f>
        <v>34.214958279108934</v>
      </c>
      <c r="C79" s="88">
        <f>+'C8,C10,C12'!C78/('C8,C10,C12'!C78+'C8,C10,C12'!C33+'C8,C10,C12'!C122)*100</f>
        <v>37.684794588226353</v>
      </c>
      <c r="D79" s="88">
        <f>+'C8,C10,C12'!D78/('C8,C10,C12'!D78+'C8,C10,C12'!D33+'C8,C10,C12'!D122)*100</f>
        <v>36.182400602977197</v>
      </c>
      <c r="E79" s="88">
        <f>+'C8,C10,C12'!E78/('C8,C10,C12'!E78+'C8,C10,C12'!E33+'C8,C10,C12'!E122)*100</f>
        <v>33.790838942702351</v>
      </c>
      <c r="F79" s="88">
        <f>+'C8,C10,C12'!F78/('C8,C10,C12'!F78+'C8,C10,C12'!F33+'C8,C10,C12'!F122)*100</f>
        <v>33.801365451500708</v>
      </c>
      <c r="G79" s="88">
        <f>+'C8,C10,C12'!G78/('C8,C10,C12'!G78+'C8,C10,C12'!G33+'C8,C10,C12'!G122)*100</f>
        <v>33.826078424959938</v>
      </c>
      <c r="H79" s="88">
        <f>+'C8,C10,C12'!H78/('C8,C10,C12'!H78+'C8,C10,C12'!H33+'C8,C10,C12'!H122)*100</f>
        <v>34.837314459844684</v>
      </c>
      <c r="I79" s="88">
        <f>+'C8,C10,C12'!I78/('C8,C10,C12'!I78+'C8,C10,C12'!I33+'C8,C10,C12'!I122)*100</f>
        <v>33.430350827778298</v>
      </c>
      <c r="J79" s="88">
        <f>+'C8,C10,C12'!J78/('C8,C10,C12'!J78+'C8,C10,C12'!J33+'C8,C10,C12'!J122)*100</f>
        <v>33.724402087040446</v>
      </c>
      <c r="K79" s="88">
        <f>+'C8,C10,C12'!K78/('C8,C10,C12'!K78+'C8,C10,C12'!K33+'C8,C10,C12'!K122)*100</f>
        <v>36.244239631336406</v>
      </c>
      <c r="L79" s="88">
        <f>+'C8,C10,C12'!L78/('C8,C10,C12'!L78+'C8,C10,C12'!L33+'C8,C10,C12'!L122)*100</f>
        <v>35.419310185719226</v>
      </c>
      <c r="M79" s="88">
        <f>+'C8,C10,C12'!M78/('C8,C10,C12'!M78+'C8,C10,C12'!M33+'C8,C10,C12'!M122)*100</f>
        <v>35.683724114324832</v>
      </c>
      <c r="N79" s="88">
        <f>+'C8,C10,C12'!N78/('C8,C10,C12'!N78+'C8,C10,C12'!N33+'C8,C10,C12'!N122)*100</f>
        <v>34.811724102405606</v>
      </c>
      <c r="O79" s="88">
        <f>+'C8,C10,C12'!O78/('C8,C10,C12'!O78+'C8,C10,C12'!O33+'C8,C10,C12'!O122)*100</f>
        <v>33.802649698466212</v>
      </c>
      <c r="P79" s="88">
        <f>+'C8,C10,C12'!P78/('C8,C10,C12'!P78+'C8,C10,C12'!P33+'C8,C10,C12'!P122)*100</f>
        <v>32.248692620569436</v>
      </c>
      <c r="Q79" s="88">
        <f>+'C8,C10,C12'!Q78/('C8,C10,C12'!Q78+'C8,C10,C12'!Q33+'C8,C10,C12'!Q122)*100</f>
        <v>31.416757344940155</v>
      </c>
      <c r="R79" s="88">
        <f>+'C8,C10,C12'!R78/('C8,C10,C12'!R78+'C8,C10,C12'!R33+'C8,C10,C12'!R122)*100</f>
        <v>29.433402025305238</v>
      </c>
      <c r="S79" s="88">
        <f>+'C8,C10,C12'!S78/('C8,C10,C12'!S78+'C8,C10,C12'!S33+'C8,C10,C12'!S122)*100</f>
        <v>28.04080845317959</v>
      </c>
      <c r="T79" s="88">
        <f>+'C8,C10,C12'!T78/('C8,C10,C12'!T78+'C8,C10,C12'!T33+'C8,C10,C12'!T122)*100</f>
        <v>9.693557207380552</v>
      </c>
    </row>
    <row r="80" spans="1:20" ht="15" customHeight="1" x14ac:dyDescent="0.25">
      <c r="A80" s="69" t="s">
        <v>51</v>
      </c>
      <c r="B80" s="88">
        <f>+[1]ABSOL!L76/([1]ABSOL!L33+[1]ABSOL!L76+[1]ABSOL!L119)*100</f>
        <v>34.683794466403164</v>
      </c>
      <c r="C80" s="88">
        <f>+'C8,C10,C12'!C79/('C8,C10,C12'!C79+'C8,C10,C12'!C34+'C8,C10,C12'!C123)*100</f>
        <v>34.35121339661503</v>
      </c>
      <c r="D80" s="88">
        <f>+'C8,C10,C12'!D79/('C8,C10,C12'!D79+'C8,C10,C12'!D34+'C8,C10,C12'!D123)*100</f>
        <v>33.957287501063561</v>
      </c>
      <c r="E80" s="88">
        <f>+'C8,C10,C12'!E79/('C8,C10,C12'!E79+'C8,C10,C12'!E34+'C8,C10,C12'!E123)*100</f>
        <v>30.565673084070465</v>
      </c>
      <c r="F80" s="88">
        <f>+'C8,C10,C12'!F79/('C8,C10,C12'!F79+'C8,C10,C12'!F34+'C8,C10,C12'!F123)*100</f>
        <v>29.611128189363669</v>
      </c>
      <c r="G80" s="88">
        <f>+'C8,C10,C12'!G79/('C8,C10,C12'!G79+'C8,C10,C12'!G34+'C8,C10,C12'!G123)*100</f>
        <v>29.238020424194815</v>
      </c>
      <c r="H80" s="88">
        <f>+'C8,C10,C12'!H79/('C8,C10,C12'!H79+'C8,C10,C12'!H34+'C8,C10,C12'!H123)*100</f>
        <v>31.183203213825511</v>
      </c>
      <c r="I80" s="88">
        <f>+'C8,C10,C12'!I79/('C8,C10,C12'!I79+'C8,C10,C12'!I34+'C8,C10,C12'!I123)*100</f>
        <v>31.031320541760721</v>
      </c>
      <c r="J80" s="88">
        <f>+'C8,C10,C12'!J79/('C8,C10,C12'!J79+'C8,C10,C12'!J34+'C8,C10,C12'!J123)*100</f>
        <v>34.964028776978417</v>
      </c>
      <c r="K80" s="88">
        <f>+'C8,C10,C12'!K79/('C8,C10,C12'!K79+'C8,C10,C12'!K34+'C8,C10,C12'!K123)*100</f>
        <v>36.619127516778519</v>
      </c>
      <c r="L80" s="88">
        <f>+'C8,C10,C12'!L79/('C8,C10,C12'!L79+'C8,C10,C12'!L34+'C8,C10,C12'!L123)*100</f>
        <v>35.013967432036516</v>
      </c>
      <c r="M80" s="88">
        <f>+'C8,C10,C12'!M79/('C8,C10,C12'!M79+'C8,C10,C12'!M34+'C8,C10,C12'!M123)*100</f>
        <v>35.066079295154182</v>
      </c>
      <c r="N80" s="88">
        <f>+'C8,C10,C12'!N79/('C8,C10,C12'!N79+'C8,C10,C12'!N34+'C8,C10,C12'!N123)*100</f>
        <v>34.288559415799959</v>
      </c>
      <c r="O80" s="88">
        <f>+'C8,C10,C12'!O79/('C8,C10,C12'!O79+'C8,C10,C12'!O34+'C8,C10,C12'!O123)*100</f>
        <v>32.792627721491705</v>
      </c>
      <c r="P80" s="88">
        <f>+'C8,C10,C12'!P79/('C8,C10,C12'!P79+'C8,C10,C12'!P34+'C8,C10,C12'!P123)*100</f>
        <v>31.540643227912451</v>
      </c>
      <c r="Q80" s="88">
        <f>+'C8,C10,C12'!Q79/('C8,C10,C12'!Q79+'C8,C10,C12'!Q34+'C8,C10,C12'!Q123)*100</f>
        <v>29.207810939753685</v>
      </c>
      <c r="R80" s="88">
        <f>+'C8,C10,C12'!R79/('C8,C10,C12'!R79+'C8,C10,C12'!R34+'C8,C10,C12'!R123)*100</f>
        <v>27.438780752326046</v>
      </c>
      <c r="S80" s="88">
        <f>+'C8,C10,C12'!S79/('C8,C10,C12'!S79+'C8,C10,C12'!S34+'C8,C10,C12'!S123)*100</f>
        <v>26.417711685717453</v>
      </c>
      <c r="T80" s="88">
        <f>+'C8,C10,C12'!T79/('C8,C10,C12'!T79+'C8,C10,C12'!T34+'C8,C10,C12'!T123)*100</f>
        <v>11.703179476505179</v>
      </c>
    </row>
    <row r="81" spans="1:24" ht="15" customHeight="1" x14ac:dyDescent="0.25">
      <c r="A81" s="69" t="s">
        <v>52</v>
      </c>
      <c r="B81" s="88">
        <f>+[1]ABSOL!L77/([1]ABSOL!L34+[1]ABSOL!L77+[1]ABSOL!L120)*100</f>
        <v>33.892696761994799</v>
      </c>
      <c r="C81" s="88">
        <f>+'C8,C10,C12'!C80/('C8,C10,C12'!C80+'C8,C10,C12'!C35+'C8,C10,C12'!C124)*100</f>
        <v>37.619328226281674</v>
      </c>
      <c r="D81" s="88">
        <f>+'C8,C10,C12'!D80/('C8,C10,C12'!D80+'C8,C10,C12'!D35+'C8,C10,C12'!D124)*100</f>
        <v>36.019816336394392</v>
      </c>
      <c r="E81" s="88">
        <f>+'C8,C10,C12'!E80/('C8,C10,C12'!E80+'C8,C10,C12'!E35+'C8,C10,C12'!E124)*100</f>
        <v>34.553846153846152</v>
      </c>
      <c r="F81" s="88">
        <f>+'C8,C10,C12'!F80/('C8,C10,C12'!F80+'C8,C10,C12'!F35+'C8,C10,C12'!F124)*100</f>
        <v>33.071579583207487</v>
      </c>
      <c r="G81" s="88">
        <f>+'C8,C10,C12'!G80/('C8,C10,C12'!G80+'C8,C10,C12'!G35+'C8,C10,C12'!G124)*100</f>
        <v>33.234390992835209</v>
      </c>
      <c r="H81" s="88">
        <f>+'C8,C10,C12'!H80/('C8,C10,C12'!H80+'C8,C10,C12'!H35+'C8,C10,C12'!H124)*100</f>
        <v>35.950715255299151</v>
      </c>
      <c r="I81" s="88">
        <f>+'C8,C10,C12'!I80/('C8,C10,C12'!I80+'C8,C10,C12'!I35+'C8,C10,C12'!I124)*100</f>
        <v>36.1351217088922</v>
      </c>
      <c r="J81" s="88">
        <f>+'C8,C10,C12'!J80/('C8,C10,C12'!J80+'C8,C10,C12'!J35+'C8,C10,C12'!J124)*100</f>
        <v>36.349439647253348</v>
      </c>
      <c r="K81" s="88">
        <f>+'C8,C10,C12'!K80/('C8,C10,C12'!K80+'C8,C10,C12'!K35+'C8,C10,C12'!K124)*100</f>
        <v>38.789877027267863</v>
      </c>
      <c r="L81" s="88">
        <f>+'C8,C10,C12'!L80/('C8,C10,C12'!L80+'C8,C10,C12'!L35+'C8,C10,C12'!L124)*100</f>
        <v>38.421710408855567</v>
      </c>
      <c r="M81" s="88">
        <f>+'C8,C10,C12'!M80/('C8,C10,C12'!M80+'C8,C10,C12'!M35+'C8,C10,C12'!M124)*100</f>
        <v>38.996240272798808</v>
      </c>
      <c r="N81" s="88">
        <f>+'C8,C10,C12'!N80/('C8,C10,C12'!N80+'C8,C10,C12'!N35+'C8,C10,C12'!N124)*100</f>
        <v>37.188872620790633</v>
      </c>
      <c r="O81" s="88">
        <f>+'C8,C10,C12'!O80/('C8,C10,C12'!O80+'C8,C10,C12'!O35+'C8,C10,C12'!O124)*100</f>
        <v>36.279234585400424</v>
      </c>
      <c r="P81" s="88">
        <f>+'C8,C10,C12'!P80/('C8,C10,C12'!P80+'C8,C10,C12'!P35+'C8,C10,C12'!P124)*100</f>
        <v>36.328447236499777</v>
      </c>
      <c r="Q81" s="88">
        <f>+'C8,C10,C12'!Q80/('C8,C10,C12'!Q80+'C8,C10,C12'!Q35+'C8,C10,C12'!Q124)*100</f>
        <v>35.62033181307423</v>
      </c>
      <c r="R81" s="88">
        <f>+'C8,C10,C12'!R80/('C8,C10,C12'!R80+'C8,C10,C12'!R35+'C8,C10,C12'!R124)*100</f>
        <v>33.682105964678435</v>
      </c>
      <c r="S81" s="88">
        <f>+'C8,C10,C12'!S80/('C8,C10,C12'!S80+'C8,C10,C12'!S35+'C8,C10,C12'!S124)*100</f>
        <v>31.948902298112724</v>
      </c>
      <c r="T81" s="88">
        <f>+'C8,C10,C12'!T80/('C8,C10,C12'!T80+'C8,C10,C12'!T35+'C8,C10,C12'!T124)*100</f>
        <v>9.823911028730306</v>
      </c>
    </row>
    <row r="82" spans="1:24" ht="15" customHeight="1" x14ac:dyDescent="0.25">
      <c r="A82" s="69" t="s">
        <v>53</v>
      </c>
      <c r="B82" s="88">
        <f>+[1]ABSOL!L78/([1]ABSOL!L35+[1]ABSOL!L78+[1]ABSOL!L121)*100</f>
        <v>33.833435394978565</v>
      </c>
      <c r="C82" s="88">
        <f>+'C8,C10,C12'!C81/('C8,C10,C12'!C81+'C8,C10,C12'!C36+'C8,C10,C12'!C125)*100</f>
        <v>43.356853325326526</v>
      </c>
      <c r="D82" s="88">
        <f>+'C8,C10,C12'!D81/('C8,C10,C12'!D81+'C8,C10,C12'!D36+'C8,C10,C12'!D125)*100</f>
        <v>40.408853366123573</v>
      </c>
      <c r="E82" s="88">
        <f>+'C8,C10,C12'!E81/('C8,C10,C12'!E81+'C8,C10,C12'!E36+'C8,C10,C12'!E125)*100</f>
        <v>38.747931605074463</v>
      </c>
      <c r="F82" s="88">
        <f>+'C8,C10,C12'!F81/('C8,C10,C12'!F81+'C8,C10,C12'!F36+'C8,C10,C12'!F125)*100</f>
        <v>41.42099420254101</v>
      </c>
      <c r="G82" s="88">
        <f>+'C8,C10,C12'!G81/('C8,C10,C12'!G81+'C8,C10,C12'!G36+'C8,C10,C12'!G125)*100</f>
        <v>41.772935495852423</v>
      </c>
      <c r="H82" s="88">
        <f>+'C8,C10,C12'!H81/('C8,C10,C12'!H81+'C8,C10,C12'!H36+'C8,C10,C12'!H125)*100</f>
        <v>39.682539682539684</v>
      </c>
      <c r="I82" s="88">
        <f>+'C8,C10,C12'!I81/('C8,C10,C12'!I81+'C8,C10,C12'!I36+'C8,C10,C12'!I125)*100</f>
        <v>34.310165975103736</v>
      </c>
      <c r="J82" s="88">
        <f>+'C8,C10,C12'!J81/('C8,C10,C12'!J81+'C8,C10,C12'!J36+'C8,C10,C12'!J125)*100</f>
        <v>28.252299605781868</v>
      </c>
      <c r="K82" s="88">
        <f>+'C8,C10,C12'!K81/('C8,C10,C12'!K81+'C8,C10,C12'!K36+'C8,C10,C12'!K125)*100</f>
        <v>32.553839460517729</v>
      </c>
      <c r="L82" s="88">
        <f>+'C8,C10,C12'!L81/('C8,C10,C12'!L81+'C8,C10,C12'!L36+'C8,C10,C12'!L125)*100</f>
        <v>32.272365579174718</v>
      </c>
      <c r="M82" s="88">
        <f>+'C8,C10,C12'!M81/('C8,C10,C12'!M81+'C8,C10,C12'!M36+'C8,C10,C12'!M125)*100</f>
        <v>32.438529212722763</v>
      </c>
      <c r="N82" s="88">
        <f>+'C8,C10,C12'!N81/('C8,C10,C12'!N81+'C8,C10,C12'!N36+'C8,C10,C12'!N125)*100</f>
        <v>32.826348615822297</v>
      </c>
      <c r="O82" s="88">
        <f>+'C8,C10,C12'!O81/('C8,C10,C12'!O81+'C8,C10,C12'!O36+'C8,C10,C12'!O125)*100</f>
        <v>32.088446889547185</v>
      </c>
      <c r="P82" s="88">
        <f>+'C8,C10,C12'!P81/('C8,C10,C12'!P81+'C8,C10,C12'!P36+'C8,C10,C12'!P125)*100</f>
        <v>28.000998253057151</v>
      </c>
      <c r="Q82" s="88">
        <f>+'C8,C10,C12'!Q81/('C8,C10,C12'!Q81+'C8,C10,C12'!Q36+'C8,C10,C12'!Q125)*100</f>
        <v>29.558421258304023</v>
      </c>
      <c r="R82" s="88">
        <f>+'C8,C10,C12'!R81/('C8,C10,C12'!R81+'C8,C10,C12'!R36+'C8,C10,C12'!R125)*100</f>
        <v>27.147957159857199</v>
      </c>
      <c r="S82" s="88">
        <f>+'C8,C10,C12'!S81/('C8,C10,C12'!S81+'C8,C10,C12'!S36+'C8,C10,C12'!S125)*100</f>
        <v>25.61844221490388</v>
      </c>
      <c r="T82" s="88">
        <f>+'C8,C10,C12'!T81/('C8,C10,C12'!T81+'C8,C10,C12'!T36+'C8,C10,C12'!T125)*100</f>
        <v>6.7783265335337486</v>
      </c>
    </row>
    <row r="83" spans="1:24" ht="15" customHeight="1" x14ac:dyDescent="0.25">
      <c r="A83" s="70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</row>
    <row r="84" spans="1:24" ht="15" customHeight="1" x14ac:dyDescent="0.25">
      <c r="A84" s="78" t="s">
        <v>54</v>
      </c>
      <c r="B84" s="87">
        <f>+[1]ABSOL!L80/([1]ABSOL!L37+[1]ABSOL!L80+[1]ABSOL!L123)*100</f>
        <v>29.676511954992968</v>
      </c>
      <c r="C84" s="87">
        <f>+'C8,C10,C12'!C83/('C8,C10,C12'!C83+'C8,C10,C12'!C38+'C8,C10,C12'!C127)*100</f>
        <v>31.311777517172057</v>
      </c>
      <c r="D84" s="87">
        <f>+'C8,C10,C12'!D83/('C8,C10,C12'!D83+'C8,C10,C12'!D38+'C8,C10,C12'!D127)*100</f>
        <v>31.394968964390724</v>
      </c>
      <c r="E84" s="87">
        <f>+'C8,C10,C12'!E83/('C8,C10,C12'!E83+'C8,C10,C12'!E38+'C8,C10,C12'!E127)*100</f>
        <v>28.397908979089792</v>
      </c>
      <c r="F84" s="87">
        <f>+'C8,C10,C12'!F83/('C8,C10,C12'!F83+'C8,C10,C12'!F38+'C8,C10,C12'!F127)*100</f>
        <v>31.277217070546648</v>
      </c>
      <c r="G84" s="87">
        <f>+'C8,C10,C12'!G83/('C8,C10,C12'!G83+'C8,C10,C12'!G38+'C8,C10,C12'!G127)*100</f>
        <v>31.932612233176989</v>
      </c>
      <c r="H84" s="87">
        <f>+'C8,C10,C12'!H83/('C8,C10,C12'!H83+'C8,C10,C12'!H38+'C8,C10,C12'!H127)*100</f>
        <v>31.831036495039726</v>
      </c>
      <c r="I84" s="87">
        <f>+'C8,C10,C12'!I83/('C8,C10,C12'!I83+'C8,C10,C12'!I38+'C8,C10,C12'!I127)*100</f>
        <v>31.574833919499806</v>
      </c>
      <c r="J84" s="87">
        <f>+'C8,C10,C12'!J83/('C8,C10,C12'!J83+'C8,C10,C12'!J38+'C8,C10,C12'!J127)*100</f>
        <v>32.25793023062193</v>
      </c>
      <c r="K84" s="87">
        <f>+'C8,C10,C12'!K83/('C8,C10,C12'!K83+'C8,C10,C12'!K38+'C8,C10,C12'!K127)*100</f>
        <v>31.844742850508883</v>
      </c>
      <c r="L84" s="87">
        <f>+'C8,C10,C12'!L83/('C8,C10,C12'!L83+'C8,C10,C12'!L38+'C8,C10,C12'!L127)*100</f>
        <v>31.131714044900772</v>
      </c>
      <c r="M84" s="87">
        <f>+'C8,C10,C12'!M83/('C8,C10,C12'!M83+'C8,C10,C12'!M38+'C8,C10,C12'!M127)*100</f>
        <v>29.13442301158884</v>
      </c>
      <c r="N84" s="87">
        <f>+'C8,C10,C12'!N83/('C8,C10,C12'!N83+'C8,C10,C12'!N38+'C8,C10,C12'!N127)*100</f>
        <v>31.29241929112651</v>
      </c>
      <c r="O84" s="87">
        <f>+'C8,C10,C12'!O83/('C8,C10,C12'!O83+'C8,C10,C12'!O38+'C8,C10,C12'!O127)*100</f>
        <v>30.945363863069598</v>
      </c>
      <c r="P84" s="87">
        <f>+'C8,C10,C12'!P83/('C8,C10,C12'!P83+'C8,C10,C12'!P38+'C8,C10,C12'!P127)*100</f>
        <v>28.659516642800781</v>
      </c>
      <c r="Q84" s="87">
        <f>+'C8,C10,C12'!Q83/('C8,C10,C12'!Q83+'C8,C10,C12'!Q38+'C8,C10,C12'!Q127)*100</f>
        <v>29.621583930056051</v>
      </c>
      <c r="R84" s="87">
        <f>+'C8,C10,C12'!R83/('C8,C10,C12'!R83+'C8,C10,C12'!R38+'C8,C10,C12'!R127)*100</f>
        <v>27.217133408571954</v>
      </c>
      <c r="S84" s="87">
        <f>+'C8,C10,C12'!S83/('C8,C10,C12'!S83+'C8,C10,C12'!S38+'C8,C10,C12'!S127)*100</f>
        <v>26.880166337035345</v>
      </c>
      <c r="T84" s="87">
        <f>+'C8,C10,C12'!T83/('C8,C10,C12'!T83+'C8,C10,C12'!T38+'C8,C10,C12'!T127)*100</f>
        <v>8.5821444330048546</v>
      </c>
    </row>
    <row r="85" spans="1:24" ht="15" customHeight="1" x14ac:dyDescent="0.25">
      <c r="A85" s="78" t="s">
        <v>55</v>
      </c>
      <c r="B85" s="88">
        <f>+[1]ABSOL!L81/([1]ABSOL!L38+[1]ABSOL!L81+[1]ABSOL!L124)*100</f>
        <v>34.87544483985765</v>
      </c>
      <c r="C85" s="88">
        <f>+'C8,C10,C12'!C84/('C8,C10,C12'!C84+'C8,C10,C12'!C39+'C8,C10,C12'!C128)*100</f>
        <v>38.800792864222004</v>
      </c>
      <c r="D85" s="88">
        <f>+'C8,C10,C12'!D84/('C8,C10,C12'!D84+'C8,C10,C12'!D39+'C8,C10,C12'!D128)*100</f>
        <v>39.313262005473995</v>
      </c>
      <c r="E85" s="88">
        <f>+'C8,C10,C12'!E84/('C8,C10,C12'!E84+'C8,C10,C12'!E39+'C8,C10,C12'!E128)*100</f>
        <v>36.415902140672785</v>
      </c>
      <c r="F85" s="88">
        <f>+'C8,C10,C12'!F84/('C8,C10,C12'!F84+'C8,C10,C12'!F39+'C8,C10,C12'!F128)*100</f>
        <v>39.323887646035303</v>
      </c>
      <c r="G85" s="88">
        <f>+'C8,C10,C12'!G84/('C8,C10,C12'!G84+'C8,C10,C12'!G39+'C8,C10,C12'!G128)*100</f>
        <v>38.58491639176431</v>
      </c>
      <c r="H85" s="88">
        <f>+'C8,C10,C12'!H84/('C8,C10,C12'!H84+'C8,C10,C12'!H39+'C8,C10,C12'!H128)*100</f>
        <v>38.204701477012691</v>
      </c>
      <c r="I85" s="88">
        <f>+'C8,C10,C12'!I84/('C8,C10,C12'!I84+'C8,C10,C12'!I39+'C8,C10,C12'!I128)*100</f>
        <v>38.188772872945307</v>
      </c>
      <c r="J85" s="88">
        <f>+'C8,C10,C12'!J84/('C8,C10,C12'!J84+'C8,C10,C12'!J39+'C8,C10,C12'!J128)*100</f>
        <v>41.68714168714169</v>
      </c>
      <c r="K85" s="88">
        <f>+'C8,C10,C12'!K84/('C8,C10,C12'!K84+'C8,C10,C12'!K39+'C8,C10,C12'!K128)*100</f>
        <v>38.467989935700309</v>
      </c>
      <c r="L85" s="88">
        <f>+'C8,C10,C12'!L84/('C8,C10,C12'!L84+'C8,C10,C12'!L39+'C8,C10,C12'!L128)*100</f>
        <v>42.034656232532143</v>
      </c>
      <c r="M85" s="88">
        <f>+'C8,C10,C12'!M84/('C8,C10,C12'!M84+'C8,C10,C12'!M39+'C8,C10,C12'!M128)*100</f>
        <v>37.791456817757876</v>
      </c>
      <c r="N85" s="88">
        <f>+'C8,C10,C12'!N84/('C8,C10,C12'!N84+'C8,C10,C12'!N39+'C8,C10,C12'!N128)*100</f>
        <v>38.733406611989516</v>
      </c>
      <c r="O85" s="88">
        <f>+'C8,C10,C12'!O84/('C8,C10,C12'!O84+'C8,C10,C12'!O39+'C8,C10,C12'!O128)*100</f>
        <v>38.024417314095452</v>
      </c>
      <c r="P85" s="88">
        <f>+'C8,C10,C12'!P84/('C8,C10,C12'!P84+'C8,C10,C12'!P39+'C8,C10,C12'!P128)*100</f>
        <v>36.268343815513624</v>
      </c>
      <c r="Q85" s="88">
        <f>+'C8,C10,C12'!Q84/('C8,C10,C12'!Q84+'C8,C10,C12'!Q39+'C8,C10,C12'!Q128)*100</f>
        <v>35.448123906422133</v>
      </c>
      <c r="R85" s="88">
        <f>+'C8,C10,C12'!R84/('C8,C10,C12'!R84+'C8,C10,C12'!R39+'C8,C10,C12'!R128)*100</f>
        <v>33.71991687336596</v>
      </c>
      <c r="S85" s="88">
        <f>+'C8,C10,C12'!S84/('C8,C10,C12'!S84+'C8,C10,C12'!S39+'C8,C10,C12'!S128)*100</f>
        <v>34.270030061429878</v>
      </c>
      <c r="T85" s="88">
        <f>+'C8,C10,C12'!T84/('C8,C10,C12'!T84+'C8,C10,C12'!T39+'C8,C10,C12'!T128)*100</f>
        <v>10.651997249484278</v>
      </c>
    </row>
    <row r="86" spans="1:24" ht="15" customHeight="1" x14ac:dyDescent="0.25">
      <c r="A86" s="78" t="s">
        <v>56</v>
      </c>
      <c r="B86" s="88">
        <f>+[1]ABSOL!L82/([1]ABSOL!L39+[1]ABSOL!L82+[1]ABSOL!L125)*100</f>
        <v>28.230285079600147</v>
      </c>
      <c r="C86" s="88">
        <f>+'C8,C10,C12'!C85/('C8,C10,C12'!C85+'C8,C10,C12'!C40+'C8,C10,C12'!C129)*100</f>
        <v>28.274215552523874</v>
      </c>
      <c r="D86" s="88">
        <f>+'C8,C10,C12'!D85/('C8,C10,C12'!D85+'C8,C10,C12'!D40+'C8,C10,C12'!D129)*100</f>
        <v>29.248629474363106</v>
      </c>
      <c r="E86" s="88">
        <f>+'C8,C10,C12'!E85/('C8,C10,C12'!E85+'C8,C10,C12'!E40+'C8,C10,C12'!E129)*100</f>
        <v>28.185502026114364</v>
      </c>
      <c r="F86" s="88">
        <f>+'C8,C10,C12'!F85/('C8,C10,C12'!F85+'C8,C10,C12'!F40+'C8,C10,C12'!F129)*100</f>
        <v>31.267345050878813</v>
      </c>
      <c r="G86" s="88">
        <f>+'C8,C10,C12'!G85/('C8,C10,C12'!G85+'C8,C10,C12'!G40+'C8,C10,C12'!G129)*100</f>
        <v>32.74377836907184</v>
      </c>
      <c r="H86" s="88">
        <f>+'C8,C10,C12'!H85/('C8,C10,C12'!H85+'C8,C10,C12'!H40+'C8,C10,C12'!H129)*100</f>
        <v>30.25496590572191</v>
      </c>
      <c r="I86" s="88">
        <f>+'C8,C10,C12'!I85/('C8,C10,C12'!I85+'C8,C10,C12'!I40+'C8,C10,C12'!I129)*100</f>
        <v>34.205035470858256</v>
      </c>
      <c r="J86" s="88">
        <f>+'C8,C10,C12'!J85/('C8,C10,C12'!J85+'C8,C10,C12'!J40+'C8,C10,C12'!J129)*100</f>
        <v>31.489472995946123</v>
      </c>
      <c r="K86" s="88">
        <f>+'C8,C10,C12'!K85/('C8,C10,C12'!K85+'C8,C10,C12'!K40+'C8,C10,C12'!K129)*100</f>
        <v>34.015827157392287</v>
      </c>
      <c r="L86" s="88">
        <f>+'C8,C10,C12'!L85/('C8,C10,C12'!L85+'C8,C10,C12'!L40+'C8,C10,C12'!L129)*100</f>
        <v>31.868131868131865</v>
      </c>
      <c r="M86" s="88">
        <f>+'C8,C10,C12'!M85/('C8,C10,C12'!M85+'C8,C10,C12'!M40+'C8,C10,C12'!M129)*100</f>
        <v>30.152394775036285</v>
      </c>
      <c r="N86" s="88">
        <f>+'C8,C10,C12'!N85/('C8,C10,C12'!N85+'C8,C10,C12'!N40+'C8,C10,C12'!N129)*100</f>
        <v>32.347395710582134</v>
      </c>
      <c r="O86" s="88">
        <f>+'C8,C10,C12'!O85/('C8,C10,C12'!O85+'C8,C10,C12'!O40+'C8,C10,C12'!O129)*100</f>
        <v>32.4779980914007</v>
      </c>
      <c r="P86" s="88">
        <f>+'C8,C10,C12'!P85/('C8,C10,C12'!P85+'C8,C10,C12'!P40+'C8,C10,C12'!P129)*100</f>
        <v>29.338394793926248</v>
      </c>
      <c r="Q86" s="88">
        <f>+'C8,C10,C12'!Q85/('C8,C10,C12'!Q85+'C8,C10,C12'!Q40+'C8,C10,C12'!Q129)*100</f>
        <v>31.317031317031319</v>
      </c>
      <c r="R86" s="88">
        <f>+'C8,C10,C12'!R85/('C8,C10,C12'!R85+'C8,C10,C12'!R40+'C8,C10,C12'!R129)*100</f>
        <v>27.798792756539235</v>
      </c>
      <c r="S86" s="88">
        <f>+'C8,C10,C12'!S85/('C8,C10,C12'!S85+'C8,C10,C12'!S40+'C8,C10,C12'!S129)*100</f>
        <v>27.527003063034016</v>
      </c>
      <c r="T86" s="88">
        <f>+'C8,C10,C12'!T85/('C8,C10,C12'!T85+'C8,C10,C12'!T40+'C8,C10,C12'!T129)*100</f>
        <v>8.5745157057960952</v>
      </c>
    </row>
    <row r="87" spans="1:24" ht="15" customHeight="1" thickBot="1" x14ac:dyDescent="0.3">
      <c r="A87" s="79" t="s">
        <v>57</v>
      </c>
      <c r="B87" s="91">
        <f>+[1]ABSOL!L83/([1]ABSOL!L40+[1]ABSOL!L83+[1]ABSOL!L126)*100</f>
        <v>21.399176954732511</v>
      </c>
      <c r="C87" s="91">
        <f>+'C8,C10,C12'!C86/('C8,C10,C12'!C86+'C8,C10,C12'!C41+'C8,C10,C12'!C130)*100</f>
        <v>20.574162679425836</v>
      </c>
      <c r="D87" s="91">
        <f>+'C8,C10,C12'!D86/('C8,C10,C12'!D86+'C8,C10,C12'!D41+'C8,C10,C12'!D130)*100</f>
        <v>19.195346582646629</v>
      </c>
      <c r="E87" s="91">
        <f>+'C8,C10,C12'!E86/('C8,C10,C12'!E86+'C8,C10,C12'!E41+'C8,C10,C12'!E130)*100</f>
        <v>14.67693624304664</v>
      </c>
      <c r="F87" s="91">
        <f>+'C8,C10,C12'!F86/('C8,C10,C12'!F86+'C8,C10,C12'!F41+'C8,C10,C12'!F130)*100</f>
        <v>18.307599759374373</v>
      </c>
      <c r="G87" s="91">
        <f>+'C8,C10,C12'!G86/('C8,C10,C12'!G86+'C8,C10,C12'!G41+'C8,C10,C12'!G130)*100</f>
        <v>20.791039551977601</v>
      </c>
      <c r="H87" s="91">
        <f>+'C8,C10,C12'!H86/('C8,C10,C12'!H86+'C8,C10,C12'!H41+'C8,C10,C12'!H130)*100</f>
        <v>23.271928342065234</v>
      </c>
      <c r="I87" s="91">
        <f>+'C8,C10,C12'!I86/('C8,C10,C12'!I86+'C8,C10,C12'!I41+'C8,C10,C12'!I130)*100</f>
        <v>18.139082509320797</v>
      </c>
      <c r="J87" s="91">
        <f>+'C8,C10,C12'!J86/('C8,C10,C12'!J86+'C8,C10,C12'!J41+'C8,C10,C12'!J130)*100</f>
        <v>19.2069017708491</v>
      </c>
      <c r="K87" s="91">
        <f>+'C8,C10,C12'!K86/('C8,C10,C12'!K86+'C8,C10,C12'!K41+'C8,C10,C12'!K130)*100</f>
        <v>19.485242691285496</v>
      </c>
      <c r="L87" s="91">
        <f>+'C8,C10,C12'!L86/('C8,C10,C12'!L86+'C8,C10,C12'!L41+'C8,C10,C12'!L130)*100</f>
        <v>13.987183059348007</v>
      </c>
      <c r="M87" s="91">
        <f>+'C8,C10,C12'!M86/('C8,C10,C12'!M86+'C8,C10,C12'!M41+'C8,C10,C12'!M130)*100</f>
        <v>15.637914944674044</v>
      </c>
      <c r="N87" s="91">
        <f>+'C8,C10,C12'!N86/('C8,C10,C12'!N86+'C8,C10,C12'!N41+'C8,C10,C12'!N130)*100</f>
        <v>18.423148393947439</v>
      </c>
      <c r="O87" s="91">
        <f>+'C8,C10,C12'!O86/('C8,C10,C12'!O86+'C8,C10,C12'!O41+'C8,C10,C12'!O130)*100</f>
        <v>17.059639389736478</v>
      </c>
      <c r="P87" s="91">
        <f>+'C8,C10,C12'!P86/('C8,C10,C12'!P86+'C8,C10,C12'!P41+'C8,C10,C12'!P130)*100</f>
        <v>15.500282645562466</v>
      </c>
      <c r="Q87" s="91">
        <f>+'C8,C10,C12'!Q86/('C8,C10,C12'!Q86+'C8,C10,C12'!Q41+'C8,C10,C12'!Q130)*100</f>
        <v>18.870698951083227</v>
      </c>
      <c r="R87" s="91">
        <f>+'C8,C10,C12'!R86/('C8,C10,C12'!R86+'C8,C10,C12'!R41+'C8,C10,C12'!R130)*100</f>
        <v>17.529510177525793</v>
      </c>
      <c r="S87" s="91">
        <f>+'C8,C10,C12'!S86/('C8,C10,C12'!S86+'C8,C10,C12'!S41+'C8,C10,C12'!S130)*100</f>
        <v>16.555839727195227</v>
      </c>
      <c r="T87" s="91">
        <f>+'C8,C10,C12'!T86/('C8,C10,C12'!T86+'C8,C10,C12'!T41+'C8,C10,C12'!T130)*100</f>
        <v>5.7939189189189184</v>
      </c>
    </row>
    <row r="88" spans="1:24" ht="15" customHeight="1" x14ac:dyDescent="0.25">
      <c r="A88" s="321" t="s">
        <v>242</v>
      </c>
      <c r="B88" s="321"/>
      <c r="C88" s="321"/>
      <c r="D88" s="321"/>
      <c r="E88" s="321"/>
      <c r="F88" s="321"/>
      <c r="G88" s="321"/>
      <c r="H88" s="321"/>
      <c r="I88" s="321"/>
      <c r="J88" s="321"/>
      <c r="K88" s="321"/>
      <c r="L88" s="321"/>
      <c r="M88" s="321"/>
      <c r="N88" s="321"/>
      <c r="O88" s="321"/>
      <c r="P88" s="321"/>
      <c r="Q88" s="321"/>
      <c r="R88" s="321"/>
      <c r="S88" s="273"/>
      <c r="T88" s="306"/>
    </row>
    <row r="89" spans="1:24" ht="15" customHeight="1" x14ac:dyDescent="0.25">
      <c r="A89" s="92"/>
    </row>
    <row r="90" spans="1:24" ht="15" customHeight="1" x14ac:dyDescent="0.25">
      <c r="A90" s="93"/>
    </row>
    <row r="91" spans="1:24" s="41" customFormat="1" ht="15" customHeight="1" x14ac:dyDescent="0.25">
      <c r="A91" s="284" t="s">
        <v>469</v>
      </c>
      <c r="B91" s="284"/>
      <c r="C91" s="284"/>
      <c r="D91" s="284"/>
      <c r="E91" s="284"/>
      <c r="F91" s="284"/>
      <c r="G91" s="284"/>
      <c r="H91" s="284"/>
      <c r="I91" s="284"/>
      <c r="J91" s="284"/>
      <c r="K91" s="284"/>
      <c r="L91" s="284"/>
      <c r="M91" s="284"/>
      <c r="N91" s="284"/>
      <c r="O91" s="284"/>
      <c r="P91" s="284"/>
      <c r="Q91" s="284"/>
      <c r="R91" s="284"/>
      <c r="S91" s="284"/>
      <c r="T91" s="284"/>
      <c r="U91" s="29"/>
      <c r="V91"/>
      <c r="W91"/>
      <c r="X91" s="46"/>
    </row>
    <row r="92" spans="1:24" s="41" customFormat="1" ht="15" customHeight="1" x14ac:dyDescent="0.2">
      <c r="A92" s="284" t="s">
        <v>62</v>
      </c>
      <c r="B92" s="284"/>
      <c r="C92" s="284"/>
      <c r="D92" s="284"/>
      <c r="E92" s="284"/>
      <c r="F92" s="284"/>
      <c r="G92" s="284"/>
      <c r="H92" s="284"/>
      <c r="I92" s="284"/>
      <c r="J92" s="284"/>
      <c r="K92" s="284"/>
      <c r="L92" s="284"/>
      <c r="M92" s="284"/>
      <c r="N92" s="284"/>
      <c r="O92" s="284"/>
      <c r="P92" s="284"/>
      <c r="Q92" s="284"/>
      <c r="R92" s="284"/>
      <c r="S92" s="284"/>
      <c r="T92" s="284"/>
      <c r="U92" s="29"/>
      <c r="V92" s="318" t="s">
        <v>356</v>
      </c>
      <c r="W92" s="318"/>
    </row>
    <row r="93" spans="1:24" s="41" customFormat="1" ht="15" customHeight="1" x14ac:dyDescent="0.2">
      <c r="A93" s="284" t="s">
        <v>252</v>
      </c>
      <c r="B93" s="284"/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284"/>
      <c r="O93" s="284"/>
      <c r="P93" s="284"/>
      <c r="Q93" s="284"/>
      <c r="R93" s="284"/>
      <c r="S93" s="284"/>
      <c r="T93" s="284"/>
      <c r="U93" s="30"/>
      <c r="V93" s="318"/>
      <c r="W93" s="318"/>
    </row>
    <row r="94" spans="1:24" s="41" customFormat="1" ht="15" customHeight="1" x14ac:dyDescent="0.25">
      <c r="A94" s="284" t="s">
        <v>248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  <c r="T94" s="284"/>
    </row>
    <row r="95" spans="1:24" s="41" customFormat="1" ht="15" customHeight="1" x14ac:dyDescent="0.25">
      <c r="A95" s="284" t="s">
        <v>516</v>
      </c>
      <c r="B95" s="284"/>
      <c r="C95" s="284"/>
      <c r="D95" s="284"/>
      <c r="E95" s="284"/>
      <c r="F95" s="284"/>
      <c r="G95" s="284"/>
      <c r="H95" s="284"/>
      <c r="I95" s="284"/>
      <c r="J95" s="284"/>
      <c r="K95" s="284"/>
      <c r="L95" s="284"/>
      <c r="M95" s="284"/>
      <c r="N95" s="284"/>
      <c r="O95" s="284"/>
      <c r="P95" s="284"/>
      <c r="Q95" s="284"/>
      <c r="R95" s="284"/>
      <c r="S95" s="284"/>
      <c r="T95" s="284"/>
    </row>
    <row r="96" spans="1:24" s="41" customFormat="1" ht="15" customHeight="1" x14ac:dyDescent="0.25">
      <c r="A96" s="286" t="s">
        <v>37</v>
      </c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</row>
    <row r="97" spans="1:20" ht="15" customHeight="1" thickBot="1" x14ac:dyDescent="0.3">
      <c r="A97" s="328"/>
      <c r="B97" s="328"/>
      <c r="C97" s="328"/>
      <c r="D97" s="328"/>
      <c r="E97" s="328"/>
      <c r="F97" s="328"/>
      <c r="G97" s="328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328"/>
      <c r="S97" s="277"/>
      <c r="T97" s="310"/>
    </row>
    <row r="98" spans="1:20" s="42" customFormat="1" ht="15" customHeight="1" thickBot="1" x14ac:dyDescent="0.3">
      <c r="A98" s="43" t="s">
        <v>246</v>
      </c>
      <c r="B98" s="44">
        <v>2000</v>
      </c>
      <c r="C98" s="44">
        <v>2001</v>
      </c>
      <c r="D98" s="44">
        <v>2002</v>
      </c>
      <c r="E98" s="44">
        <v>2003</v>
      </c>
      <c r="F98" s="44">
        <v>2004</v>
      </c>
      <c r="G98" s="44">
        <v>2005</v>
      </c>
      <c r="H98" s="44">
        <v>2006</v>
      </c>
      <c r="I98" s="44">
        <v>2007</v>
      </c>
      <c r="J98" s="44">
        <v>2008</v>
      </c>
      <c r="K98" s="44">
        <v>2009</v>
      </c>
      <c r="L98" s="44">
        <v>2010</v>
      </c>
      <c r="M98" s="44">
        <v>2011</v>
      </c>
      <c r="N98" s="44">
        <v>2012</v>
      </c>
      <c r="O98" s="44">
        <v>2013</v>
      </c>
      <c r="P98" s="44">
        <v>2014</v>
      </c>
      <c r="Q98" s="44">
        <v>2015</v>
      </c>
      <c r="R98" s="44">
        <v>2016</v>
      </c>
      <c r="S98" s="44">
        <v>2017</v>
      </c>
      <c r="T98" s="44">
        <v>2018</v>
      </c>
    </row>
    <row r="99" spans="1:20" s="85" customFormat="1" ht="15" customHeight="1" x14ac:dyDescent="0.25">
      <c r="A99" s="71"/>
    </row>
    <row r="100" spans="1:20" ht="15" customHeight="1" x14ac:dyDescent="0.25">
      <c r="A100" s="72" t="s">
        <v>19</v>
      </c>
      <c r="B100" s="86">
        <f>+[1]ABSOL!L95/([1]ABSOL!L9+[1]ABSOL!L52+[1]ABSOL!L95)*100</f>
        <v>10.944615399862245</v>
      </c>
      <c r="C100" s="86">
        <f>+'C8,C10,C12'!C99/('C8,C10,C12'!C99+'C8,C10,C12'!C55+'C8,C10,C12'!C10)*100</f>
        <v>12.135448529652132</v>
      </c>
      <c r="D100" s="86">
        <f>+'C8,C10,C12'!D99/('C8,C10,C12'!D99+'C8,C10,C12'!D55+'C8,C10,C12'!D10)*100</f>
        <v>12.373484170627194</v>
      </c>
      <c r="E100" s="86">
        <f>+'C8,C10,C12'!E99/('C8,C10,C12'!E99+'C8,C10,C12'!E55+'C8,C10,C12'!E10)*100</f>
        <v>11.711596151856833</v>
      </c>
      <c r="F100" s="86">
        <f>+'C8,C10,C12'!F99/('C8,C10,C12'!F99+'C8,C10,C12'!F55+'C8,C10,C12'!F10)*100</f>
        <v>12.288142445903548</v>
      </c>
      <c r="G100" s="86">
        <f>+'C8,C10,C12'!G99/('C8,C10,C12'!G99+'C8,C10,C12'!G55+'C8,C10,C12'!G10)*100</f>
        <v>13.281404482837504</v>
      </c>
      <c r="H100" s="86">
        <f>+'C8,C10,C12'!H99/('C8,C10,C12'!H99+'C8,C10,C12'!H55+'C8,C10,C12'!H10)*100</f>
        <v>14.582881329481308</v>
      </c>
      <c r="I100" s="86">
        <f>+'C8,C10,C12'!I99/('C8,C10,C12'!I99+'C8,C10,C12'!I55+'C8,C10,C12'!I10)*100</f>
        <v>14.260238801693554</v>
      </c>
      <c r="J100" s="86">
        <f>+'C8,C10,C12'!J99/('C8,C10,C12'!J99+'C8,C10,C12'!J55+'C8,C10,C12'!J10)*100</f>
        <v>5.9469839596355145</v>
      </c>
      <c r="K100" s="86">
        <f>+'C8,C10,C12'!K99/('C8,C10,C12'!K99+'C8,C10,C12'!K55+'C8,C10,C12'!K10)*100</f>
        <v>7.892451642315959</v>
      </c>
      <c r="L100" s="86">
        <f>+'C8,C10,C12'!L99/('C8,C10,C12'!L99+'C8,C10,C12'!L55+'C8,C10,C12'!L10)*100</f>
        <v>9.1224128950417587</v>
      </c>
      <c r="M100" s="86">
        <f>+'C8,C10,C12'!M99/('C8,C10,C12'!M99+'C8,C10,C12'!M55+'C8,C10,C12'!M10)*100</f>
        <v>8.5186566638985468</v>
      </c>
      <c r="N100" s="86">
        <f>+'C8,C10,C12'!N99/('C8,C10,C12'!N99+'C8,C10,C12'!N55+'C8,C10,C12'!N10)*100</f>
        <v>8.7084827136879444</v>
      </c>
      <c r="O100" s="86">
        <f>+'C8,C10,C12'!O99/('C8,C10,C12'!O99+'C8,C10,C12'!O55+'C8,C10,C12'!O10)*100</f>
        <v>9.0511154072916238</v>
      </c>
      <c r="P100" s="86">
        <f>+'C8,C10,C12'!P99/('C8,C10,C12'!P99+'C8,C10,C12'!P55+'C8,C10,C12'!P10)*100</f>
        <v>9.7441778287451584</v>
      </c>
      <c r="Q100" s="86">
        <f>+'C8,C10,C12'!Q99/('C8,C10,C12'!Q99+'C8,C10,C12'!Q55+'C8,C10,C12'!Q10)*100</f>
        <v>10.281948053247589</v>
      </c>
      <c r="R100" s="86">
        <f>+'C8,C10,C12'!R99/('C8,C10,C12'!R99+'C8,C10,C12'!R55+'C8,C10,C12'!R10)*100</f>
        <v>10.015765494943016</v>
      </c>
      <c r="S100" s="86">
        <f>+'C8,C10,C12'!S99/('C8,C10,C12'!S99+'C8,C10,C12'!S55+'C8,C10,C12'!S10)*100</f>
        <v>9.460514734592044</v>
      </c>
      <c r="T100" s="86">
        <f>+'C8,C10,C12'!T99/('C8,C10,C12'!T99+'C8,C10,C12'!T55+'C8,C10,C12'!T10)*100</f>
        <v>1.9326347932241822E-3</v>
      </c>
    </row>
    <row r="101" spans="1:20" ht="15" customHeight="1" x14ac:dyDescent="0.25">
      <c r="A101" s="69" t="s">
        <v>50</v>
      </c>
      <c r="B101" s="87">
        <f>+[1]ABSOL!L96/([1]ABSOL!L10+[1]ABSOL!L53+[1]ABSOL!L96)*100</f>
        <v>12.170822450237985</v>
      </c>
      <c r="C101" s="87">
        <f>+'C8,C10,C12'!C100/('C8,C10,C12'!C100+'C8,C10,C12'!C56+'C8,C10,C12'!C11)*100</f>
        <v>12.957049123136583</v>
      </c>
      <c r="D101" s="87">
        <f>+'C8,C10,C12'!D100/('C8,C10,C12'!D100+'C8,C10,C12'!D56+'C8,C10,C12'!D11)*100</f>
        <v>13.376740212417559</v>
      </c>
      <c r="E101" s="87">
        <f>+'C8,C10,C12'!E100/('C8,C10,C12'!E100+'C8,C10,C12'!E56+'C8,C10,C12'!E11)*100</f>
        <v>12.942416640165835</v>
      </c>
      <c r="F101" s="87">
        <f>+'C8,C10,C12'!F100/('C8,C10,C12'!F100+'C8,C10,C12'!F56+'C8,C10,C12'!F11)*100</f>
        <v>13.167778077211976</v>
      </c>
      <c r="G101" s="87">
        <f>+'C8,C10,C12'!G100/('C8,C10,C12'!G100+'C8,C10,C12'!G56+'C8,C10,C12'!G11)*100</f>
        <v>14.318174223944933</v>
      </c>
      <c r="H101" s="87">
        <f>+'C8,C10,C12'!H100/('C8,C10,C12'!H100+'C8,C10,C12'!H56+'C8,C10,C12'!H11)*100</f>
        <v>16.086656808352142</v>
      </c>
      <c r="I101" s="87">
        <f>+'C8,C10,C12'!I100/('C8,C10,C12'!I100+'C8,C10,C12'!I56+'C8,C10,C12'!I11)*100</f>
        <v>15.66131189952349</v>
      </c>
      <c r="J101" s="87">
        <f>+'C8,C10,C12'!J100/('C8,C10,C12'!J100+'C8,C10,C12'!J56+'C8,C10,C12'!J11)*100</f>
        <v>6.0468363829810814</v>
      </c>
      <c r="K101" s="87">
        <f>+'C8,C10,C12'!K100/('C8,C10,C12'!K100+'C8,C10,C12'!K56+'C8,C10,C12'!K11)*100</f>
        <v>8.6111185748448289</v>
      </c>
      <c r="L101" s="87">
        <f>+'C8,C10,C12'!L100/('C8,C10,C12'!L100+'C8,C10,C12'!L56+'C8,C10,C12'!L11)*100</f>
        <v>9.8002699337720625</v>
      </c>
      <c r="M101" s="87">
        <f>+'C8,C10,C12'!M100/('C8,C10,C12'!M100+'C8,C10,C12'!M56+'C8,C10,C12'!M11)*100</f>
        <v>9.3702092396933914</v>
      </c>
      <c r="N101" s="87">
        <f>+'C8,C10,C12'!N100/('C8,C10,C12'!N100+'C8,C10,C12'!N56+'C8,C10,C12'!N11)*100</f>
        <v>9.4287652576651748</v>
      </c>
      <c r="O101" s="87">
        <f>+'C8,C10,C12'!O100/('C8,C10,C12'!O100+'C8,C10,C12'!O56+'C8,C10,C12'!O11)*100</f>
        <v>9.8444758634619269</v>
      </c>
      <c r="P101" s="87">
        <f>+'C8,C10,C12'!P100/('C8,C10,C12'!P100+'C8,C10,C12'!P56+'C8,C10,C12'!P11)*100</f>
        <v>11.168341270907671</v>
      </c>
      <c r="Q101" s="87">
        <f>+'C8,C10,C12'!Q100/('C8,C10,C12'!Q100+'C8,C10,C12'!Q56+'C8,C10,C12'!Q11)*100</f>
        <v>11.52155154702716</v>
      </c>
      <c r="R101" s="87">
        <f>+'C8,C10,C12'!R100/('C8,C10,C12'!R100+'C8,C10,C12'!R56+'C8,C10,C12'!R11)*100</f>
        <v>11.210106175243828</v>
      </c>
      <c r="S101" s="87">
        <f>+'C8,C10,C12'!S100/('C8,C10,C12'!S100+'C8,C10,C12'!S56+'C8,C10,C12'!S11)*100</f>
        <v>10.483891643549734</v>
      </c>
      <c r="T101" s="87">
        <f>+'C8,C10,C12'!T100/('C8,C10,C12'!T100+'C8,C10,C12'!T56+'C8,C10,C12'!T11)*100</f>
        <v>9.925410539793453E-4</v>
      </c>
    </row>
    <row r="102" spans="1:20" ht="15" customHeight="1" x14ac:dyDescent="0.25">
      <c r="A102" s="69" t="s">
        <v>51</v>
      </c>
      <c r="B102" s="88">
        <f>+[1]ABSOL!L97/([1]ABSOL!L11+[1]ABSOL!L54+[1]ABSOL!L97)*100</f>
        <v>17.943887842365847</v>
      </c>
      <c r="C102" s="88">
        <f>+'C8,C10,C12'!C101/('C8,C10,C12'!C101+'C8,C10,C12'!C57+'C8,C10,C12'!C12)*100</f>
        <v>18.757336254793021</v>
      </c>
      <c r="D102" s="88">
        <f>+'C8,C10,C12'!D101/('C8,C10,C12'!D101+'C8,C10,C12'!D57+'C8,C10,C12'!D12)*100</f>
        <v>19.1944917450211</v>
      </c>
      <c r="E102" s="88">
        <f>+'C8,C10,C12'!E101/('C8,C10,C12'!E101+'C8,C10,C12'!E57+'C8,C10,C12'!E12)*100</f>
        <v>18.868645513476629</v>
      </c>
      <c r="F102" s="88">
        <f>+'C8,C10,C12'!F101/('C8,C10,C12'!F101+'C8,C10,C12'!F57+'C8,C10,C12'!F12)*100</f>
        <v>18.148971650917176</v>
      </c>
      <c r="G102" s="88">
        <f>+'C8,C10,C12'!G101/('C8,C10,C12'!G101+'C8,C10,C12'!G57+'C8,C10,C12'!G12)*100</f>
        <v>19.039160384010415</v>
      </c>
      <c r="H102" s="88">
        <f>+'C8,C10,C12'!H101/('C8,C10,C12'!H101+'C8,C10,C12'!H57+'C8,C10,C12'!H12)*100</f>
        <v>19.976515683204667</v>
      </c>
      <c r="I102" s="88">
        <f>+'C8,C10,C12'!I101/('C8,C10,C12'!I101+'C8,C10,C12'!I57+'C8,C10,C12'!I12)*100</f>
        <v>19.747511729449734</v>
      </c>
      <c r="J102" s="88">
        <f>+'C8,C10,C12'!J101/('C8,C10,C12'!J101+'C8,C10,C12'!J57+'C8,C10,C12'!J12)*100</f>
        <v>8.1941967904036304</v>
      </c>
      <c r="K102" s="88">
        <f>+'C8,C10,C12'!K101/('C8,C10,C12'!K101+'C8,C10,C12'!K57+'C8,C10,C12'!K12)*100</f>
        <v>10.936438241597408</v>
      </c>
      <c r="L102" s="88">
        <f>+'C8,C10,C12'!L101/('C8,C10,C12'!L101+'C8,C10,C12'!L57+'C8,C10,C12'!L12)*100</f>
        <v>11.819474326551669</v>
      </c>
      <c r="M102" s="88">
        <f>+'C8,C10,C12'!M101/('C8,C10,C12'!M101+'C8,C10,C12'!M57+'C8,C10,C12'!M12)*100</f>
        <v>11.699049709425585</v>
      </c>
      <c r="N102" s="88">
        <f>+'C8,C10,C12'!N101/('C8,C10,C12'!N101+'C8,C10,C12'!N57+'C8,C10,C12'!N12)*100</f>
        <v>11.48480979111957</v>
      </c>
      <c r="O102" s="88">
        <f>+'C8,C10,C12'!O101/('C8,C10,C12'!O101+'C8,C10,C12'!O57+'C8,C10,C12'!O12)*100</f>
        <v>11.600570827700166</v>
      </c>
      <c r="P102" s="88">
        <f>+'C8,C10,C12'!P101/('C8,C10,C12'!P101+'C8,C10,C12'!P57+'C8,C10,C12'!P12)*100</f>
        <v>14.474652889893443</v>
      </c>
      <c r="Q102" s="88">
        <f>+'C8,C10,C12'!Q101/('C8,C10,C12'!Q101+'C8,C10,C12'!Q57+'C8,C10,C12'!Q12)*100</f>
        <v>14.435374511420138</v>
      </c>
      <c r="R102" s="88">
        <f>+'C8,C10,C12'!R101/('C8,C10,C12'!R101+'C8,C10,C12'!R57+'C8,C10,C12'!R12)*100</f>
        <v>14.017683279827379</v>
      </c>
      <c r="S102" s="88">
        <f>+'C8,C10,C12'!S101/('C8,C10,C12'!S101+'C8,C10,C12'!S57+'C8,C10,C12'!S12)*100</f>
        <v>13.107540238390994</v>
      </c>
      <c r="T102" s="88">
        <f>+'C8,C10,C12'!T101/('C8,C10,C12'!T101+'C8,C10,C12'!T57+'C8,C10,C12'!T12)*100</f>
        <v>0</v>
      </c>
    </row>
    <row r="103" spans="1:20" ht="15" customHeight="1" x14ac:dyDescent="0.25">
      <c r="A103" s="69" t="s">
        <v>52</v>
      </c>
      <c r="B103" s="88">
        <f>+[1]ABSOL!L98/([1]ABSOL!L12+[1]ABSOL!L55+[1]ABSOL!L98)*100</f>
        <v>12.444378206902424</v>
      </c>
      <c r="C103" s="88">
        <f>+'C8,C10,C12'!C102/('C8,C10,C12'!C102+'C8,C10,C12'!C58+'C8,C10,C12'!C13)*100</f>
        <v>12.340127685748827</v>
      </c>
      <c r="D103" s="88">
        <f>+'C8,C10,C12'!D102/('C8,C10,C12'!D102+'C8,C10,C12'!D58+'C8,C10,C12'!D13)*100</f>
        <v>12.007649739583332</v>
      </c>
      <c r="E103" s="88">
        <f>+'C8,C10,C12'!E102/('C8,C10,C12'!E102+'C8,C10,C12'!E58+'C8,C10,C12'!E13)*100</f>
        <v>11.193226400978084</v>
      </c>
      <c r="F103" s="88">
        <f>+'C8,C10,C12'!F102/('C8,C10,C12'!F102+'C8,C10,C12'!F58+'C8,C10,C12'!F13)*100</f>
        <v>12.956484489344234</v>
      </c>
      <c r="G103" s="88">
        <f>+'C8,C10,C12'!G102/('C8,C10,C12'!G102+'C8,C10,C12'!G58+'C8,C10,C12'!G13)*100</f>
        <v>15.053125599734807</v>
      </c>
      <c r="H103" s="88">
        <f>+'C8,C10,C12'!H102/('C8,C10,C12'!H102+'C8,C10,C12'!H58+'C8,C10,C12'!H13)*100</f>
        <v>15.709384113913194</v>
      </c>
      <c r="I103" s="88">
        <f>+'C8,C10,C12'!I102/('C8,C10,C12'!I102+'C8,C10,C12'!I58+'C8,C10,C12'!I13)*100</f>
        <v>15.709662662442181</v>
      </c>
      <c r="J103" s="88">
        <f>+'C8,C10,C12'!J102/('C8,C10,C12'!J102+'C8,C10,C12'!J58+'C8,C10,C12'!J13)*100</f>
        <v>5.862134153676938</v>
      </c>
      <c r="K103" s="88">
        <f>+'C8,C10,C12'!K102/('C8,C10,C12'!K102+'C8,C10,C12'!K58+'C8,C10,C12'!K13)*100</f>
        <v>8.64300071429758</v>
      </c>
      <c r="L103" s="88">
        <f>+'C8,C10,C12'!L102/('C8,C10,C12'!L102+'C8,C10,C12'!L58+'C8,C10,C12'!L13)*100</f>
        <v>10.163354117952714</v>
      </c>
      <c r="M103" s="88">
        <f>+'C8,C10,C12'!M102/('C8,C10,C12'!M102+'C8,C10,C12'!M58+'C8,C10,C12'!M13)*100</f>
        <v>9.2115497563376039</v>
      </c>
      <c r="N103" s="88">
        <f>+'C8,C10,C12'!N102/('C8,C10,C12'!N102+'C8,C10,C12'!N58+'C8,C10,C12'!N13)*100</f>
        <v>9.764520688768954</v>
      </c>
      <c r="O103" s="88">
        <f>+'C8,C10,C12'!O102/('C8,C10,C12'!O102+'C8,C10,C12'!O58+'C8,C10,C12'!O13)*100</f>
        <v>10.663592803543983</v>
      </c>
      <c r="P103" s="88">
        <f>+'C8,C10,C12'!P102/('C8,C10,C12'!P102+'C8,C10,C12'!P58+'C8,C10,C12'!P13)*100</f>
        <v>11.520265761022705</v>
      </c>
      <c r="Q103" s="88">
        <f>+'C8,C10,C12'!Q102/('C8,C10,C12'!Q102+'C8,C10,C12'!Q58+'C8,C10,C12'!Q13)*100</f>
        <v>12.320131128938202</v>
      </c>
      <c r="R103" s="88">
        <f>+'C8,C10,C12'!R102/('C8,C10,C12'!R102+'C8,C10,C12'!R58+'C8,C10,C12'!R13)*100</f>
        <v>11.655126413416339</v>
      </c>
      <c r="S103" s="88">
        <f>+'C8,C10,C12'!S102/('C8,C10,C12'!S102+'C8,C10,C12'!S58+'C8,C10,C12'!S13)*100</f>
        <v>11.225854040846434</v>
      </c>
      <c r="T103" s="88">
        <f>+'C8,C10,C12'!T102/('C8,C10,C12'!T102+'C8,C10,C12'!T58+'C8,C10,C12'!T13)*100</f>
        <v>1.5001725198397816E-3</v>
      </c>
    </row>
    <row r="104" spans="1:20" ht="15" customHeight="1" x14ac:dyDescent="0.25">
      <c r="A104" s="69" t="s">
        <v>53</v>
      </c>
      <c r="B104" s="88">
        <f>+[1]ABSOL!L99/([1]ABSOL!L13+[1]ABSOL!L56+[1]ABSOL!L99)*100</f>
        <v>2.5627992830582382</v>
      </c>
      <c r="C104" s="88">
        <f>+'C8,C10,C12'!C103/('C8,C10,C12'!C103+'C8,C10,C12'!C59+'C8,C10,C12'!C14)*100</f>
        <v>3.9724297590234667</v>
      </c>
      <c r="D104" s="88">
        <f>+'C8,C10,C12'!D103/('C8,C10,C12'!D103+'C8,C10,C12'!D59+'C8,C10,C12'!D14)*100</f>
        <v>4.7673188789000527</v>
      </c>
      <c r="E104" s="88">
        <f>+'C8,C10,C12'!E103/('C8,C10,C12'!E103+'C8,C10,C12'!E59+'C8,C10,C12'!E14)*100</f>
        <v>4.8334531512101604</v>
      </c>
      <c r="F104" s="88">
        <f>+'C8,C10,C12'!F103/('C8,C10,C12'!F103+'C8,C10,C12'!F59+'C8,C10,C12'!F14)*100</f>
        <v>5.7004976624943451</v>
      </c>
      <c r="G104" s="88">
        <f>+'C8,C10,C12'!G103/('C8,C10,C12'!G103+'C8,C10,C12'!G59+'C8,C10,C12'!G14)*100</f>
        <v>6.2704909582036006</v>
      </c>
      <c r="H104" s="88">
        <f>+'C8,C10,C12'!H103/('C8,C10,C12'!H103+'C8,C10,C12'!H59+'C8,C10,C12'!H14)*100</f>
        <v>10.482105263157896</v>
      </c>
      <c r="I104" s="88">
        <f>+'C8,C10,C12'!I103/('C8,C10,C12'!I103+'C8,C10,C12'!I59+'C8,C10,C12'!I14)*100</f>
        <v>9.3411730485549853</v>
      </c>
      <c r="J104" s="88">
        <f>+'C8,C10,C12'!J103/('C8,C10,C12'!J103+'C8,C10,C12'!J59+'C8,C10,C12'!J14)*100</f>
        <v>2.9745248015256101</v>
      </c>
      <c r="K104" s="88">
        <f>+'C8,C10,C12'!K103/('C8,C10,C12'!K103+'C8,C10,C12'!K59+'C8,C10,C12'!K14)*100</f>
        <v>4.967383817511446</v>
      </c>
      <c r="L104" s="88">
        <f>+'C8,C10,C12'!L103/('C8,C10,C12'!L103+'C8,C10,C12'!L59+'C8,C10,C12'!L14)*100</f>
        <v>6.1503144026349936</v>
      </c>
      <c r="M104" s="88">
        <f>+'C8,C10,C12'!M103/('C8,C10,C12'!M103+'C8,C10,C12'!M59+'C8,C10,C12'!M14)*100</f>
        <v>5.8280056917249539</v>
      </c>
      <c r="N104" s="88">
        <f>+'C8,C10,C12'!N103/('C8,C10,C12'!N103+'C8,C10,C12'!N59+'C8,C10,C12'!N14)*100</f>
        <v>5.6558813682821638</v>
      </c>
      <c r="O104" s="88">
        <f>+'C8,C10,C12'!O103/('C8,C10,C12'!O103+'C8,C10,C12'!O59+'C8,C10,C12'!O14)*100</f>
        <v>6.0861170110059852</v>
      </c>
      <c r="P104" s="88">
        <f>+'C8,C10,C12'!P103/('C8,C10,C12'!P103+'C8,C10,C12'!P59+'C8,C10,C12'!P14)*100</f>
        <v>6.1812476599689781</v>
      </c>
      <c r="Q104" s="88">
        <f>+'C8,C10,C12'!Q103/('C8,C10,C12'!Q103+'C8,C10,C12'!Q59+'C8,C10,C12'!Q14)*100</f>
        <v>6.7054561030894719</v>
      </c>
      <c r="R104" s="88">
        <f>+'C8,C10,C12'!R103/('C8,C10,C12'!R103+'C8,C10,C12'!R59+'C8,C10,C12'!R14)*100</f>
        <v>6.6611392715144433</v>
      </c>
      <c r="S104" s="88">
        <f>+'C8,C10,C12'!S103/('C8,C10,C12'!S103+'C8,C10,C12'!S59+'C8,C10,C12'!S14)*100</f>
        <v>5.9363254477116962</v>
      </c>
      <c r="T104" s="88">
        <f>+'C8,C10,C12'!T103/('C8,C10,C12'!T103+'C8,C10,C12'!T59+'C8,C10,C12'!T14)*100</f>
        <v>1.7390094602114637E-3</v>
      </c>
    </row>
    <row r="105" spans="1:20" ht="15" customHeight="1" x14ac:dyDescent="0.25">
      <c r="A105" s="70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</row>
    <row r="106" spans="1:20" ht="15" customHeight="1" x14ac:dyDescent="0.25">
      <c r="A106" s="78" t="s">
        <v>54</v>
      </c>
      <c r="B106" s="87">
        <f>+[1]ABSOL!L101/([1]ABSOL!L15+[1]ABSOL!L58+[1]ABSOL!L101)*100</f>
        <v>7.8649730294066469</v>
      </c>
      <c r="C106" s="87">
        <f>+'C8,C10,C12'!C105/('C8,C10,C12'!C105+'C8,C10,C12'!C61+'C8,C10,C12'!C16)*100</f>
        <v>10.253691667050816</v>
      </c>
      <c r="D106" s="87">
        <f>+'C8,C10,C12'!D105/('C8,C10,C12'!D105+'C8,C10,C12'!D61+'C8,C10,C12'!D16)*100</f>
        <v>10.090432426063391</v>
      </c>
      <c r="E106" s="87">
        <f>+'C8,C10,C12'!E105/('C8,C10,C12'!E105+'C8,C10,C12'!E61+'C8,C10,C12'!E16)*100</f>
        <v>8.8035175110270085</v>
      </c>
      <c r="F106" s="87">
        <f>+'C8,C10,C12'!F105/('C8,C10,C12'!F105+'C8,C10,C12'!F61+'C8,C10,C12'!F16)*100</f>
        <v>10.184690057998438</v>
      </c>
      <c r="G106" s="87">
        <f>+'C8,C10,C12'!G105/('C8,C10,C12'!G105+'C8,C10,C12'!G61+'C8,C10,C12'!G16)*100</f>
        <v>10.905494225001595</v>
      </c>
      <c r="H106" s="87">
        <f>+'C8,C10,C12'!H105/('C8,C10,C12'!H105+'C8,C10,C12'!H61+'C8,C10,C12'!H16)*100</f>
        <v>11.317406472952909</v>
      </c>
      <c r="I106" s="87">
        <f>+'C8,C10,C12'!I105/('C8,C10,C12'!I105+'C8,C10,C12'!I61+'C8,C10,C12'!I16)*100</f>
        <v>11.255231613767592</v>
      </c>
      <c r="J106" s="87">
        <f>+'C8,C10,C12'!J105/('C8,C10,C12'!J105+'C8,C10,C12'!J61+'C8,C10,C12'!J16)*100</f>
        <v>5.7352975728953739</v>
      </c>
      <c r="K106" s="87">
        <f>+'C8,C10,C12'!K105/('C8,C10,C12'!K105+'C8,C10,C12'!K61+'C8,C10,C12'!K16)*100</f>
        <v>6.4113497170323273</v>
      </c>
      <c r="L106" s="87">
        <f>+'C8,C10,C12'!L105/('C8,C10,C12'!L105+'C8,C10,C12'!L61+'C8,C10,C12'!L16)*100</f>
        <v>7.699403683326195</v>
      </c>
      <c r="M106" s="87">
        <f>+'C8,C10,C12'!M105/('C8,C10,C12'!M105+'C8,C10,C12'!M61+'C8,C10,C12'!M16)*100</f>
        <v>6.714009746674277</v>
      </c>
      <c r="N106" s="87">
        <f>+'C8,C10,C12'!N105/('C8,C10,C12'!N105+'C8,C10,C12'!N61+'C8,C10,C12'!N16)*100</f>
        <v>7.156205342420578</v>
      </c>
      <c r="O106" s="87">
        <f>+'C8,C10,C12'!O105/('C8,C10,C12'!O105+'C8,C10,C12'!O61+'C8,C10,C12'!O16)*100</f>
        <v>7.374162148315758</v>
      </c>
      <c r="P106" s="87">
        <f>+'C8,C10,C12'!P105/('C8,C10,C12'!P105+'C8,C10,C12'!P61+'C8,C10,C12'!P16)*100</f>
        <v>6.854419323242217</v>
      </c>
      <c r="Q106" s="87">
        <f>+'C8,C10,C12'!Q105/('C8,C10,C12'!Q105+'C8,C10,C12'!Q61+'C8,C10,C12'!Q16)*100</f>
        <v>7.9858435368324914</v>
      </c>
      <c r="R106" s="87">
        <f>+'C8,C10,C12'!R105/('C8,C10,C12'!R105+'C8,C10,C12'!R61+'C8,C10,C12'!R16)*100</f>
        <v>7.8791209814899341</v>
      </c>
      <c r="S106" s="87">
        <f>+'C8,C10,C12'!S105/('C8,C10,C12'!S105+'C8,C10,C12'!S61+'C8,C10,C12'!S16)*100</f>
        <v>7.5985857021578296</v>
      </c>
      <c r="T106" s="87">
        <f>+'C8,C10,C12'!T105/('C8,C10,C12'!T105+'C8,C10,C12'!T61+'C8,C10,C12'!T16)*100</f>
        <v>3.6712741156818469E-3</v>
      </c>
    </row>
    <row r="107" spans="1:20" ht="15" customHeight="1" x14ac:dyDescent="0.25">
      <c r="A107" s="78" t="s">
        <v>55</v>
      </c>
      <c r="B107" s="88">
        <f>+[1]ABSOL!L102/([1]ABSOL!L16+[1]ABSOL!L59+[1]ABSOL!L102)*100</f>
        <v>12.382843009632909</v>
      </c>
      <c r="C107" s="88">
        <f>+'C8,C10,C12'!C106/('C8,C10,C12'!C106+'C8,C10,C12'!C62+'C8,C10,C12'!C17)*100</f>
        <v>15.928243637880685</v>
      </c>
      <c r="D107" s="88">
        <f>+'C8,C10,C12'!D106/('C8,C10,C12'!D106+'C8,C10,C12'!D62+'C8,C10,C12'!D17)*100</f>
        <v>15.653740141363972</v>
      </c>
      <c r="E107" s="88">
        <f>+'C8,C10,C12'!E106/('C8,C10,C12'!E106+'C8,C10,C12'!E62+'C8,C10,C12'!E17)*100</f>
        <v>14.129569692789303</v>
      </c>
      <c r="F107" s="88">
        <f>+'C8,C10,C12'!F106/('C8,C10,C12'!F106+'C8,C10,C12'!F62+'C8,C10,C12'!F17)*100</f>
        <v>15.248587129202804</v>
      </c>
      <c r="G107" s="88">
        <f>+'C8,C10,C12'!G106/('C8,C10,C12'!G106+'C8,C10,C12'!G62+'C8,C10,C12'!G17)*100</f>
        <v>16.545041272879534</v>
      </c>
      <c r="H107" s="88">
        <f>+'C8,C10,C12'!H106/('C8,C10,C12'!H106+'C8,C10,C12'!H62+'C8,C10,C12'!H17)*100</f>
        <v>17.211319236443291</v>
      </c>
      <c r="I107" s="88">
        <f>+'C8,C10,C12'!I106/('C8,C10,C12'!I106+'C8,C10,C12'!I62+'C8,C10,C12'!I17)*100</f>
        <v>17.140838006656637</v>
      </c>
      <c r="J107" s="88">
        <f>+'C8,C10,C12'!J106/('C8,C10,C12'!J106+'C8,C10,C12'!J62+'C8,C10,C12'!J17)*100</f>
        <v>8.2179623713170038</v>
      </c>
      <c r="K107" s="88">
        <f>+'C8,C10,C12'!K106/('C8,C10,C12'!K106+'C8,C10,C12'!K62+'C8,C10,C12'!K17)*100</f>
        <v>9.3895714011965854</v>
      </c>
      <c r="L107" s="88">
        <f>+'C8,C10,C12'!L106/('C8,C10,C12'!L106+'C8,C10,C12'!L62+'C8,C10,C12'!L17)*100</f>
        <v>10.869842891812493</v>
      </c>
      <c r="M107" s="88">
        <f>+'C8,C10,C12'!M106/('C8,C10,C12'!M106+'C8,C10,C12'!M62+'C8,C10,C12'!M17)*100</f>
        <v>9.7817248020543541</v>
      </c>
      <c r="N107" s="88">
        <f>+'C8,C10,C12'!N106/('C8,C10,C12'!N106+'C8,C10,C12'!N62+'C8,C10,C12'!N17)*100</f>
        <v>10.771153390360045</v>
      </c>
      <c r="O107" s="88">
        <f>+'C8,C10,C12'!O106/('C8,C10,C12'!O106+'C8,C10,C12'!O62+'C8,C10,C12'!O17)*100</f>
        <v>10.88249410488095</v>
      </c>
      <c r="P107" s="88">
        <f>+'C8,C10,C12'!P106/('C8,C10,C12'!P106+'C8,C10,C12'!P62+'C8,C10,C12'!P17)*100</f>
        <v>10.765645540373662</v>
      </c>
      <c r="Q107" s="88">
        <f>+'C8,C10,C12'!Q106/('C8,C10,C12'!Q106+'C8,C10,C12'!Q62+'C8,C10,C12'!Q17)*100</f>
        <v>11.53411870977455</v>
      </c>
      <c r="R107" s="88">
        <f>+'C8,C10,C12'!R106/('C8,C10,C12'!R106+'C8,C10,C12'!R62+'C8,C10,C12'!R17)*100</f>
        <v>12.11589940806093</v>
      </c>
      <c r="S107" s="88">
        <f>+'C8,C10,C12'!S106/('C8,C10,C12'!S106+'C8,C10,C12'!S62+'C8,C10,C12'!S17)*100</f>
        <v>11.630033067496596</v>
      </c>
      <c r="T107" s="88">
        <f>+'C8,C10,C12'!T106/('C8,C10,C12'!T106+'C8,C10,C12'!T62+'C8,C10,C12'!T17)*100</f>
        <v>7.4528143690261043E-3</v>
      </c>
    </row>
    <row r="108" spans="1:20" ht="15" customHeight="1" x14ac:dyDescent="0.25">
      <c r="A108" s="78" t="s">
        <v>56</v>
      </c>
      <c r="B108" s="88">
        <f>+[1]ABSOL!L103/([1]ABSOL!L17+[1]ABSOL!L60+[1]ABSOL!L103)*100</f>
        <v>2.8430430605293036</v>
      </c>
      <c r="C108" s="88">
        <f>+'C8,C10,C12'!C107/('C8,C10,C12'!C107+'C8,C10,C12'!C63+'C8,C10,C12'!C18)*100</f>
        <v>3.4955503888398942</v>
      </c>
      <c r="D108" s="88">
        <f>+'C8,C10,C12'!D107/('C8,C10,C12'!D107+'C8,C10,C12'!D63+'C8,C10,C12'!D18)*100</f>
        <v>3.7918903906683945</v>
      </c>
      <c r="E108" s="88">
        <f>+'C8,C10,C12'!E107/('C8,C10,C12'!E107+'C8,C10,C12'!E63+'C8,C10,C12'!E18)*100</f>
        <v>3.0952869553321021</v>
      </c>
      <c r="F108" s="88">
        <f>+'C8,C10,C12'!F107/('C8,C10,C12'!F107+'C8,C10,C12'!F63+'C8,C10,C12'!F18)*100</f>
        <v>4.7334058759521218</v>
      </c>
      <c r="G108" s="88">
        <f>+'C8,C10,C12'!G107/('C8,C10,C12'!G107+'C8,C10,C12'!G63+'C8,C10,C12'!G18)*100</f>
        <v>4.7049598118016078</v>
      </c>
      <c r="H108" s="88">
        <f>+'C8,C10,C12'!H107/('C8,C10,C12'!H107+'C8,C10,C12'!H63+'C8,C10,C12'!H18)*100</f>
        <v>4.7276817798331408</v>
      </c>
      <c r="I108" s="88">
        <f>+'C8,C10,C12'!I107/('C8,C10,C12'!I107+'C8,C10,C12'!I63+'C8,C10,C12'!I18)*100</f>
        <v>5.2750410509031198</v>
      </c>
      <c r="J108" s="88">
        <f>+'C8,C10,C12'!J107/('C8,C10,C12'!J107+'C8,C10,C12'!J63+'C8,C10,C12'!J18)*100</f>
        <v>3.0689997891756771</v>
      </c>
      <c r="K108" s="88">
        <f>+'C8,C10,C12'!K107/('C8,C10,C12'!K107+'C8,C10,C12'!K63+'C8,C10,C12'!K18)*100</f>
        <v>3.5753130490559726</v>
      </c>
      <c r="L108" s="88">
        <f>+'C8,C10,C12'!L107/('C8,C10,C12'!L107+'C8,C10,C12'!L63+'C8,C10,C12'!L18)*100</f>
        <v>4.9210770659238623</v>
      </c>
      <c r="M108" s="88">
        <f>+'C8,C10,C12'!M107/('C8,C10,C12'!M107+'C8,C10,C12'!M63+'C8,C10,C12'!M18)*100</f>
        <v>3.7297946701616422</v>
      </c>
      <c r="N108" s="88">
        <f>+'C8,C10,C12'!N107/('C8,C10,C12'!N107+'C8,C10,C12'!N63+'C8,C10,C12'!N18)*100</f>
        <v>3.7536066198486582</v>
      </c>
      <c r="O108" s="88">
        <f>+'C8,C10,C12'!O107/('C8,C10,C12'!O107+'C8,C10,C12'!O63+'C8,C10,C12'!O18)*100</f>
        <v>3.9688239831883596</v>
      </c>
      <c r="P108" s="88">
        <f>+'C8,C10,C12'!P107/('C8,C10,C12'!P107+'C8,C10,C12'!P63+'C8,C10,C12'!P18)*100</f>
        <v>3.3013494012506648</v>
      </c>
      <c r="Q108" s="88">
        <f>+'C8,C10,C12'!Q107/('C8,C10,C12'!Q107+'C8,C10,C12'!Q63+'C8,C10,C12'!Q18)*100</f>
        <v>4.8633392034352161</v>
      </c>
      <c r="R108" s="88">
        <f>+'C8,C10,C12'!R107/('C8,C10,C12'!R107+'C8,C10,C12'!R63+'C8,C10,C12'!R18)*100</f>
        <v>4.0929692039511911</v>
      </c>
      <c r="S108" s="88">
        <f>+'C8,C10,C12'!S107/('C8,C10,C12'!S107+'C8,C10,C12'!S63+'C8,C10,C12'!S18)*100</f>
        <v>4.4030073804980114</v>
      </c>
      <c r="T108" s="88">
        <f>+'C8,C10,C12'!T107/('C8,C10,C12'!T107+'C8,C10,C12'!T63+'C8,C10,C12'!T18)*100</f>
        <v>0</v>
      </c>
    </row>
    <row r="109" spans="1:20" ht="15" customHeight="1" x14ac:dyDescent="0.25">
      <c r="A109" s="78" t="s">
        <v>57</v>
      </c>
      <c r="B109" s="88">
        <f>+[1]ABSOL!L104/([1]ABSOL!L18+[1]ABSOL!L61+[1]ABSOL!L104)*100</f>
        <v>1.6649323621227889</v>
      </c>
      <c r="C109" s="88">
        <f>+'C8,C10,C12'!C108/('C8,C10,C12'!C108+'C8,C10,C12'!C64+'C8,C10,C12'!C19)*100</f>
        <v>1.7711823839157492</v>
      </c>
      <c r="D109" s="88">
        <f>+'C8,C10,C12'!D108/('C8,C10,C12'!D108+'C8,C10,C12'!D64+'C8,C10,C12'!D19)*100</f>
        <v>2.142184557438795</v>
      </c>
      <c r="E109" s="88">
        <f>+'C8,C10,C12'!E108/('C8,C10,C12'!E108+'C8,C10,C12'!E64+'C8,C10,C12'!E19)*100</f>
        <v>1.9445007089325501</v>
      </c>
      <c r="F109" s="88">
        <f>+'C8,C10,C12'!F108/('C8,C10,C12'!F108+'C8,C10,C12'!F64+'C8,C10,C12'!F19)*100</f>
        <v>3.5296411856474261</v>
      </c>
      <c r="G109" s="88">
        <f>+'C8,C10,C12'!G108/('C8,C10,C12'!G108+'C8,C10,C12'!G64+'C8,C10,C12'!G19)*100</f>
        <v>3.1911320120927109</v>
      </c>
      <c r="H109" s="88">
        <f>+'C8,C10,C12'!H108/('C8,C10,C12'!H108+'C8,C10,C12'!H64+'C8,C10,C12'!H19)*100</f>
        <v>2.6574803149606301</v>
      </c>
      <c r="I109" s="88">
        <f>+'C8,C10,C12'!I108/('C8,C10,C12'!I108+'C8,C10,C12'!I64+'C8,C10,C12'!I19)*100</f>
        <v>2.745959516711125</v>
      </c>
      <c r="J109" s="88">
        <f>+'C8,C10,C12'!J108/('C8,C10,C12'!J108+'C8,C10,C12'!J64+'C8,C10,C12'!J19)*100</f>
        <v>2.3221848984956917</v>
      </c>
      <c r="K109" s="88">
        <f>+'C8,C10,C12'!K108/('C8,C10,C12'!K108+'C8,C10,C12'!K64+'C8,C10,C12'!K19)*100</f>
        <v>1.2987012987012987</v>
      </c>
      <c r="L109" s="88">
        <f>+'C8,C10,C12'!L108/('C8,C10,C12'!L108+'C8,C10,C12'!L64+'C8,C10,C12'!L19)*100</f>
        <v>1.3794027052363733</v>
      </c>
      <c r="M109" s="88">
        <f>+'C8,C10,C12'!M108/('C8,C10,C12'!M108+'C8,C10,C12'!M64+'C8,C10,C12'!M19)*100</f>
        <v>2.3213825122517409</v>
      </c>
      <c r="N109" s="88">
        <f>+'C8,C10,C12'!N108/('C8,C10,C12'!N108+'C8,C10,C12'!N64+'C8,C10,C12'!N19)*100</f>
        <v>1.6877637130801686</v>
      </c>
      <c r="O109" s="88">
        <f>+'C8,C10,C12'!O108/('C8,C10,C12'!O108+'C8,C10,C12'!O64+'C8,C10,C12'!O19)*100</f>
        <v>2.4700415749572024</v>
      </c>
      <c r="P109" s="88">
        <f>+'C8,C10,C12'!P108/('C8,C10,C12'!P108+'C8,C10,C12'!P64+'C8,C10,C12'!P19)*100</f>
        <v>0.8470941453999572</v>
      </c>
      <c r="Q109" s="88">
        <f>+'C8,C10,C12'!Q108/('C8,C10,C12'!Q108+'C8,C10,C12'!Q64+'C8,C10,C12'!Q19)*100</f>
        <v>2.3669201520912546</v>
      </c>
      <c r="R109" s="88">
        <f>+'C8,C10,C12'!R108/('C8,C10,C12'!R108+'C8,C10,C12'!R64+'C8,C10,C12'!R19)*100</f>
        <v>2.3944661227385597</v>
      </c>
      <c r="S109" s="88">
        <f>+'C8,C10,C12'!S108/('C8,C10,C12'!S108+'C8,C10,C12'!S64+'C8,C10,C12'!S19)*100</f>
        <v>2.042643229166667</v>
      </c>
      <c r="T109" s="88">
        <f>+'C8,C10,C12'!T108/('C8,C10,C12'!T108+'C8,C10,C12'!T64+'C8,C10,C12'!T19)*100</f>
        <v>0</v>
      </c>
    </row>
    <row r="110" spans="1:20" ht="15" customHeight="1" x14ac:dyDescent="0.25">
      <c r="A110" s="70"/>
      <c r="B110" s="89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</row>
    <row r="111" spans="1:20" ht="15" customHeight="1" x14ac:dyDescent="0.25">
      <c r="A111" s="72" t="s">
        <v>58</v>
      </c>
      <c r="B111" s="86">
        <f>+[1]ABSOL!L106/([1]ABSOL!L20+[1]ABSOL!L63+[1]ABSOL!L106)*100</f>
        <v>11.504569190600522</v>
      </c>
      <c r="C111" s="86">
        <f>+'C8,C10,C12'!C110/('C8,C10,C12'!C110+'C8,C10,C12'!C66+'C8,C10,C12'!C21)*100</f>
        <v>12.835392230141307</v>
      </c>
      <c r="D111" s="86">
        <f>+'C8,C10,C12'!D110/('C8,C10,C12'!D110+'C8,C10,C12'!D66+'C8,C10,C12'!D21)*100</f>
        <v>12.869714144065982</v>
      </c>
      <c r="E111" s="86">
        <f>+'C8,C10,C12'!E110/('C8,C10,C12'!E110+'C8,C10,C12'!E66+'C8,C10,C12'!E21)*100</f>
        <v>12.234231226657208</v>
      </c>
      <c r="F111" s="86">
        <f>+'C8,C10,C12'!F110/('C8,C10,C12'!F110+'C8,C10,C12'!F66+'C8,C10,C12'!F21)*100</f>
        <v>12.955047899778924</v>
      </c>
      <c r="G111" s="86">
        <f>+'C8,C10,C12'!G110/('C8,C10,C12'!G110+'C8,C10,C12'!G66+'C8,C10,C12'!G21)*100</f>
        <v>13.577884773742285</v>
      </c>
      <c r="H111" s="86">
        <f>+'C8,C10,C12'!H110/('C8,C10,C12'!H110+'C8,C10,C12'!H66+'C8,C10,C12'!H21)*100</f>
        <v>15.206528107925287</v>
      </c>
      <c r="I111" s="86">
        <f>+'C8,C10,C12'!I110/('C8,C10,C12'!I110+'C8,C10,C12'!I66+'C8,C10,C12'!I21)*100</f>
        <v>14.843263244505533</v>
      </c>
      <c r="J111" s="86">
        <f>+'C8,C10,C12'!J110/('C8,C10,C12'!J110+'C8,C10,C12'!J66+'C8,C10,C12'!J21)*100</f>
        <v>6.4874928623183186</v>
      </c>
      <c r="K111" s="86">
        <f>+'C8,C10,C12'!K110/('C8,C10,C12'!K110+'C8,C10,C12'!K66+'C8,C10,C12'!K21)*100</f>
        <v>8.3709809699884623</v>
      </c>
      <c r="L111" s="86">
        <f>+'C8,C10,C12'!L110/('C8,C10,C12'!L110+'C8,C10,C12'!L66+'C8,C10,C12'!L21)*100</f>
        <v>9.6685768992815184</v>
      </c>
      <c r="M111" s="86">
        <f>+'C8,C10,C12'!M110/('C8,C10,C12'!M110+'C8,C10,C12'!M66+'C8,C10,C12'!M21)*100</f>
        <v>8.9162276151078643</v>
      </c>
      <c r="N111" s="86">
        <f>+'C8,C10,C12'!N110/('C8,C10,C12'!N110+'C8,C10,C12'!N66+'C8,C10,C12'!N21)*100</f>
        <v>9.1029562597006528</v>
      </c>
      <c r="O111" s="86">
        <f>+'C8,C10,C12'!O110/('C8,C10,C12'!O110+'C8,C10,C12'!O66+'C8,C10,C12'!O21)*100</f>
        <v>9.3358691030781262</v>
      </c>
      <c r="P111" s="86">
        <f>+'C8,C10,C12'!P110/('C8,C10,C12'!P110+'C8,C10,C12'!P66+'C8,C10,C12'!P21)*100</f>
        <v>10.620736200795301</v>
      </c>
      <c r="Q111" s="86">
        <f>+'C8,C10,C12'!Q110/('C8,C10,C12'!Q110+'C8,C10,C12'!Q66+'C8,C10,C12'!Q21)*100</f>
        <v>11.364916655123054</v>
      </c>
      <c r="R111" s="86">
        <f>+'C8,C10,C12'!R110/('C8,C10,C12'!R110+'C8,C10,C12'!R66+'C8,C10,C12'!R21)*100</f>
        <v>10.894345802607353</v>
      </c>
      <c r="S111" s="86">
        <f>+'C8,C10,C12'!S110/('C8,C10,C12'!S110+'C8,C10,C12'!S66+'C8,C10,C12'!S21)*100</f>
        <v>10.72973685793475</v>
      </c>
      <c r="T111" s="86">
        <f>+'C8,C10,C12'!T110/('C8,C10,C12'!T110+'C8,C10,C12'!T66+'C8,C10,C12'!T21)*100</f>
        <v>2.7236824186299877E-3</v>
      </c>
    </row>
    <row r="112" spans="1:20" ht="15" customHeight="1" x14ac:dyDescent="0.25">
      <c r="A112" s="69" t="s">
        <v>50</v>
      </c>
      <c r="B112" s="87">
        <f>+[1]ABSOL!L107/([1]ABSOL!L21+[1]ABSOL!L64+[1]ABSOL!L107)*100</f>
        <v>12.529290844337668</v>
      </c>
      <c r="C112" s="87">
        <f>+'C8,C10,C12'!C111/('C8,C10,C12'!C111+'C8,C10,C12'!C67+'C8,C10,C12'!C22)*100</f>
        <v>13.328879510514009</v>
      </c>
      <c r="D112" s="87">
        <f>+'C8,C10,C12'!D111/('C8,C10,C12'!D111+'C8,C10,C12'!D67+'C8,C10,C12'!D22)*100</f>
        <v>13.587347232207044</v>
      </c>
      <c r="E112" s="87">
        <f>+'C8,C10,C12'!E111/('C8,C10,C12'!E111+'C8,C10,C12'!E67+'C8,C10,C12'!E22)*100</f>
        <v>13.117953943638724</v>
      </c>
      <c r="F112" s="87">
        <f>+'C8,C10,C12'!F111/('C8,C10,C12'!F111+'C8,C10,C12'!F67+'C8,C10,C12'!F22)*100</f>
        <v>13.546469853715703</v>
      </c>
      <c r="G112" s="87">
        <f>+'C8,C10,C12'!G111/('C8,C10,C12'!G111+'C8,C10,C12'!G67+'C8,C10,C12'!G22)*100</f>
        <v>14.185991878377019</v>
      </c>
      <c r="H112" s="87">
        <f>+'C8,C10,C12'!H111/('C8,C10,C12'!H111+'C8,C10,C12'!H67+'C8,C10,C12'!H22)*100</f>
        <v>16.226240769132918</v>
      </c>
      <c r="I112" s="87">
        <f>+'C8,C10,C12'!I111/('C8,C10,C12'!I111+'C8,C10,C12'!I67+'C8,C10,C12'!I22)*100</f>
        <v>15.748094934371748</v>
      </c>
      <c r="J112" s="87">
        <f>+'C8,C10,C12'!J111/('C8,C10,C12'!J111+'C8,C10,C12'!J67+'C8,C10,C12'!J22)*100</f>
        <v>6.439874814156048</v>
      </c>
      <c r="K112" s="87">
        <f>+'C8,C10,C12'!K111/('C8,C10,C12'!K111+'C8,C10,C12'!K67+'C8,C10,C12'!K22)*100</f>
        <v>8.800581376143759</v>
      </c>
      <c r="L112" s="87">
        <f>+'C8,C10,C12'!L111/('C8,C10,C12'!L111+'C8,C10,C12'!L67+'C8,C10,C12'!L22)*100</f>
        <v>10.028629490931865</v>
      </c>
      <c r="M112" s="87">
        <f>+'C8,C10,C12'!M111/('C8,C10,C12'!M111+'C8,C10,C12'!M67+'C8,C10,C12'!M22)*100</f>
        <v>9.4803255242940843</v>
      </c>
      <c r="N112" s="87">
        <f>+'C8,C10,C12'!N111/('C8,C10,C12'!N111+'C8,C10,C12'!N67+'C8,C10,C12'!N22)*100</f>
        <v>9.483981351329005</v>
      </c>
      <c r="O112" s="87">
        <f>+'C8,C10,C12'!O111/('C8,C10,C12'!O111+'C8,C10,C12'!O67+'C8,C10,C12'!O22)*100</f>
        <v>9.8799399699849921</v>
      </c>
      <c r="P112" s="87">
        <f>+'C8,C10,C12'!P111/('C8,C10,C12'!P111+'C8,C10,C12'!P67+'C8,C10,C12'!P22)*100</f>
        <v>11.703436132473653</v>
      </c>
      <c r="Q112" s="87">
        <f>+'C8,C10,C12'!Q111/('C8,C10,C12'!Q111+'C8,C10,C12'!Q67+'C8,C10,C12'!Q22)*100</f>
        <v>12.220160542132225</v>
      </c>
      <c r="R112" s="87">
        <f>+'C8,C10,C12'!R111/('C8,C10,C12'!R111+'C8,C10,C12'!R67+'C8,C10,C12'!R22)*100</f>
        <v>11.717899150511871</v>
      </c>
      <c r="S112" s="87">
        <f>+'C8,C10,C12'!S111/('C8,C10,C12'!S111+'C8,C10,C12'!S67+'C8,C10,C12'!S22)*100</f>
        <v>11.373225671649839</v>
      </c>
      <c r="T112" s="87">
        <f>+'C8,C10,C12'!T111/('C8,C10,C12'!T111+'C8,C10,C12'!T67+'C8,C10,C12'!T22)*100</f>
        <v>1.3146650890685596E-3</v>
      </c>
    </row>
    <row r="113" spans="1:20" ht="15" customHeight="1" x14ac:dyDescent="0.25">
      <c r="A113" s="69" t="s">
        <v>51</v>
      </c>
      <c r="B113" s="88">
        <f>+[1]ABSOL!L108/([1]ABSOL!L22+[1]ABSOL!L65+[1]ABSOL!L108)*100</f>
        <v>18.706376010643741</v>
      </c>
      <c r="C113" s="88">
        <f>+'C8,C10,C12'!C112/('C8,C10,C12'!C112+'C8,C10,C12'!C68+'C8,C10,C12'!C23)*100</f>
        <v>19.410939159459868</v>
      </c>
      <c r="D113" s="88">
        <f>+'C8,C10,C12'!D112/('C8,C10,C12'!D112+'C8,C10,C12'!D68+'C8,C10,C12'!D23)*100</f>
        <v>19.837940554300669</v>
      </c>
      <c r="E113" s="88">
        <f>+'C8,C10,C12'!E112/('C8,C10,C12'!E112+'C8,C10,C12'!E68+'C8,C10,C12'!E23)*100</f>
        <v>19.377486543412122</v>
      </c>
      <c r="F113" s="88">
        <f>+'C8,C10,C12'!F112/('C8,C10,C12'!F112+'C8,C10,C12'!F68+'C8,C10,C12'!F23)*100</f>
        <v>18.684264097170388</v>
      </c>
      <c r="G113" s="88">
        <f>+'C8,C10,C12'!G112/('C8,C10,C12'!G112+'C8,C10,C12'!G68+'C8,C10,C12'!G23)*100</f>
        <v>19.053394080435282</v>
      </c>
      <c r="H113" s="88">
        <f>+'C8,C10,C12'!H112/('C8,C10,C12'!H112+'C8,C10,C12'!H68+'C8,C10,C12'!H23)*100</f>
        <v>20.294257705381042</v>
      </c>
      <c r="I113" s="88">
        <f>+'C8,C10,C12'!I112/('C8,C10,C12'!I112+'C8,C10,C12'!I68+'C8,C10,C12'!I23)*100</f>
        <v>20.065469195903979</v>
      </c>
      <c r="J113" s="88">
        <f>+'C8,C10,C12'!J112/('C8,C10,C12'!J112+'C8,C10,C12'!J68+'C8,C10,C12'!J23)*100</f>
        <v>8.6981106971793505</v>
      </c>
      <c r="K113" s="88">
        <f>+'C8,C10,C12'!K112/('C8,C10,C12'!K112+'C8,C10,C12'!K68+'C8,C10,C12'!K23)*100</f>
        <v>11.396657023465123</v>
      </c>
      <c r="L113" s="88">
        <f>+'C8,C10,C12'!L112/('C8,C10,C12'!L112+'C8,C10,C12'!L68+'C8,C10,C12'!L23)*100</f>
        <v>12.223388167031882</v>
      </c>
      <c r="M113" s="88">
        <f>+'C8,C10,C12'!M112/('C8,C10,C12'!M112+'C8,C10,C12'!M68+'C8,C10,C12'!M23)*100</f>
        <v>11.97291803579343</v>
      </c>
      <c r="N113" s="88">
        <f>+'C8,C10,C12'!N112/('C8,C10,C12'!N112+'C8,C10,C12'!N68+'C8,C10,C12'!N23)*100</f>
        <v>11.598755736240722</v>
      </c>
      <c r="O113" s="88">
        <f>+'C8,C10,C12'!O112/('C8,C10,C12'!O112+'C8,C10,C12'!O68+'C8,C10,C12'!O23)*100</f>
        <v>11.847769371249674</v>
      </c>
      <c r="P113" s="88">
        <f>+'C8,C10,C12'!P112/('C8,C10,C12'!P112+'C8,C10,C12'!P68+'C8,C10,C12'!P23)*100</f>
        <v>15.427832067826619</v>
      </c>
      <c r="Q113" s="88">
        <f>+'C8,C10,C12'!Q112/('C8,C10,C12'!Q112+'C8,C10,C12'!Q68+'C8,C10,C12'!Q23)*100</f>
        <v>15.507413624283117</v>
      </c>
      <c r="R113" s="88">
        <f>+'C8,C10,C12'!R112/('C8,C10,C12'!R112+'C8,C10,C12'!R68+'C8,C10,C12'!R23)*100</f>
        <v>14.947422416004102</v>
      </c>
      <c r="S113" s="88">
        <f>+'C8,C10,C12'!S112/('C8,C10,C12'!S112+'C8,C10,C12'!S68+'C8,C10,C12'!S23)*100</f>
        <v>14.429681537500869</v>
      </c>
      <c r="T113" s="88">
        <f>+'C8,C10,C12'!T112/('C8,C10,C12'!T112+'C8,C10,C12'!T68+'C8,C10,C12'!T23)*100</f>
        <v>0</v>
      </c>
    </row>
    <row r="114" spans="1:20" ht="15" customHeight="1" x14ac:dyDescent="0.25">
      <c r="A114" s="69" t="s">
        <v>52</v>
      </c>
      <c r="B114" s="88">
        <f>+[1]ABSOL!L109/([1]ABSOL!L23+[1]ABSOL!L66+[1]ABSOL!L109)*100</f>
        <v>12.717168307061053</v>
      </c>
      <c r="C114" s="88">
        <f>+'C8,C10,C12'!C113/('C8,C10,C12'!C113+'C8,C10,C12'!C69+'C8,C10,C12'!C24)*100</f>
        <v>12.554963530081217</v>
      </c>
      <c r="D114" s="88">
        <f>+'C8,C10,C12'!D113/('C8,C10,C12'!D113+'C8,C10,C12'!D69+'C8,C10,C12'!D24)*100</f>
        <v>12.073099129073295</v>
      </c>
      <c r="E114" s="88">
        <f>+'C8,C10,C12'!E113/('C8,C10,C12'!E113+'C8,C10,C12'!E69+'C8,C10,C12'!E24)*100</f>
        <v>11.404852278528779</v>
      </c>
      <c r="F114" s="88">
        <f>+'C8,C10,C12'!F113/('C8,C10,C12'!F113+'C8,C10,C12'!F69+'C8,C10,C12'!F24)*100</f>
        <v>13.375132883518104</v>
      </c>
      <c r="G114" s="88">
        <f>+'C8,C10,C12'!G113/('C8,C10,C12'!G113+'C8,C10,C12'!G69+'C8,C10,C12'!G24)*100</f>
        <v>14.781163900982186</v>
      </c>
      <c r="H114" s="88">
        <f>+'C8,C10,C12'!H113/('C8,C10,C12'!H113+'C8,C10,C12'!H69+'C8,C10,C12'!H24)*100</f>
        <v>15.888982407160308</v>
      </c>
      <c r="I114" s="88">
        <f>+'C8,C10,C12'!I113/('C8,C10,C12'!I113+'C8,C10,C12'!I69+'C8,C10,C12'!I24)*100</f>
        <v>15.781518097883815</v>
      </c>
      <c r="J114" s="88">
        <f>+'C8,C10,C12'!J113/('C8,C10,C12'!J113+'C8,C10,C12'!J69+'C8,C10,C12'!J24)*100</f>
        <v>6.2577958182702274</v>
      </c>
      <c r="K114" s="88">
        <f>+'C8,C10,C12'!K113/('C8,C10,C12'!K113+'C8,C10,C12'!K69+'C8,C10,C12'!K24)*100</f>
        <v>8.7040855911958683</v>
      </c>
      <c r="L114" s="88">
        <f>+'C8,C10,C12'!L113/('C8,C10,C12'!L113+'C8,C10,C12'!L69+'C8,C10,C12'!L24)*100</f>
        <v>10.251677186296693</v>
      </c>
      <c r="M114" s="88">
        <f>+'C8,C10,C12'!M113/('C8,C10,C12'!M113+'C8,C10,C12'!M69+'C8,C10,C12'!M24)*100</f>
        <v>9.1563227307990687</v>
      </c>
      <c r="N114" s="88">
        <f>+'C8,C10,C12'!N113/('C8,C10,C12'!N113+'C8,C10,C12'!N69+'C8,C10,C12'!N24)*100</f>
        <v>9.7561457202093003</v>
      </c>
      <c r="O114" s="88">
        <f>+'C8,C10,C12'!O113/('C8,C10,C12'!O113+'C8,C10,C12'!O69+'C8,C10,C12'!O24)*100</f>
        <v>10.649494794856093</v>
      </c>
      <c r="P114" s="88">
        <f>+'C8,C10,C12'!P113/('C8,C10,C12'!P113+'C8,C10,C12'!P69+'C8,C10,C12'!P24)*100</f>
        <v>12.082446293787498</v>
      </c>
      <c r="Q114" s="88">
        <f>+'C8,C10,C12'!Q113/('C8,C10,C12'!Q113+'C8,C10,C12'!Q69+'C8,C10,C12'!Q24)*100</f>
        <v>13.087748344370862</v>
      </c>
      <c r="R114" s="88">
        <f>+'C8,C10,C12'!R113/('C8,C10,C12'!R113+'C8,C10,C12'!R69+'C8,C10,C12'!R24)*100</f>
        <v>12.013427016658675</v>
      </c>
      <c r="S114" s="88">
        <f>+'C8,C10,C12'!S113/('C8,C10,C12'!S113+'C8,C10,C12'!S69+'C8,C10,C12'!S24)*100</f>
        <v>11.966865339933326</v>
      </c>
      <c r="T114" s="88">
        <f>+'C8,C10,C12'!T113/('C8,C10,C12'!T113+'C8,C10,C12'!T69+'C8,C10,C12'!T24)*100</f>
        <v>1.9812180528588977E-3</v>
      </c>
    </row>
    <row r="115" spans="1:20" ht="15" customHeight="1" x14ac:dyDescent="0.25">
      <c r="A115" s="69" t="s">
        <v>53</v>
      </c>
      <c r="B115" s="88">
        <f>+[1]ABSOL!L110/([1]ABSOL!L24+[1]ABSOL!L67+[1]ABSOL!L110)*100</f>
        <v>2.5122370255113617</v>
      </c>
      <c r="C115" s="88">
        <f>+'C8,C10,C12'!C114/('C8,C10,C12'!C114+'C8,C10,C12'!C70+'C8,C10,C12'!C25)*100</f>
        <v>4.0540971579853906</v>
      </c>
      <c r="D115" s="88">
        <f>+'C8,C10,C12'!D114/('C8,C10,C12'!D114+'C8,C10,C12'!D70+'C8,C10,C12'!D25)*100</f>
        <v>4.4293287347512296</v>
      </c>
      <c r="E115" s="88">
        <f>+'C8,C10,C12'!E114/('C8,C10,C12'!E114+'C8,C10,C12'!E70+'C8,C10,C12'!E25)*100</f>
        <v>4.495620395614595</v>
      </c>
      <c r="F115" s="88">
        <f>+'C8,C10,C12'!F114/('C8,C10,C12'!F114+'C8,C10,C12'!F70+'C8,C10,C12'!F25)*100</f>
        <v>5.8470373270686506</v>
      </c>
      <c r="G115" s="88">
        <f>+'C8,C10,C12'!G114/('C8,C10,C12'!G114+'C8,C10,C12'!G70+'C8,C10,C12'!G25)*100</f>
        <v>6.138050470064325</v>
      </c>
      <c r="H115" s="88">
        <f>+'C8,C10,C12'!H114/('C8,C10,C12'!H114+'C8,C10,C12'!H70+'C8,C10,C12'!H25)*100</f>
        <v>10.407285351311916</v>
      </c>
      <c r="I115" s="88">
        <f>+'C8,C10,C12'!I114/('C8,C10,C12'!I114+'C8,C10,C12'!I70+'C8,C10,C12'!I25)*100</f>
        <v>9.3446151562384028</v>
      </c>
      <c r="J115" s="88">
        <f>+'C8,C10,C12'!J114/('C8,C10,C12'!J114+'C8,C10,C12'!J70+'C8,C10,C12'!J25)*100</f>
        <v>3.2504012841091492</v>
      </c>
      <c r="K115" s="88">
        <f>+'C8,C10,C12'!K114/('C8,C10,C12'!K114+'C8,C10,C12'!K70+'C8,C10,C12'!K25)*100</f>
        <v>4.8969328818960367</v>
      </c>
      <c r="L115" s="88">
        <f>+'C8,C10,C12'!L114/('C8,C10,C12'!L114+'C8,C10,C12'!L70+'C8,C10,C12'!L25)*100</f>
        <v>6.3126543658288545</v>
      </c>
      <c r="M115" s="88">
        <f>+'C8,C10,C12'!M114/('C8,C10,C12'!M114+'C8,C10,C12'!M70+'C8,C10,C12'!M25)*100</f>
        <v>5.912602666276717</v>
      </c>
      <c r="N115" s="88">
        <f>+'C8,C10,C12'!N114/('C8,C10,C12'!N114+'C8,C10,C12'!N70+'C8,C10,C12'!N25)*100</f>
        <v>5.854947166186359</v>
      </c>
      <c r="O115" s="88">
        <f>+'C8,C10,C12'!O114/('C8,C10,C12'!O114+'C8,C10,C12'!O70+'C8,C10,C12'!O25)*100</f>
        <v>6.0796447635693704</v>
      </c>
      <c r="P115" s="88">
        <f>+'C8,C10,C12'!P114/('C8,C10,C12'!P114+'C8,C10,C12'!P70+'C8,C10,C12'!P25)*100</f>
        <v>6.2948171008441491</v>
      </c>
      <c r="Q115" s="88">
        <f>+'C8,C10,C12'!Q114/('C8,C10,C12'!Q114+'C8,C10,C12'!Q70+'C8,C10,C12'!Q25)*100</f>
        <v>6.9019752972197814</v>
      </c>
      <c r="R115" s="88">
        <f>+'C8,C10,C12'!R114/('C8,C10,C12'!R114+'C8,C10,C12'!R70+'C8,C10,C12'!R25)*100</f>
        <v>6.6997825227362595</v>
      </c>
      <c r="S115" s="88">
        <f>+'C8,C10,C12'!S114/('C8,C10,C12'!S114+'C8,C10,C12'!S70+'C8,C10,C12'!S25)*100</f>
        <v>6.3854047890535917</v>
      </c>
      <c r="T115" s="88">
        <f>+'C8,C10,C12'!T114/('C8,C10,C12'!T114+'C8,C10,C12'!T70+'C8,C10,C12'!T25)*100</f>
        <v>2.2971079411021524E-3</v>
      </c>
    </row>
    <row r="116" spans="1:20" ht="15" customHeight="1" x14ac:dyDescent="0.25">
      <c r="A116" s="70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</row>
    <row r="117" spans="1:20" ht="15" customHeight="1" x14ac:dyDescent="0.25">
      <c r="A117" s="78" t="s">
        <v>54</v>
      </c>
      <c r="B117" s="87">
        <f>+[1]ABSOL!L112/([1]ABSOL!L26+[1]ABSOL!L69+[1]ABSOL!L112)*100</f>
        <v>8.5585037818907033</v>
      </c>
      <c r="C117" s="87">
        <f>+'C8,C10,C12'!C116/('C8,C10,C12'!C116+'C8,C10,C12'!C72+'C8,C10,C12'!C27)*100</f>
        <v>11.551344017637581</v>
      </c>
      <c r="D117" s="87">
        <f>+'C8,C10,C12'!D116/('C8,C10,C12'!D116+'C8,C10,C12'!D72+'C8,C10,C12'!D27)*100</f>
        <v>11.01554613365637</v>
      </c>
      <c r="E117" s="87">
        <f>+'C8,C10,C12'!E116/('C8,C10,C12'!E116+'C8,C10,C12'!E72+'C8,C10,C12'!E27)*100</f>
        <v>9.8821552036976907</v>
      </c>
      <c r="F117" s="87">
        <f>+'C8,C10,C12'!F116/('C8,C10,C12'!F116+'C8,C10,C12'!F72+'C8,C10,C12'!F27)*100</f>
        <v>11.367806193132886</v>
      </c>
      <c r="G117" s="87">
        <f>+'C8,C10,C12'!G116/('C8,C10,C12'!G116+'C8,C10,C12'!G72+'C8,C10,C12'!G27)*100</f>
        <v>12.001183411357269</v>
      </c>
      <c r="H117" s="87">
        <f>+'C8,C10,C12'!H116/('C8,C10,C12'!H116+'C8,C10,C12'!H72+'C8,C10,C12'!H27)*100</f>
        <v>12.691545574636724</v>
      </c>
      <c r="I117" s="87">
        <f>+'C8,C10,C12'!I116/('C8,C10,C12'!I116+'C8,C10,C12'!I72+'C8,C10,C12'!I27)*100</f>
        <v>12.64515918580376</v>
      </c>
      <c r="J117" s="87">
        <f>+'C8,C10,C12'!J116/('C8,C10,C12'!J116+'C8,C10,C12'!J72+'C8,C10,C12'!J27)*100</f>
        <v>6.6022913256955809</v>
      </c>
      <c r="K117" s="87">
        <f>+'C8,C10,C12'!K116/('C8,C10,C12'!K116+'C8,C10,C12'!K72+'C8,C10,C12'!K27)*100</f>
        <v>7.3620678954881154</v>
      </c>
      <c r="L117" s="87">
        <f>+'C8,C10,C12'!L116/('C8,C10,C12'!L116+'C8,C10,C12'!L72+'C8,C10,C12'!L27)*100</f>
        <v>8.8012069522915155</v>
      </c>
      <c r="M117" s="87">
        <f>+'C8,C10,C12'!M116/('C8,C10,C12'!M116+'C8,C10,C12'!M72+'C8,C10,C12'!M27)*100</f>
        <v>7.5367163439961624</v>
      </c>
      <c r="N117" s="87">
        <f>+'C8,C10,C12'!N116/('C8,C10,C12'!N116+'C8,C10,C12'!N72+'C8,C10,C12'!N27)*100</f>
        <v>8.1539217084105644</v>
      </c>
      <c r="O117" s="87">
        <f>+'C8,C10,C12'!O116/('C8,C10,C12'!O116+'C8,C10,C12'!O72+'C8,C10,C12'!O27)*100</f>
        <v>7.9853538167635119</v>
      </c>
      <c r="P117" s="87">
        <f>+'C8,C10,C12'!P116/('C8,C10,C12'!P116+'C8,C10,C12'!P72+'C8,C10,C12'!P27)*100</f>
        <v>8.0401777448620617</v>
      </c>
      <c r="Q117" s="87">
        <f>+'C8,C10,C12'!Q116/('C8,C10,C12'!Q116+'C8,C10,C12'!Q72+'C8,C10,C12'!Q27)*100</f>
        <v>9.4892663364000942</v>
      </c>
      <c r="R117" s="87">
        <f>+'C8,C10,C12'!R116/('C8,C10,C12'!R116+'C8,C10,C12'!R72+'C8,C10,C12'!R27)*100</f>
        <v>9.1470987493862452</v>
      </c>
      <c r="S117" s="87">
        <f>+'C8,C10,C12'!S116/('C8,C10,C12'!S116+'C8,C10,C12'!S72+'C8,C10,C12'!S27)*100</f>
        <v>9.3206204891296327</v>
      </c>
      <c r="T117" s="87">
        <f>+'C8,C10,C12'!T116/('C8,C10,C12'!T116+'C8,C10,C12'!T72+'C8,C10,C12'!T27)*100</f>
        <v>5.8685446009389668E-3</v>
      </c>
    </row>
    <row r="118" spans="1:20" ht="15" customHeight="1" x14ac:dyDescent="0.25">
      <c r="A118" s="78" t="s">
        <v>55</v>
      </c>
      <c r="B118" s="88">
        <f>+[1]ABSOL!L113/([1]ABSOL!L27+[1]ABSOL!L70+[1]ABSOL!L113)*100</f>
        <v>13.218341729997437</v>
      </c>
      <c r="C118" s="88">
        <f>+'C8,C10,C12'!C117/('C8,C10,C12'!C117+'C8,C10,C12'!C73+'C8,C10,C12'!C28)*100</f>
        <v>17.31879639923968</v>
      </c>
      <c r="D118" s="88">
        <f>+'C8,C10,C12'!D117/('C8,C10,C12'!D117+'C8,C10,C12'!D73+'C8,C10,C12'!D28)*100</f>
        <v>16.710365320748121</v>
      </c>
      <c r="E118" s="88">
        <f>+'C8,C10,C12'!E117/('C8,C10,C12'!E117+'C8,C10,C12'!E73+'C8,C10,C12'!E28)*100</f>
        <v>15.488329550459026</v>
      </c>
      <c r="F118" s="88">
        <f>+'C8,C10,C12'!F117/('C8,C10,C12'!F117+'C8,C10,C12'!F73+'C8,C10,C12'!F28)*100</f>
        <v>16.790221080030314</v>
      </c>
      <c r="G118" s="88">
        <f>+'C8,C10,C12'!G117/('C8,C10,C12'!G117+'C8,C10,C12'!G73+'C8,C10,C12'!G28)*100</f>
        <v>17.788752878438977</v>
      </c>
      <c r="H118" s="88">
        <f>+'C8,C10,C12'!H117/('C8,C10,C12'!H117+'C8,C10,C12'!H73+'C8,C10,C12'!H28)*100</f>
        <v>18.742170595604147</v>
      </c>
      <c r="I118" s="88">
        <f>+'C8,C10,C12'!I117/('C8,C10,C12'!I117+'C8,C10,C12'!I73+'C8,C10,C12'!I28)*100</f>
        <v>18.6880355628345</v>
      </c>
      <c r="J118" s="88">
        <f>+'C8,C10,C12'!J117/('C8,C10,C12'!J117+'C8,C10,C12'!J73+'C8,C10,C12'!J28)*100</f>
        <v>9.3360525719465226</v>
      </c>
      <c r="K118" s="88">
        <f>+'C8,C10,C12'!K117/('C8,C10,C12'!K117+'C8,C10,C12'!K73+'C8,C10,C12'!K28)*100</f>
        <v>10.475769952533392</v>
      </c>
      <c r="L118" s="88">
        <f>+'C8,C10,C12'!L117/('C8,C10,C12'!L117+'C8,C10,C12'!L73+'C8,C10,C12'!L28)*100</f>
        <v>12.110927152317881</v>
      </c>
      <c r="M118" s="88">
        <f>+'C8,C10,C12'!M117/('C8,C10,C12'!M117+'C8,C10,C12'!M73+'C8,C10,C12'!M28)*100</f>
        <v>10.783714730059987</v>
      </c>
      <c r="N118" s="88">
        <f>+'C8,C10,C12'!N117/('C8,C10,C12'!N117+'C8,C10,C12'!N73+'C8,C10,C12'!N28)*100</f>
        <v>11.956396021281519</v>
      </c>
      <c r="O118" s="88">
        <f>+'C8,C10,C12'!O117/('C8,C10,C12'!O117+'C8,C10,C12'!O73+'C8,C10,C12'!O28)*100</f>
        <v>11.678195663547056</v>
      </c>
      <c r="P118" s="88">
        <f>+'C8,C10,C12'!P117/('C8,C10,C12'!P117+'C8,C10,C12'!P73+'C8,C10,C12'!P28)*100</f>
        <v>12.232560731000669</v>
      </c>
      <c r="Q118" s="88">
        <f>+'C8,C10,C12'!Q117/('C8,C10,C12'!Q117+'C8,C10,C12'!Q73+'C8,C10,C12'!Q28)*100</f>
        <v>13.233617100273159</v>
      </c>
      <c r="R118" s="88">
        <f>+'C8,C10,C12'!R117/('C8,C10,C12'!R117+'C8,C10,C12'!R73+'C8,C10,C12'!R28)*100</f>
        <v>13.755933803666501</v>
      </c>
      <c r="S118" s="88">
        <f>+'C8,C10,C12'!S117/('C8,C10,C12'!S117+'C8,C10,C12'!S73+'C8,C10,C12'!S28)*100</f>
        <v>13.61471142129168</v>
      </c>
      <c r="T118" s="88">
        <f>+'C8,C10,C12'!T117/('C8,C10,C12'!T117+'C8,C10,C12'!T73+'C8,C10,C12'!T28)*100</f>
        <v>1.0617401921749748E-2</v>
      </c>
    </row>
    <row r="119" spans="1:20" ht="15" customHeight="1" x14ac:dyDescent="0.25">
      <c r="A119" s="78" t="s">
        <v>56</v>
      </c>
      <c r="B119" s="88">
        <f>+[1]ABSOL!L114/([1]ABSOL!L28+[1]ABSOL!L71+[1]ABSOL!L114)*100</f>
        <v>2.4176954732510287</v>
      </c>
      <c r="C119" s="88">
        <f>+'C8,C10,C12'!C118/('C8,C10,C12'!C118+'C8,C10,C12'!C74+'C8,C10,C12'!C29)*100</f>
        <v>3.2491353107640708</v>
      </c>
      <c r="D119" s="88">
        <f>+'C8,C10,C12'!D118/('C8,C10,C12'!D118+'C8,C10,C12'!D74+'C8,C10,C12'!D29)*100</f>
        <v>3.2495313175984233</v>
      </c>
      <c r="E119" s="88">
        <f>+'C8,C10,C12'!E118/('C8,C10,C12'!E118+'C8,C10,C12'!E74+'C8,C10,C12'!E29)*100</f>
        <v>2.666666666666667</v>
      </c>
      <c r="F119" s="88">
        <f>+'C8,C10,C12'!F118/('C8,C10,C12'!F118+'C8,C10,C12'!F74+'C8,C10,C12'!F29)*100</f>
        <v>4.2579181572288638</v>
      </c>
      <c r="G119" s="88">
        <f>+'C8,C10,C12'!G118/('C8,C10,C12'!G118+'C8,C10,C12'!G74+'C8,C10,C12'!G29)*100</f>
        <v>4.2284345707560806</v>
      </c>
      <c r="H119" s="88">
        <f>+'C8,C10,C12'!H118/('C8,C10,C12'!H118+'C8,C10,C12'!H74+'C8,C10,C12'!H29)*100</f>
        <v>4.3591875519657917</v>
      </c>
      <c r="I119" s="88">
        <f>+'C8,C10,C12'!I118/('C8,C10,C12'!I118+'C8,C10,C12'!I74+'C8,C10,C12'!I29)*100</f>
        <v>5.0566598550993875</v>
      </c>
      <c r="J119" s="88">
        <f>+'C8,C10,C12'!J118/('C8,C10,C12'!J118+'C8,C10,C12'!J74+'C8,C10,C12'!J29)*100</f>
        <v>2.8877758647675695</v>
      </c>
      <c r="K119" s="88">
        <f>+'C8,C10,C12'!K118/('C8,C10,C12'!K118+'C8,C10,C12'!K74+'C8,C10,C12'!K29)*100</f>
        <v>3.4019214224261547</v>
      </c>
      <c r="L119" s="88">
        <f>+'C8,C10,C12'!L118/('C8,C10,C12'!L118+'C8,C10,C12'!L74+'C8,C10,C12'!L29)*100</f>
        <v>4.6714506824257773</v>
      </c>
      <c r="M119" s="88">
        <f>+'C8,C10,C12'!M118/('C8,C10,C12'!M118+'C8,C10,C12'!M74+'C8,C10,C12'!M29)*100</f>
        <v>3.477218225419664</v>
      </c>
      <c r="N119" s="88">
        <f>+'C8,C10,C12'!N118/('C8,C10,C12'!N118+'C8,C10,C12'!N74+'C8,C10,C12'!N29)*100</f>
        <v>3.5820472886875265</v>
      </c>
      <c r="O119" s="88">
        <f>+'C8,C10,C12'!O118/('C8,C10,C12'!O118+'C8,C10,C12'!O74+'C8,C10,C12'!O29)*100</f>
        <v>3.5437824018180528</v>
      </c>
      <c r="P119" s="88">
        <f>+'C8,C10,C12'!P118/('C8,C10,C12'!P118+'C8,C10,C12'!P74+'C8,C10,C12'!P29)*100</f>
        <v>2.8837700017583963</v>
      </c>
      <c r="Q119" s="88">
        <f>+'C8,C10,C12'!Q118/('C8,C10,C12'!Q118+'C8,C10,C12'!Q74+'C8,C10,C12'!Q29)*100</f>
        <v>4.8526746761527617</v>
      </c>
      <c r="R119" s="88">
        <f>+'C8,C10,C12'!R118/('C8,C10,C12'!R118+'C8,C10,C12'!R74+'C8,C10,C12'!R29)*100</f>
        <v>3.5588235294117649</v>
      </c>
      <c r="S119" s="88">
        <f>+'C8,C10,C12'!S118/('C8,C10,C12'!S118+'C8,C10,C12'!S74+'C8,C10,C12'!S29)*100</f>
        <v>4.5002734261910122</v>
      </c>
      <c r="T119" s="88">
        <f>+'C8,C10,C12'!T118/('C8,C10,C12'!T118+'C8,C10,C12'!T74+'C8,C10,C12'!T29)*100</f>
        <v>0</v>
      </c>
    </row>
    <row r="120" spans="1:20" ht="15" customHeight="1" x14ac:dyDescent="0.25">
      <c r="A120" s="78" t="s">
        <v>57</v>
      </c>
      <c r="B120" s="94" t="s">
        <v>61</v>
      </c>
      <c r="C120" s="94" t="s">
        <v>61</v>
      </c>
      <c r="D120" s="94" t="s">
        <v>61</v>
      </c>
      <c r="E120" s="94" t="s">
        <v>61</v>
      </c>
      <c r="F120" s="94" t="s">
        <v>61</v>
      </c>
      <c r="G120" s="94">
        <f>+'C8,C10,C12'!G119/('C8,C10,C12'!G119+'C8,C10,C12'!G75+'C8,C10,C12'!G30)*100</f>
        <v>0.41666666666666669</v>
      </c>
      <c r="H120" s="94">
        <f>+'C8,C10,C12'!H119/('C8,C10,C12'!H119+'C8,C10,C12'!H75+'C8,C10,C12'!H30)*100</f>
        <v>1.1173184357541899</v>
      </c>
      <c r="I120" s="94">
        <f>+'C8,C10,C12'!I119/('C8,C10,C12'!I119+'C8,C10,C12'!I75+'C8,C10,C12'!I30)*100</f>
        <v>0.98039215686274506</v>
      </c>
      <c r="J120" s="94" t="s">
        <v>61</v>
      </c>
      <c r="K120" s="94" t="s">
        <v>61</v>
      </c>
      <c r="L120" s="94" t="s">
        <v>61</v>
      </c>
      <c r="M120" s="94" t="s">
        <v>61</v>
      </c>
      <c r="N120" s="94" t="s">
        <v>61</v>
      </c>
      <c r="O120" s="94" t="s">
        <v>61</v>
      </c>
      <c r="P120" s="94" t="s">
        <v>61</v>
      </c>
      <c r="Q120" s="94" t="s">
        <v>61</v>
      </c>
      <c r="R120" s="94" t="s">
        <v>61</v>
      </c>
      <c r="S120" s="94" t="s">
        <v>61</v>
      </c>
      <c r="T120" s="94" t="s">
        <v>61</v>
      </c>
    </row>
    <row r="121" spans="1:20" ht="15" customHeight="1" x14ac:dyDescent="0.25">
      <c r="A121" s="70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</row>
    <row r="122" spans="1:20" ht="15" customHeight="1" x14ac:dyDescent="0.25">
      <c r="A122" s="90" t="s">
        <v>59</v>
      </c>
      <c r="B122" s="86">
        <f>+[1]ABSOL!L117/([1]ABSOL!L31+[1]ABSOL!L74+[1]ABSOL!L117)*100</f>
        <v>8.8443701593728665</v>
      </c>
      <c r="C122" s="86">
        <f>+'C8,C10,C12'!C121/('C8,C10,C12'!C121+'C8,C10,C12'!C77+'C8,C10,C12'!C32)*100</f>
        <v>9.4459520578923559</v>
      </c>
      <c r="D122" s="86">
        <f>+'C8,C10,C12'!D121/('C8,C10,C12'!D121+'C8,C10,C12'!D77+'C8,C10,C12'!D32)*100</f>
        <v>10.411794837531458</v>
      </c>
      <c r="E122" s="86">
        <f>+'C8,C10,C12'!E121/('C8,C10,C12'!E121+'C8,C10,C12'!E77+'C8,C10,C12'!E32)*100</f>
        <v>9.7064062281105539</v>
      </c>
      <c r="F122" s="86">
        <f>+'C8,C10,C12'!F121/('C8,C10,C12'!F121+'C8,C10,C12'!F77+'C8,C10,C12'!F32)*100</f>
        <v>9.693302485614284</v>
      </c>
      <c r="G122" s="86">
        <f>+'C8,C10,C12'!G121/('C8,C10,C12'!G121+'C8,C10,C12'!G77+'C8,C10,C12'!G32)*100</f>
        <v>12.092246119173904</v>
      </c>
      <c r="H122" s="86">
        <f>+'C8,C10,C12'!H121/('C8,C10,C12'!H121+'C8,C10,C12'!H77+'C8,C10,C12'!H32)*100</f>
        <v>12.103189635578453</v>
      </c>
      <c r="I122" s="86">
        <f>+'C8,C10,C12'!I121/('C8,C10,C12'!I121+'C8,C10,C12'!I77+'C8,C10,C12'!I32)*100</f>
        <v>12.030772588389349</v>
      </c>
      <c r="J122" s="86">
        <f>+'C8,C10,C12'!J121/('C8,C10,C12'!J121+'C8,C10,C12'!J77+'C8,C10,C12'!J32)*100</f>
        <v>3.976984557267528</v>
      </c>
      <c r="K122" s="86">
        <f>+'C8,C10,C12'!K121/('C8,C10,C12'!K121+'C8,C10,C12'!K77+'C8,C10,C12'!K32)*100</f>
        <v>6.1871501461336509</v>
      </c>
      <c r="L122" s="86">
        <f>+'C8,C10,C12'!L121/('C8,C10,C12'!L121+'C8,C10,C12'!L77+'C8,C10,C12'!L32)*100</f>
        <v>7.1325150547895619</v>
      </c>
      <c r="M122" s="86">
        <f>+'C8,C10,C12'!M121/('C8,C10,C12'!M121+'C8,C10,C12'!M77+'C8,C10,C12'!M32)*100</f>
        <v>7.0805374579603244</v>
      </c>
      <c r="N122" s="86">
        <f>+'C8,C10,C12'!N121/('C8,C10,C12'!N121+'C8,C10,C12'!N77+'C8,C10,C12'!N32)*100</f>
        <v>7.4047965443282893</v>
      </c>
      <c r="O122" s="86">
        <f>+'C8,C10,C12'!O121/('C8,C10,C12'!O121+'C8,C10,C12'!O77+'C8,C10,C12'!O32)*100</f>
        <v>8.197821768614288</v>
      </c>
      <c r="P122" s="86">
        <f>+'C8,C10,C12'!P121/('C8,C10,C12'!P121+'C8,C10,C12'!P77+'C8,C10,C12'!P32)*100</f>
        <v>7.3618719480455095</v>
      </c>
      <c r="Q122" s="86">
        <f>+'C8,C10,C12'!Q121/('C8,C10,C12'!Q121+'C8,C10,C12'!Q77+'C8,C10,C12'!Q32)*100</f>
        <v>7.4642286483174543</v>
      </c>
      <c r="R122" s="86">
        <f>+'C8,C10,C12'!R121/('C8,C10,C12'!R121+'C8,C10,C12'!R77+'C8,C10,C12'!R32)*100</f>
        <v>7.7339901477832509</v>
      </c>
      <c r="S122" s="86">
        <f>+'C8,C10,C12'!S121/('C8,C10,C12'!S121+'C8,C10,C12'!S77+'C8,C10,C12'!S32)*100</f>
        <v>6.2744642546024743</v>
      </c>
      <c r="T122" s="86">
        <f>+'C8,C10,C12'!T121/('C8,C10,C12'!T121+'C8,C10,C12'!T77+'C8,C10,C12'!T32)*100</f>
        <v>0</v>
      </c>
    </row>
    <row r="123" spans="1:20" ht="15" customHeight="1" x14ac:dyDescent="0.25">
      <c r="A123" s="69" t="s">
        <v>50</v>
      </c>
      <c r="B123" s="88">
        <f>+[1]ABSOL!L118/([1]ABSOL!L32+[1]ABSOL!L75+[1]ABSOL!L118)*100</f>
        <v>10.548878511827299</v>
      </c>
      <c r="C123" s="88">
        <f>+'C8,C10,C12'!C122/('C8,C10,C12'!C122+'C8,C10,C12'!C78+'C8,C10,C12'!C33)*100</f>
        <v>11.222589594497016</v>
      </c>
      <c r="D123" s="88">
        <f>+'C8,C10,C12'!D122/('C8,C10,C12'!D122+'C8,C10,C12'!D78+'C8,C10,C12'!D33)*100</f>
        <v>12.361032598454871</v>
      </c>
      <c r="E123" s="88">
        <f>+'C8,C10,C12'!E122/('C8,C10,C12'!E122+'C8,C10,C12'!E78+'C8,C10,C12'!E33)*100</f>
        <v>12.139221802659662</v>
      </c>
      <c r="F123" s="88">
        <f>+'C8,C10,C12'!F122/('C8,C10,C12'!F122+'C8,C10,C12'!F78+'C8,C10,C12'!F33)*100</f>
        <v>11.41955429601958</v>
      </c>
      <c r="G123" s="88">
        <f>+'C8,C10,C12'!G122/('C8,C10,C12'!G122+'C8,C10,C12'!G78+'C8,C10,C12'!G33)*100</f>
        <v>14.962226510121987</v>
      </c>
      <c r="H123" s="88">
        <f>+'C8,C10,C12'!H122/('C8,C10,C12'!H122+'C8,C10,C12'!H78+'C8,C10,C12'!H33)*100</f>
        <v>15.403519119237197</v>
      </c>
      <c r="I123" s="88">
        <f>+'C8,C10,C12'!I122/('C8,C10,C12'!I122+'C8,C10,C12'!I78+'C8,C10,C12'!I33)*100</f>
        <v>15.256783400619661</v>
      </c>
      <c r="J123" s="88">
        <f>+'C8,C10,C12'!J122/('C8,C10,C12'!J122+'C8,C10,C12'!J78+'C8,C10,C12'!J33)*100</f>
        <v>4.3007509726452939</v>
      </c>
      <c r="K123" s="88">
        <f>+'C8,C10,C12'!K122/('C8,C10,C12'!K122+'C8,C10,C12'!K78+'C8,C10,C12'!K33)*100</f>
        <v>7.785138248847927</v>
      </c>
      <c r="L123" s="88">
        <f>+'C8,C10,C12'!L122/('C8,C10,C12'!L122+'C8,C10,C12'!L78+'C8,C10,C12'!L33)*100</f>
        <v>8.769754296920059</v>
      </c>
      <c r="M123" s="88">
        <f>+'C8,C10,C12'!M122/('C8,C10,C12'!M122+'C8,C10,C12'!M78+'C8,C10,C12'!M33)*100</f>
        <v>8.8738661646414521</v>
      </c>
      <c r="N123" s="88">
        <f>+'C8,C10,C12'!N122/('C8,C10,C12'!N122+'C8,C10,C12'!N78+'C8,C10,C12'!N33)*100</f>
        <v>9.2051717920980778</v>
      </c>
      <c r="O123" s="88">
        <f>+'C8,C10,C12'!O122/('C8,C10,C12'!O122+'C8,C10,C12'!O78+'C8,C10,C12'!O33)*100</f>
        <v>9.7131867610047973</v>
      </c>
      <c r="P123" s="88">
        <f>+'C8,C10,C12'!P122/('C8,C10,C12'!P122+'C8,C10,C12'!P78+'C8,C10,C12'!P33)*100</f>
        <v>9.3894591860890522</v>
      </c>
      <c r="Q123" s="88">
        <f>+'C8,C10,C12'!Q122/('C8,C10,C12'!Q122+'C8,C10,C12'!Q78+'C8,C10,C12'!Q33)*100</f>
        <v>9.260065288356909</v>
      </c>
      <c r="R123" s="88">
        <f>+'C8,C10,C12'!R122/('C8,C10,C12'!R122+'C8,C10,C12'!R78+'C8,C10,C12'!R33)*100</f>
        <v>9.5570475747302179</v>
      </c>
      <c r="S123" s="88">
        <f>+'C8,C10,C12'!S122/('C8,C10,C12'!S122+'C8,C10,C12'!S78+'C8,C10,C12'!S33)*100</f>
        <v>7.6558715733973468</v>
      </c>
      <c r="T123" s="88">
        <f>+'C8,C10,C12'!T122/('C8,C10,C12'!T122+'C8,C10,C12'!T78+'C8,C10,C12'!T33)*100</f>
        <v>0</v>
      </c>
    </row>
    <row r="124" spans="1:20" ht="15" customHeight="1" x14ac:dyDescent="0.25">
      <c r="A124" s="69" t="s">
        <v>51</v>
      </c>
      <c r="B124" s="88">
        <f>+[1]ABSOL!L119/([1]ABSOL!L33+[1]ABSOL!L76+[1]ABSOL!L119)*100</f>
        <v>14.597556593604025</v>
      </c>
      <c r="C124" s="88">
        <f>+'C8,C10,C12'!C123/('C8,C10,C12'!C123+'C8,C10,C12'!C79+'C8,C10,C12'!C34)*100</f>
        <v>15.671173994806125</v>
      </c>
      <c r="D124" s="88">
        <f>+'C8,C10,C12'!D123/('C8,C10,C12'!D123+'C8,C10,C12'!D79+'C8,C10,C12'!D34)*100</f>
        <v>16.140559857057774</v>
      </c>
      <c r="E124" s="88">
        <f>+'C8,C10,C12'!E123/('C8,C10,C12'!E123+'C8,C10,C12'!E79+'C8,C10,C12'!E34)*100</f>
        <v>16.605961495577194</v>
      </c>
      <c r="F124" s="88">
        <f>+'C8,C10,C12'!F123/('C8,C10,C12'!F123+'C8,C10,C12'!F79+'C8,C10,C12'!F34)*100</f>
        <v>15.723947125730096</v>
      </c>
      <c r="G124" s="88">
        <f>+'C8,C10,C12'!G123/('C8,C10,C12'!G123+'C8,C10,C12'!G79+'C8,C10,C12'!G34)*100</f>
        <v>18.970934799685782</v>
      </c>
      <c r="H124" s="88">
        <f>+'C8,C10,C12'!H123/('C8,C10,C12'!H123+'C8,C10,C12'!H79+'C8,C10,C12'!H34)*100</f>
        <v>18.509815811415145</v>
      </c>
      <c r="I124" s="88">
        <f>+'C8,C10,C12'!I123/('C8,C10,C12'!I123+'C8,C10,C12'!I79+'C8,C10,C12'!I34)*100</f>
        <v>18.411399548532732</v>
      </c>
      <c r="J124" s="88">
        <f>+'C8,C10,C12'!J123/('C8,C10,C12'!J123+'C8,C10,C12'!J79+'C8,C10,C12'!J34)*100</f>
        <v>6.014388489208633</v>
      </c>
      <c r="K124" s="88">
        <f>+'C8,C10,C12'!K123/('C8,C10,C12'!K123+'C8,C10,C12'!K79+'C8,C10,C12'!K34)*100</f>
        <v>8.9345637583892614</v>
      </c>
      <c r="L124" s="88">
        <f>+'C8,C10,C12'!L123/('C8,C10,C12'!L123+'C8,C10,C12'!L79+'C8,C10,C12'!L34)*100</f>
        <v>10.036110921850515</v>
      </c>
      <c r="M124" s="88">
        <f>+'C8,C10,C12'!M123/('C8,C10,C12'!M123+'C8,C10,C12'!M79+'C8,C10,C12'!M34)*100</f>
        <v>10.484581497797357</v>
      </c>
      <c r="N124" s="88">
        <f>+'C8,C10,C12'!N123/('C8,C10,C12'!N123+'C8,C10,C12'!N79+'C8,C10,C12'!N34)*100</f>
        <v>11.075459172383271</v>
      </c>
      <c r="O124" s="88">
        <f>+'C8,C10,C12'!O123/('C8,C10,C12'!O123+'C8,C10,C12'!O79+'C8,C10,C12'!O34)*100</f>
        <v>10.783574046130632</v>
      </c>
      <c r="P124" s="88">
        <f>+'C8,C10,C12'!P123/('C8,C10,C12'!P123+'C8,C10,C12'!P79+'C8,C10,C12'!P34)*100</f>
        <v>11.478567988441164</v>
      </c>
      <c r="Q124" s="88">
        <f>+'C8,C10,C12'!Q123/('C8,C10,C12'!Q123+'C8,C10,C12'!Q79+'C8,C10,C12'!Q34)*100</f>
        <v>11.034061910573616</v>
      </c>
      <c r="R124" s="88">
        <f>+'C8,C10,C12'!R123/('C8,C10,C12'!R123+'C8,C10,C12'!R79+'C8,C10,C12'!R34)*100</f>
        <v>10.913864946629374</v>
      </c>
      <c r="S124" s="88">
        <f>+'C8,C10,C12'!S123/('C8,C10,C12'!S123+'C8,C10,C12'!S79+'C8,C10,C12'!S34)*100</f>
        <v>8.8780379536122513</v>
      </c>
      <c r="T124" s="88">
        <f>+'C8,C10,C12'!T123/('C8,C10,C12'!T123+'C8,C10,C12'!T79+'C8,C10,C12'!T34)*100</f>
        <v>0</v>
      </c>
    </row>
    <row r="125" spans="1:20" ht="15" customHeight="1" x14ac:dyDescent="0.25">
      <c r="A125" s="69" t="s">
        <v>52</v>
      </c>
      <c r="B125" s="88">
        <f>+[1]ABSOL!L120/([1]ABSOL!L34+[1]ABSOL!L77+[1]ABSOL!L120)*100</f>
        <v>11.203025289529663</v>
      </c>
      <c r="C125" s="88">
        <f>+'C8,C10,C12'!C124/('C8,C10,C12'!C124+'C8,C10,C12'!C80+'C8,C10,C12'!C35)*100</f>
        <v>11.361225692398349</v>
      </c>
      <c r="D125" s="88">
        <f>+'C8,C10,C12'!D124/('C8,C10,C12'!D124+'C8,C10,C12'!D80+'C8,C10,C12'!D35)*100</f>
        <v>11.68438859352344</v>
      </c>
      <c r="E125" s="88">
        <f>+'C8,C10,C12'!E124/('C8,C10,C12'!E124+'C8,C10,C12'!E80+'C8,C10,C12'!E35)*100</f>
        <v>10.215384615384615</v>
      </c>
      <c r="F125" s="88">
        <f>+'C8,C10,C12'!F124/('C8,C10,C12'!F124+'C8,C10,C12'!F80+'C8,C10,C12'!F35)*100</f>
        <v>11.013792409141246</v>
      </c>
      <c r="G125" s="88">
        <f>+'C8,C10,C12'!G124/('C8,C10,C12'!G124+'C8,C10,C12'!G80+'C8,C10,C12'!G35)*100</f>
        <v>16.376663254861825</v>
      </c>
      <c r="H125" s="88">
        <f>+'C8,C10,C12'!H124/('C8,C10,C12'!H124+'C8,C10,C12'!H80+'C8,C10,C12'!H35)*100</f>
        <v>14.795865093453065</v>
      </c>
      <c r="I125" s="88">
        <f>+'C8,C10,C12'!I124/('C8,C10,C12'!I124+'C8,C10,C12'!I80+'C8,C10,C12'!I35)*100</f>
        <v>15.360158966716345</v>
      </c>
      <c r="J125" s="88">
        <f>+'C8,C10,C12'!J124/('C8,C10,C12'!J124+'C8,C10,C12'!J80+'C8,C10,C12'!J35)*100</f>
        <v>4.1429358809480066</v>
      </c>
      <c r="K125" s="88">
        <f>+'C8,C10,C12'!K124/('C8,C10,C12'!K124+'C8,C10,C12'!K80+'C8,C10,C12'!K35)*100</f>
        <v>8.3764034931384774</v>
      </c>
      <c r="L125" s="88">
        <f>+'C8,C10,C12'!L124/('C8,C10,C12'!L124+'C8,C10,C12'!L80+'C8,C10,C12'!L35)*100</f>
        <v>9.7661131940724868</v>
      </c>
      <c r="M125" s="88">
        <f>+'C8,C10,C12'!M124/('C8,C10,C12'!M124+'C8,C10,C12'!M80+'C8,C10,C12'!M35)*100</f>
        <v>9.4605228643875154</v>
      </c>
      <c r="N125" s="88">
        <f>+'C8,C10,C12'!N124/('C8,C10,C12'!N124+'C8,C10,C12'!N80+'C8,C10,C12'!N35)*100</f>
        <v>9.8010507277581613</v>
      </c>
      <c r="O125" s="88">
        <f>+'C8,C10,C12'!O124/('C8,C10,C12'!O124+'C8,C10,C12'!O80+'C8,C10,C12'!O35)*100</f>
        <v>10.715804394046776</v>
      </c>
      <c r="P125" s="88">
        <f>+'C8,C10,C12'!P124/('C8,C10,C12'!P124+'C8,C10,C12'!P80+'C8,C10,C12'!P35)*100</f>
        <v>9.6770099625610762</v>
      </c>
      <c r="Q125" s="88">
        <f>+'C8,C10,C12'!Q124/('C8,C10,C12'!Q124+'C8,C10,C12'!Q80+'C8,C10,C12'!Q35)*100</f>
        <v>9.86846453830392</v>
      </c>
      <c r="R125" s="88">
        <f>+'C8,C10,C12'!R124/('C8,C10,C12'!R124+'C8,C10,C12'!R80+'C8,C10,C12'!R35)*100</f>
        <v>10.509830056647784</v>
      </c>
      <c r="S125" s="88">
        <f>+'C8,C10,C12'!S124/('C8,C10,C12'!S124+'C8,C10,C12'!S80+'C8,C10,C12'!S35)*100</f>
        <v>8.8714854281679294</v>
      </c>
      <c r="T125" s="88">
        <f>+'C8,C10,C12'!T124/('C8,C10,C12'!T124+'C8,C10,C12'!T80+'C8,C10,C12'!T35)*100</f>
        <v>0</v>
      </c>
    </row>
    <row r="126" spans="1:20" ht="15" customHeight="1" x14ac:dyDescent="0.25">
      <c r="A126" s="69" t="s">
        <v>53</v>
      </c>
      <c r="B126" s="88">
        <f>+[1]ABSOL!L121/([1]ABSOL!L35+[1]ABSOL!L78+[1]ABSOL!L121)*100</f>
        <v>2.8015921616656461</v>
      </c>
      <c r="C126" s="88">
        <f>+'C8,C10,C12'!C125/('C8,C10,C12'!C125+'C8,C10,C12'!C81+'C8,C10,C12'!C36)*100</f>
        <v>3.588049842366011</v>
      </c>
      <c r="D126" s="88">
        <f>+'C8,C10,C12'!D125/('C8,C10,C12'!D125+'C8,C10,C12'!D81+'C8,C10,C12'!D36)*100</f>
        <v>6.3940977559176142</v>
      </c>
      <c r="E126" s="88">
        <f>+'C8,C10,C12'!E125/('C8,C10,C12'!E125+'C8,C10,C12'!E81+'C8,C10,C12'!E36)*100</f>
        <v>6.4396028681742958</v>
      </c>
      <c r="F126" s="88">
        <f>+'C8,C10,C12'!F125/('C8,C10,C12'!F125+'C8,C10,C12'!F81+'C8,C10,C12'!F36)*100</f>
        <v>5.0080177624275315</v>
      </c>
      <c r="G126" s="88">
        <f>+'C8,C10,C12'!G125/('C8,C10,C12'!G125+'C8,C10,C12'!G81+'C8,C10,C12'!G36)*100</f>
        <v>6.9332673022161702</v>
      </c>
      <c r="H126" s="88">
        <f>+'C8,C10,C12'!H125/('C8,C10,C12'!H125+'C8,C10,C12'!H81+'C8,C10,C12'!H36)*100</f>
        <v>10.865918182991354</v>
      </c>
      <c r="I126" s="88">
        <f>+'C8,C10,C12'!I125/('C8,C10,C12'!I125+'C8,C10,C12'!I81+'C8,C10,C12'!I36)*100</f>
        <v>9.3231327800829877</v>
      </c>
      <c r="J126" s="88">
        <f>+'C8,C10,C12'!J125/('C8,C10,C12'!J125+'C8,C10,C12'!J81+'C8,C10,C12'!J36)*100</f>
        <v>1.6604945645681517</v>
      </c>
      <c r="K126" s="88">
        <f>+'C8,C10,C12'!K125/('C8,C10,C12'!K125+'C8,C10,C12'!K81+'C8,C10,C12'!K36)*100</f>
        <v>5.2751794648683923</v>
      </c>
      <c r="L126" s="88">
        <f>+'C8,C10,C12'!L125/('C8,C10,C12'!L125+'C8,C10,C12'!L81+'C8,C10,C12'!L36)*100</f>
        <v>5.3882005229055361</v>
      </c>
      <c r="M126" s="88">
        <f>+'C8,C10,C12'!M125/('C8,C10,C12'!M125+'C8,C10,C12'!M81+'C8,C10,C12'!M36)*100</f>
        <v>5.4364989848860814</v>
      </c>
      <c r="N126" s="88">
        <f>+'C8,C10,C12'!N125/('C8,C10,C12'!N125+'C8,C10,C12'!N81+'C8,C10,C12'!N36)*100</f>
        <v>4.7488784330889589</v>
      </c>
      <c r="O126" s="88">
        <f>+'C8,C10,C12'!O125/('C8,C10,C12'!O125+'C8,C10,C12'!O81+'C8,C10,C12'!O36)*100</f>
        <v>6.1151079136690649</v>
      </c>
      <c r="P126" s="88">
        <f>+'C8,C10,C12'!P125/('C8,C10,C12'!P125+'C8,C10,C12'!P81+'C8,C10,C12'!P36)*100</f>
        <v>5.764911405041178</v>
      </c>
      <c r="Q126" s="88">
        <f>+'C8,C10,C12'!Q125/('C8,C10,C12'!Q125+'C8,C10,C12'!Q81+'C8,C10,C12'!Q36)*100</f>
        <v>6.0414224306369677</v>
      </c>
      <c r="R126" s="88">
        <f>+'C8,C10,C12'!R125/('C8,C10,C12'!R125+'C8,C10,C12'!R81+'C8,C10,C12'!R36)*100</f>
        <v>6.5370884569615235</v>
      </c>
      <c r="S126" s="88">
        <f>+'C8,C10,C12'!S125/('C8,C10,C12'!S125+'C8,C10,C12'!S81+'C8,C10,C12'!S36)*100</f>
        <v>4.5186490005361106</v>
      </c>
      <c r="T126" s="88">
        <f>+'C8,C10,C12'!T125/('C8,C10,C12'!T125+'C8,C10,C12'!T81+'C8,C10,C12'!T36)*100</f>
        <v>0</v>
      </c>
    </row>
    <row r="127" spans="1:20" ht="15" customHeight="1" x14ac:dyDescent="0.25">
      <c r="A127" s="70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</row>
    <row r="128" spans="1:20" ht="15" customHeight="1" x14ac:dyDescent="0.25">
      <c r="A128" s="78" t="s">
        <v>54</v>
      </c>
      <c r="B128" s="87">
        <f>+[1]ABSOL!L123/([1]ABSOL!L37+[1]ABSOL!L80+[1]ABSOL!L123)*100</f>
        <v>6.1212010028740904</v>
      </c>
      <c r="C128" s="87">
        <f>+'C8,C10,C12'!C127/('C8,C10,C12'!C127+'C8,C10,C12'!C83+'C8,C10,C12'!C38)*100</f>
        <v>6.8353157982911705</v>
      </c>
      <c r="D128" s="87">
        <f>+'C8,C10,C12'!D127/('C8,C10,C12'!D127+'C8,C10,C12'!D83+'C8,C10,C12'!D38)*100</f>
        <v>7.5955570075138841</v>
      </c>
      <c r="E128" s="87">
        <f>+'C8,C10,C12'!E127/('C8,C10,C12'!E127+'C8,C10,C12'!E83+'C8,C10,C12'!E38)*100</f>
        <v>5.9091840918409178</v>
      </c>
      <c r="F128" s="87">
        <f>+'C8,C10,C12'!F127/('C8,C10,C12'!F127+'C8,C10,C12'!F83+'C8,C10,C12'!F38)*100</f>
        <v>6.9470772068241207</v>
      </c>
      <c r="G128" s="87">
        <f>+'C8,C10,C12'!G127/('C8,C10,C12'!G127+'C8,C10,C12'!G83+'C8,C10,C12'!G38)*100</f>
        <v>7.8922178615870582</v>
      </c>
      <c r="H128" s="87">
        <f>+'C8,C10,C12'!H127/('C8,C10,C12'!H127+'C8,C10,C12'!H83+'C8,C10,C12'!H38)*100</f>
        <v>7.5818108362885477</v>
      </c>
      <c r="I128" s="87">
        <f>+'C8,C10,C12'!I127/('C8,C10,C12'!I127+'C8,C10,C12'!I83+'C8,C10,C12'!I38)*100</f>
        <v>7.5550345186921968</v>
      </c>
      <c r="J128" s="87">
        <f>+'C8,C10,C12'!J127/('C8,C10,C12'!J127+'C8,C10,C12'!J83+'C8,C10,C12'!J38)*100</f>
        <v>3.5300974107068521</v>
      </c>
      <c r="K128" s="87">
        <f>+'C8,C10,C12'!K127/('C8,C10,C12'!K127+'C8,C10,C12'!K83+'C8,C10,C12'!K38)*100</f>
        <v>4.0400913277349941</v>
      </c>
      <c r="L128" s="87">
        <f>+'C8,C10,C12'!L127/('C8,C10,C12'!L127+'C8,C10,C12'!L83+'C8,C10,C12'!L38)*100</f>
        <v>4.9574745230250556</v>
      </c>
      <c r="M128" s="87">
        <f>+'C8,C10,C12'!M127/('C8,C10,C12'!M127+'C8,C10,C12'!M83+'C8,C10,C12'!M38)*100</f>
        <v>4.7072590691178133</v>
      </c>
      <c r="N128" s="87">
        <f>+'C8,C10,C12'!N127/('C8,C10,C12'!N127+'C8,C10,C12'!N83+'C8,C10,C12'!N38)*100</f>
        <v>4.8946026501957123</v>
      </c>
      <c r="O128" s="87">
        <f>+'C8,C10,C12'!O127/('C8,C10,C12'!O127+'C8,C10,C12'!O83+'C8,C10,C12'!O38)*100</f>
        <v>6.1307769537195975</v>
      </c>
      <c r="P128" s="87">
        <f>+'C8,C10,C12'!P127/('C8,C10,C12'!P127+'C8,C10,C12'!P83+'C8,C10,C12'!P38)*100</f>
        <v>4.6085508051082735</v>
      </c>
      <c r="Q128" s="87">
        <f>+'C8,C10,C12'!Q127/('C8,C10,C12'!Q127+'C8,C10,C12'!Q83+'C8,C10,C12'!Q38)*100</f>
        <v>5.2511599216885241</v>
      </c>
      <c r="R128" s="87">
        <f>+'C8,C10,C12'!R127/('C8,C10,C12'!R127+'C8,C10,C12'!R83+'C8,C10,C12'!R38)*100</f>
        <v>5.5746568331539859</v>
      </c>
      <c r="S128" s="87">
        <f>+'C8,C10,C12'!S127/('C8,C10,C12'!S127+'C8,C10,C12'!S83+'C8,C10,C12'!S38)*100</f>
        <v>4.6401947360413818</v>
      </c>
      <c r="T128" s="87">
        <f>+'C8,C10,C12'!T127/('C8,C10,C12'!T127+'C8,C10,C12'!T83+'C8,C10,C12'!T38)*100</f>
        <v>0</v>
      </c>
    </row>
    <row r="129" spans="1:20" ht="15" customHeight="1" x14ac:dyDescent="0.25">
      <c r="A129" s="78" t="s">
        <v>55</v>
      </c>
      <c r="B129" s="88">
        <f>+[1]ABSOL!L124/([1]ABSOL!L38+[1]ABSOL!L81+[1]ABSOL!L124)*100</f>
        <v>9.7043525869148652</v>
      </c>
      <c r="C129" s="88">
        <f>+'C8,C10,C12'!C128/('C8,C10,C12'!C128+'C8,C10,C12'!C84+'C8,C10,C12'!C39)*100</f>
        <v>11.124876114965312</v>
      </c>
      <c r="D129" s="88">
        <f>+'C8,C10,C12'!D128/('C8,C10,C12'!D128+'C8,C10,C12'!D84+'C8,C10,C12'!D39)*100</f>
        <v>11.893505847225679</v>
      </c>
      <c r="E129" s="88">
        <f>+'C8,C10,C12'!E128/('C8,C10,C12'!E128+'C8,C10,C12'!E84+'C8,C10,C12'!E39)*100</f>
        <v>9.2232415902140659</v>
      </c>
      <c r="F129" s="88">
        <f>+'C8,C10,C12'!F128/('C8,C10,C12'!F128+'C8,C10,C12'!F84+'C8,C10,C12'!F39)*100</f>
        <v>9.4332587621178234</v>
      </c>
      <c r="G129" s="88">
        <f>+'C8,C10,C12'!G128/('C8,C10,C12'!G128+'C8,C10,C12'!G84+'C8,C10,C12'!G39)*100</f>
        <v>11.875782049823682</v>
      </c>
      <c r="H129" s="88">
        <f>+'C8,C10,C12'!H128/('C8,C10,C12'!H128+'C8,C10,C12'!H84+'C8,C10,C12'!H39)*100</f>
        <v>11.618473060120657</v>
      </c>
      <c r="I129" s="88">
        <f>+'C8,C10,C12'!I128/('C8,C10,C12'!I128+'C8,C10,C12'!I84+'C8,C10,C12'!I39)*100</f>
        <v>11.671663392949446</v>
      </c>
      <c r="J129" s="88">
        <f>+'C8,C10,C12'!J128/('C8,C10,C12'!J128+'C8,C10,C12'!J84+'C8,C10,C12'!J39)*100</f>
        <v>4.176904176904177</v>
      </c>
      <c r="K129" s="88">
        <f>+'C8,C10,C12'!K128/('C8,C10,C12'!K128+'C8,C10,C12'!K84+'C8,C10,C12'!K39)*100</f>
        <v>5.7217407510949583</v>
      </c>
      <c r="L129" s="88">
        <f>+'C8,C10,C12'!L128/('C8,C10,C12'!L128+'C8,C10,C12'!L84+'C8,C10,C12'!L39)*100</f>
        <v>6.679709334823924</v>
      </c>
      <c r="M129" s="88">
        <f>+'C8,C10,C12'!M128/('C8,C10,C12'!M128+'C8,C10,C12'!M84+'C8,C10,C12'!M39)*100</f>
        <v>6.4167132997575083</v>
      </c>
      <c r="N129" s="88">
        <f>+'C8,C10,C12'!N128/('C8,C10,C12'!N128+'C8,C10,C12'!N84+'C8,C10,C12'!N39)*100</f>
        <v>7.3053183393929144</v>
      </c>
      <c r="O129" s="88">
        <f>+'C8,C10,C12'!O128/('C8,C10,C12'!O128+'C8,C10,C12'!O84+'C8,C10,C12'!O39)*100</f>
        <v>8.8568257491675926</v>
      </c>
      <c r="P129" s="88">
        <f>+'C8,C10,C12'!P128/('C8,C10,C12'!P128+'C8,C10,C12'!P84+'C8,C10,C12'!P39)*100</f>
        <v>7.0859538784067091</v>
      </c>
      <c r="Q129" s="88">
        <f>+'C8,C10,C12'!Q128/('C8,C10,C12'!Q128+'C8,C10,C12'!Q84+'C8,C10,C12'!Q39)*100</f>
        <v>7.3812455446827814</v>
      </c>
      <c r="R129" s="88">
        <f>+'C8,C10,C12'!R128/('C8,C10,C12'!R128+'C8,C10,C12'!R84+'C8,C10,C12'!R39)*100</f>
        <v>7.9238452772005097</v>
      </c>
      <c r="S129" s="88">
        <f>+'C8,C10,C12'!S128/('C8,C10,C12'!S128+'C8,C10,C12'!S84+'C8,C10,C12'!S39)*100</f>
        <v>6.9468043393020524</v>
      </c>
      <c r="T129" s="88">
        <f>+'C8,C10,C12'!T128/('C8,C10,C12'!T128+'C8,C10,C12'!T84+'C8,C10,C12'!T39)*100</f>
        <v>0</v>
      </c>
    </row>
    <row r="130" spans="1:20" ht="15" customHeight="1" x14ac:dyDescent="0.25">
      <c r="A130" s="78" t="s">
        <v>56</v>
      </c>
      <c r="B130" s="88">
        <f>+[1]ABSOL!L125/([1]ABSOL!L39+[1]ABSOL!L82+[1]ABSOL!L125)*100</f>
        <v>4.2206590151795638</v>
      </c>
      <c r="C130" s="88">
        <f>+'C8,C10,C12'!C129/('C8,C10,C12'!C129+'C8,C10,C12'!C85+'C8,C10,C12'!C40)*100</f>
        <v>4.2974079126875857</v>
      </c>
      <c r="D130" s="88">
        <f>+'C8,C10,C12'!D129/('C8,C10,C12'!D129+'C8,C10,C12'!D85+'C8,C10,C12'!D40)*100</f>
        <v>5.611093195743309</v>
      </c>
      <c r="E130" s="88">
        <f>+'C8,C10,C12'!E129/('C8,C10,C12'!E129+'C8,C10,C12'!E85+'C8,C10,C12'!E40)*100</f>
        <v>4.5475011256190907</v>
      </c>
      <c r="F130" s="88">
        <f>+'C8,C10,C12'!F129/('C8,C10,C12'!F129+'C8,C10,C12'!F85+'C8,C10,C12'!F40)*100</f>
        <v>6.413814369411039</v>
      </c>
      <c r="G130" s="88">
        <f>+'C8,C10,C12'!G129/('C8,C10,C12'!G129+'C8,C10,C12'!G85+'C8,C10,C12'!G40)*100</f>
        <v>6.5111911097198316</v>
      </c>
      <c r="H130" s="88">
        <f>+'C8,C10,C12'!H129/('C8,C10,C12'!H129+'C8,C10,C12'!H85+'C8,C10,C12'!H40)*100</f>
        <v>6.1073228579899199</v>
      </c>
      <c r="I130" s="88">
        <f>+'C8,C10,C12'!I129/('C8,C10,C12'!I129+'C8,C10,C12'!I85+'C8,C10,C12'!I40)*100</f>
        <v>6.0926415356795101</v>
      </c>
      <c r="J130" s="88">
        <f>+'C8,C10,C12'!J129/('C8,C10,C12'!J129+'C8,C10,C12'!J85+'C8,C10,C12'!J40)*100</f>
        <v>3.6746436511050087</v>
      </c>
      <c r="K130" s="88">
        <f>+'C8,C10,C12'!K129/('C8,C10,C12'!K129+'C8,C10,C12'!K85+'C8,C10,C12'!K40)*100</f>
        <v>4.1828915965330991</v>
      </c>
      <c r="L130" s="88">
        <f>+'C8,C10,C12'!L129/('C8,C10,C12'!L129+'C8,C10,C12'!L85+'C8,C10,C12'!L40)*100</f>
        <v>5.7875457875457874</v>
      </c>
      <c r="M130" s="88">
        <f>+'C8,C10,C12'!M129/('C8,C10,C12'!M129+'C8,C10,C12'!M85+'C8,C10,C12'!M40)*100</f>
        <v>4.5960328979196907</v>
      </c>
      <c r="N130" s="88">
        <f>+'C8,C10,C12'!N129/('C8,C10,C12'!N129+'C8,C10,C12'!N85+'C8,C10,C12'!N40)*100</f>
        <v>4.3247702097572471</v>
      </c>
      <c r="O130" s="88">
        <f>+'C8,C10,C12'!O129/('C8,C10,C12'!O129+'C8,C10,C12'!O85+'C8,C10,C12'!O40)*100</f>
        <v>5.2380447460502602</v>
      </c>
      <c r="P130" s="88">
        <f>+'C8,C10,C12'!P129/('C8,C10,C12'!P129+'C8,C10,C12'!P85+'C8,C10,C12'!P40)*100</f>
        <v>4.3745480838756325</v>
      </c>
      <c r="Q130" s="88">
        <f>+'C8,C10,C12'!Q129/('C8,C10,C12'!Q129+'C8,C10,C12'!Q85+'C8,C10,C12'!Q40)*100</f>
        <v>4.89060489060489</v>
      </c>
      <c r="R130" s="88">
        <f>+'C8,C10,C12'!R129/('C8,C10,C12'!R129+'C8,C10,C12'!R85+'C8,C10,C12'!R40)*100</f>
        <v>5.408450704225352</v>
      </c>
      <c r="S130" s="88">
        <f>+'C8,C10,C12'!S129/('C8,C10,C12'!S129+'C8,C10,C12'!S85+'C8,C10,C12'!S40)*100</f>
        <v>4.1592777688215374</v>
      </c>
      <c r="T130" s="88">
        <f>+'C8,C10,C12'!T129/('C8,C10,C12'!T129+'C8,C10,C12'!T85+'C8,C10,C12'!T40)*100</f>
        <v>0</v>
      </c>
    </row>
    <row r="131" spans="1:20" ht="15" customHeight="1" thickBot="1" x14ac:dyDescent="0.3">
      <c r="A131" s="79" t="s">
        <v>57</v>
      </c>
      <c r="B131" s="91">
        <f>+[1]ABSOL!L126/([1]ABSOL!L40+[1]ABSOL!L83+[1]ABSOL!L126)*100</f>
        <v>1.7558299039780523</v>
      </c>
      <c r="C131" s="91">
        <f>+'C8,C10,C12'!C130/('C8,C10,C12'!C130+'C8,C10,C12'!C86+'C8,C10,C12'!C41)*100</f>
        <v>1.8635104507680684</v>
      </c>
      <c r="D131" s="91">
        <f>+'C8,C10,C12'!D130/('C8,C10,C12'!D130+'C8,C10,C12'!D86+'C8,C10,C12'!D41)*100</f>
        <v>2.2055259331071255</v>
      </c>
      <c r="E131" s="91">
        <f>+'C8,C10,C12'!E130/('C8,C10,C12'!E130+'C8,C10,C12'!E86+'C8,C10,C12'!E41)*100</f>
        <v>2.0539152759948651</v>
      </c>
      <c r="F131" s="91">
        <f>+'C8,C10,C12'!F130/('C8,C10,C12'!F130+'C8,C10,C12'!F86+'C8,C10,C12'!F41)*100</f>
        <v>3.6294365349909761</v>
      </c>
      <c r="G131" s="91">
        <f>+'C8,C10,C12'!G130/('C8,C10,C12'!G130+'C8,C10,C12'!G86+'C8,C10,C12'!G41)*100</f>
        <v>3.3076653832691636</v>
      </c>
      <c r="H131" s="91">
        <f>+'C8,C10,C12'!H130/('C8,C10,C12'!H130+'C8,C10,C12'!H86+'C8,C10,C12'!H41)*100</f>
        <v>2.7040730099712693</v>
      </c>
      <c r="I131" s="91">
        <f>+'C8,C10,C12'!I130/('C8,C10,C12'!I130+'C8,C10,C12'!I86+'C8,C10,C12'!I41)*100</f>
        <v>2.8043443021559407</v>
      </c>
      <c r="J131" s="91">
        <f>+'C8,C10,C12'!J130/('C8,C10,C12'!J130+'C8,C10,C12'!J86+'C8,C10,C12'!J41)*100</f>
        <v>2.4065385197517783</v>
      </c>
      <c r="K131" s="91">
        <f>+'C8,C10,C12'!K130/('C8,C10,C12'!K130+'C8,C10,C12'!K86+'C8,C10,C12'!K41)*100</f>
        <v>1.3568331235137783</v>
      </c>
      <c r="L131" s="91">
        <f>+'C8,C10,C12'!L130/('C8,C10,C12'!L130+'C8,C10,C12'!L86+'C8,C10,C12'!L41)*100</f>
        <v>1.434940094733909</v>
      </c>
      <c r="M131" s="91">
        <f>+'C8,C10,C12'!M130/('C8,C10,C12'!M130+'C8,C10,C12'!M86+'C8,C10,C12'!M41)*100</f>
        <v>2.3863484868684175</v>
      </c>
      <c r="N131" s="91">
        <f>+'C8,C10,C12'!N130/('C8,C10,C12'!N130+'C8,C10,C12'!N86+'C8,C10,C12'!N41)*100</f>
        <v>1.7520573400584019</v>
      </c>
      <c r="O131" s="91">
        <f>+'C8,C10,C12'!O130/('C8,C10,C12'!O130+'C8,C10,C12'!O86+'C8,C10,C12'!O41)*100</f>
        <v>2.5469675955112847</v>
      </c>
      <c r="P131" s="91">
        <f>+'C8,C10,C12'!P130/('C8,C10,C12'!P130+'C8,C10,C12'!P86+'C8,C10,C12'!P41)*100</f>
        <v>0.89315997738835495</v>
      </c>
      <c r="Q131" s="91">
        <f>+'C8,C10,C12'!Q130/('C8,C10,C12'!Q130+'C8,C10,C12'!Q86+'C8,C10,C12'!Q41)*100</f>
        <v>2.440937163023233</v>
      </c>
      <c r="R131" s="91">
        <f>+'C8,C10,C12'!R130/('C8,C10,C12'!R130+'C8,C10,C12'!R86+'C8,C10,C12'!R41)*100</f>
        <v>2.5095269077051769</v>
      </c>
      <c r="S131" s="91">
        <f>+'C8,C10,C12'!S130/('C8,C10,C12'!S130+'C8,C10,C12'!S86+'C8,C10,C12'!S41)*100</f>
        <v>2.1398124467178175</v>
      </c>
      <c r="T131" s="91">
        <f>+'C8,C10,C12'!T130/('C8,C10,C12'!T130+'C8,C10,C12'!T86+'C8,C10,C12'!T41)*100</f>
        <v>0</v>
      </c>
    </row>
    <row r="132" spans="1:20" ht="15" customHeight="1" x14ac:dyDescent="0.25">
      <c r="A132" s="321" t="s">
        <v>242</v>
      </c>
      <c r="B132" s="321"/>
      <c r="C132" s="321"/>
      <c r="D132" s="321"/>
      <c r="E132" s="321"/>
      <c r="F132" s="321"/>
      <c r="G132" s="321"/>
      <c r="H132" s="321"/>
      <c r="I132" s="321"/>
      <c r="J132" s="321"/>
      <c r="K132" s="321"/>
      <c r="L132" s="321"/>
      <c r="M132" s="321"/>
      <c r="N132" s="321"/>
      <c r="O132" s="321"/>
      <c r="P132" s="321"/>
      <c r="Q132" s="321"/>
      <c r="R132" s="321"/>
      <c r="S132" s="273"/>
      <c r="T132" s="306"/>
    </row>
    <row r="133" spans="1:20" ht="15" customHeight="1" x14ac:dyDescent="0.25">
      <c r="A133" s="95"/>
    </row>
    <row r="134" spans="1:20" ht="15" customHeight="1" x14ac:dyDescent="0.25">
      <c r="A134" s="46"/>
    </row>
    <row r="135" spans="1:20" ht="15" customHeight="1" x14ac:dyDescent="0.25">
      <c r="A135" s="46"/>
    </row>
    <row r="136" spans="1:20" ht="15" customHeight="1" x14ac:dyDescent="0.25">
      <c r="A136" s="46"/>
    </row>
    <row r="137" spans="1:20" ht="15" customHeight="1" x14ac:dyDescent="0.25">
      <c r="A137" s="46"/>
    </row>
    <row r="138" spans="1:20" ht="15" customHeight="1" x14ac:dyDescent="0.25">
      <c r="A138" s="46"/>
    </row>
    <row r="139" spans="1:20" ht="15" customHeight="1" x14ac:dyDescent="0.25">
      <c r="A139" s="46"/>
    </row>
    <row r="140" spans="1:20" ht="15" customHeight="1" x14ac:dyDescent="0.25">
      <c r="A140" s="46"/>
    </row>
    <row r="141" spans="1:20" ht="15" customHeight="1" x14ac:dyDescent="0.25">
      <c r="A141" s="46"/>
    </row>
    <row r="142" spans="1:20" ht="15" customHeight="1" x14ac:dyDescent="0.25">
      <c r="A142" s="46"/>
    </row>
    <row r="143" spans="1:20" ht="15" customHeight="1" x14ac:dyDescent="0.25">
      <c r="A143" s="46"/>
    </row>
    <row r="144" spans="1:20" ht="15" customHeight="1" x14ac:dyDescent="0.25">
      <c r="A144" s="46"/>
    </row>
    <row r="145" s="46" customFormat="1" ht="15" customHeight="1" x14ac:dyDescent="0.25"/>
    <row r="146" s="46" customFormat="1" ht="15" customHeight="1" x14ac:dyDescent="0.25"/>
    <row r="147" s="46" customFormat="1" ht="15" customHeight="1" x14ac:dyDescent="0.25"/>
    <row r="148" s="46" customFormat="1" ht="15" customHeight="1" x14ac:dyDescent="0.25"/>
    <row r="149" s="46" customFormat="1" ht="15" customHeight="1" x14ac:dyDescent="0.25"/>
    <row r="150" s="46" customFormat="1" ht="15" customHeight="1" x14ac:dyDescent="0.25"/>
    <row r="151" s="46" customFormat="1" ht="15" customHeight="1" x14ac:dyDescent="0.25"/>
    <row r="152" s="46" customFormat="1" ht="15" customHeight="1" x14ac:dyDescent="0.25"/>
    <row r="153" s="46" customFormat="1" ht="15" customHeight="1" x14ac:dyDescent="0.25"/>
    <row r="154" s="46" customFormat="1" ht="15" customHeight="1" x14ac:dyDescent="0.25"/>
    <row r="155" s="46" customFormat="1" ht="15" customHeight="1" x14ac:dyDescent="0.25"/>
    <row r="156" s="46" customFormat="1" ht="15" customHeight="1" x14ac:dyDescent="0.25"/>
    <row r="157" s="46" customFormat="1" ht="15" customHeight="1" x14ac:dyDescent="0.25"/>
    <row r="158" s="46" customFormat="1" ht="15" customHeight="1" x14ac:dyDescent="0.25"/>
    <row r="159" s="46" customFormat="1" ht="15" customHeight="1" x14ac:dyDescent="0.25"/>
    <row r="160" s="46" customFormat="1" ht="15" customHeight="1" x14ac:dyDescent="0.25"/>
    <row r="161" s="46" customFormat="1" ht="15" customHeight="1" x14ac:dyDescent="0.25"/>
    <row r="162" s="46" customFormat="1" ht="15" customHeight="1" x14ac:dyDescent="0.25"/>
    <row r="163" s="46" customFormat="1" ht="15" customHeight="1" x14ac:dyDescent="0.25"/>
    <row r="164" s="46" customFormat="1" ht="15" customHeight="1" x14ac:dyDescent="0.25"/>
    <row r="165" s="46" customFormat="1" ht="15" customHeight="1" x14ac:dyDescent="0.25"/>
    <row r="166" s="46" customFormat="1" ht="15" customHeight="1" x14ac:dyDescent="0.25"/>
    <row r="167" s="46" customFormat="1" ht="15" customHeight="1" x14ac:dyDescent="0.25"/>
    <row r="168" s="46" customFormat="1" ht="15" customHeight="1" x14ac:dyDescent="0.25"/>
    <row r="169" s="46" customFormat="1" ht="15" customHeight="1" x14ac:dyDescent="0.25"/>
    <row r="170" s="46" customFormat="1" ht="15" customHeight="1" x14ac:dyDescent="0.25"/>
    <row r="171" s="46" customFormat="1" ht="15" customHeight="1" x14ac:dyDescent="0.25"/>
    <row r="172" s="46" customFormat="1" ht="15" customHeight="1" x14ac:dyDescent="0.25"/>
    <row r="173" s="46" customFormat="1" ht="15" customHeight="1" x14ac:dyDescent="0.25"/>
    <row r="174" s="46" customFormat="1" ht="15" customHeight="1" x14ac:dyDescent="0.25"/>
    <row r="175" s="46" customFormat="1" ht="15" customHeight="1" x14ac:dyDescent="0.25"/>
    <row r="176" s="46" customFormat="1" ht="15" customHeight="1" x14ac:dyDescent="0.25"/>
    <row r="177" s="46" customFormat="1" ht="15" customHeight="1" x14ac:dyDescent="0.25"/>
    <row r="178" s="46" customFormat="1" ht="15" customHeight="1" x14ac:dyDescent="0.25"/>
    <row r="179" s="46" customFormat="1" ht="15" customHeight="1" x14ac:dyDescent="0.25"/>
    <row r="180" s="46" customFormat="1" ht="15" customHeight="1" x14ac:dyDescent="0.25"/>
    <row r="181" s="46" customFormat="1" ht="15" customHeight="1" x14ac:dyDescent="0.25"/>
    <row r="182" s="46" customFormat="1" ht="15" customHeight="1" x14ac:dyDescent="0.25"/>
    <row r="183" s="46" customFormat="1" ht="15" customHeight="1" x14ac:dyDescent="0.25"/>
    <row r="184" s="46" customFormat="1" ht="15" customHeight="1" x14ac:dyDescent="0.25"/>
    <row r="185" s="46" customFormat="1" ht="15" customHeight="1" x14ac:dyDescent="0.25"/>
    <row r="186" s="46" customFormat="1" ht="15" customHeight="1" x14ac:dyDescent="0.25"/>
    <row r="187" s="46" customFormat="1" ht="15" customHeight="1" x14ac:dyDescent="0.25"/>
    <row r="188" s="46" customFormat="1" ht="15" customHeight="1" x14ac:dyDescent="0.25"/>
    <row r="189" s="46" customFormat="1" ht="15" customHeight="1" x14ac:dyDescent="0.25"/>
    <row r="190" s="46" customFormat="1" ht="15" customHeight="1" x14ac:dyDescent="0.25"/>
    <row r="191" s="46" customFormat="1" ht="15" customHeight="1" x14ac:dyDescent="0.25"/>
    <row r="192" s="46" customFormat="1" ht="15" customHeight="1" x14ac:dyDescent="0.25"/>
    <row r="193" s="46" customFormat="1" ht="15" customHeight="1" x14ac:dyDescent="0.25"/>
    <row r="194" s="46" customFormat="1" ht="15" customHeight="1" x14ac:dyDescent="0.25"/>
    <row r="195" s="46" customFormat="1" ht="15" customHeight="1" x14ac:dyDescent="0.25"/>
    <row r="196" s="46" customFormat="1" ht="15" customHeight="1" x14ac:dyDescent="0.25"/>
    <row r="197" s="46" customFormat="1" ht="15" customHeight="1" x14ac:dyDescent="0.25"/>
    <row r="198" s="46" customFormat="1" ht="15" customHeight="1" x14ac:dyDescent="0.25"/>
    <row r="199" s="46" customFormat="1" ht="15" customHeight="1" x14ac:dyDescent="0.25"/>
    <row r="200" s="46" customFormat="1" ht="15" customHeight="1" x14ac:dyDescent="0.25"/>
    <row r="201" s="46" customFormat="1" ht="15" customHeight="1" x14ac:dyDescent="0.25"/>
    <row r="202" s="46" customFormat="1" ht="15" customHeight="1" x14ac:dyDescent="0.25"/>
    <row r="203" s="46" customFormat="1" ht="15" customHeight="1" x14ac:dyDescent="0.25"/>
    <row r="204" s="46" customFormat="1" ht="15" customHeight="1" x14ac:dyDescent="0.25"/>
    <row r="205" s="46" customFormat="1" ht="15" customHeight="1" x14ac:dyDescent="0.25"/>
    <row r="206" s="46" customFormat="1" ht="15" customHeight="1" x14ac:dyDescent="0.25"/>
    <row r="207" s="46" customFormat="1" ht="15" customHeight="1" x14ac:dyDescent="0.25"/>
    <row r="208" s="46" customFormat="1" ht="15" customHeight="1" x14ac:dyDescent="0.25"/>
    <row r="209" s="46" customFormat="1" ht="15" customHeight="1" x14ac:dyDescent="0.25"/>
    <row r="210" s="46" customFormat="1" ht="15" customHeight="1" x14ac:dyDescent="0.25"/>
    <row r="211" s="46" customFormat="1" ht="15" customHeight="1" x14ac:dyDescent="0.25"/>
    <row r="212" s="46" customFormat="1" ht="15" customHeight="1" x14ac:dyDescent="0.25"/>
    <row r="213" s="46" customFormat="1" ht="15" customHeight="1" x14ac:dyDescent="0.25"/>
    <row r="214" s="46" customFormat="1" ht="15" customHeight="1" x14ac:dyDescent="0.25"/>
    <row r="215" s="46" customFormat="1" ht="15" customHeight="1" x14ac:dyDescent="0.25"/>
    <row r="216" s="46" customFormat="1" ht="15" customHeight="1" x14ac:dyDescent="0.25"/>
    <row r="217" s="46" customFormat="1" ht="15" customHeight="1" x14ac:dyDescent="0.25"/>
    <row r="218" s="46" customFormat="1" ht="15" customHeight="1" x14ac:dyDescent="0.25"/>
    <row r="219" s="46" customFormat="1" ht="15" customHeight="1" x14ac:dyDescent="0.25"/>
    <row r="220" s="46" customFormat="1" ht="15" customHeight="1" x14ac:dyDescent="0.25"/>
    <row r="221" s="46" customFormat="1" ht="15" customHeight="1" x14ac:dyDescent="0.25"/>
    <row r="222" s="46" customFormat="1" ht="15" customHeight="1" x14ac:dyDescent="0.25"/>
    <row r="223" s="46" customFormat="1" ht="15" customHeight="1" x14ac:dyDescent="0.25"/>
    <row r="224" s="46" customFormat="1" ht="15" customHeight="1" x14ac:dyDescent="0.25"/>
    <row r="225" s="46" customFormat="1" ht="15" customHeight="1" x14ac:dyDescent="0.25"/>
    <row r="226" s="46" customFormat="1" ht="15" customHeight="1" x14ac:dyDescent="0.25"/>
    <row r="227" s="46" customFormat="1" ht="15" customHeight="1" x14ac:dyDescent="0.25"/>
    <row r="228" s="46" customFormat="1" ht="15" customHeight="1" x14ac:dyDescent="0.25"/>
    <row r="229" s="46" customFormat="1" ht="15" customHeight="1" x14ac:dyDescent="0.25"/>
    <row r="230" s="46" customFormat="1" ht="15" customHeight="1" x14ac:dyDescent="0.25"/>
    <row r="231" s="46" customFormat="1" ht="15" customHeight="1" x14ac:dyDescent="0.25"/>
    <row r="232" s="46" customFormat="1" ht="15" customHeight="1" x14ac:dyDescent="0.25"/>
    <row r="233" s="46" customFormat="1" ht="15" customHeight="1" x14ac:dyDescent="0.25"/>
    <row r="234" s="46" customFormat="1" ht="15" customHeight="1" x14ac:dyDescent="0.25"/>
    <row r="235" s="46" customFormat="1" ht="15" customHeight="1" x14ac:dyDescent="0.25"/>
    <row r="236" s="46" customFormat="1" ht="15" customHeight="1" x14ac:dyDescent="0.25"/>
    <row r="237" s="46" customFormat="1" ht="15" customHeight="1" x14ac:dyDescent="0.25"/>
    <row r="238" s="46" customFormat="1" ht="15" customHeight="1" x14ac:dyDescent="0.25"/>
    <row r="239" s="46" customFormat="1" ht="15" customHeight="1" x14ac:dyDescent="0.25"/>
    <row r="240" s="46" customFormat="1" ht="15" customHeight="1" x14ac:dyDescent="0.25"/>
    <row r="241" s="46" customFormat="1" ht="15" customHeight="1" x14ac:dyDescent="0.25"/>
    <row r="242" s="46" customFormat="1" ht="15" customHeight="1" x14ac:dyDescent="0.25"/>
    <row r="243" s="46" customFormat="1" ht="15" customHeight="1" x14ac:dyDescent="0.25"/>
    <row r="244" s="46" customFormat="1" ht="15" customHeight="1" x14ac:dyDescent="0.25"/>
    <row r="245" s="46" customFormat="1" ht="15" customHeight="1" x14ac:dyDescent="0.25"/>
    <row r="246" s="46" customFormat="1" ht="15" customHeight="1" x14ac:dyDescent="0.25"/>
    <row r="247" s="46" customFormat="1" ht="15" customHeight="1" x14ac:dyDescent="0.25"/>
    <row r="248" s="46" customFormat="1" ht="15" customHeight="1" x14ac:dyDescent="0.25"/>
    <row r="249" s="46" customFormat="1" ht="15" customHeight="1" x14ac:dyDescent="0.25"/>
    <row r="250" s="46" customFormat="1" ht="15" customHeight="1" x14ac:dyDescent="0.25"/>
    <row r="251" s="46" customFormat="1" ht="15" customHeight="1" x14ac:dyDescent="0.25"/>
    <row r="252" s="46" customFormat="1" ht="15" customHeight="1" x14ac:dyDescent="0.25"/>
    <row r="253" s="46" customFormat="1" ht="15" customHeight="1" x14ac:dyDescent="0.25"/>
    <row r="254" s="46" customFormat="1" ht="15" customHeight="1" x14ac:dyDescent="0.25"/>
    <row r="255" s="46" customFormat="1" ht="15" customHeight="1" x14ac:dyDescent="0.25"/>
    <row r="256" s="46" customFormat="1" ht="15" customHeight="1" x14ac:dyDescent="0.25"/>
    <row r="257" s="46" customFormat="1" ht="15" customHeight="1" x14ac:dyDescent="0.25"/>
    <row r="258" s="46" customFormat="1" ht="15" customHeight="1" x14ac:dyDescent="0.25"/>
    <row r="259" s="46" customFormat="1" ht="15" customHeight="1" x14ac:dyDescent="0.25"/>
    <row r="260" s="46" customFormat="1" ht="15" customHeight="1" x14ac:dyDescent="0.25"/>
    <row r="261" s="46" customFormat="1" ht="15" customHeight="1" x14ac:dyDescent="0.25"/>
    <row r="262" s="46" customFormat="1" ht="15" customHeight="1" x14ac:dyDescent="0.25"/>
    <row r="263" s="46" customFormat="1" ht="15" customHeight="1" x14ac:dyDescent="0.25"/>
    <row r="264" s="46" customFormat="1" ht="15" customHeight="1" x14ac:dyDescent="0.25"/>
    <row r="265" s="46" customFormat="1" ht="15" customHeight="1" x14ac:dyDescent="0.25"/>
    <row r="266" s="46" customFormat="1" ht="15" customHeight="1" x14ac:dyDescent="0.25"/>
    <row r="267" s="46" customFormat="1" ht="15" customHeight="1" x14ac:dyDescent="0.25"/>
    <row r="268" s="46" customFormat="1" ht="15" customHeight="1" x14ac:dyDescent="0.25"/>
    <row r="269" s="46" customFormat="1" ht="15" customHeight="1" x14ac:dyDescent="0.25"/>
    <row r="270" s="46" customFormat="1" ht="15" customHeight="1" x14ac:dyDescent="0.25"/>
    <row r="271" s="46" customFormat="1" ht="15" customHeight="1" x14ac:dyDescent="0.25"/>
    <row r="272" s="46" customFormat="1" ht="15" customHeight="1" x14ac:dyDescent="0.25"/>
    <row r="273" s="46" customFormat="1" ht="15" customHeight="1" x14ac:dyDescent="0.25"/>
    <row r="274" s="46" customFormat="1" ht="15" customHeight="1" x14ac:dyDescent="0.25"/>
    <row r="275" s="46" customFormat="1" ht="15" customHeight="1" x14ac:dyDescent="0.25"/>
    <row r="276" s="46" customFormat="1" ht="15" customHeight="1" x14ac:dyDescent="0.25"/>
    <row r="277" s="46" customFormat="1" ht="15" customHeight="1" x14ac:dyDescent="0.25"/>
    <row r="278" s="46" customFormat="1" ht="15" customHeight="1" x14ac:dyDescent="0.25"/>
    <row r="279" s="46" customFormat="1" ht="15" customHeight="1" x14ac:dyDescent="0.25"/>
    <row r="280" s="46" customFormat="1" ht="15" customHeight="1" x14ac:dyDescent="0.25"/>
    <row r="281" s="46" customFormat="1" ht="15" customHeight="1" x14ac:dyDescent="0.25"/>
    <row r="282" s="46" customFormat="1" ht="15" customHeight="1" x14ac:dyDescent="0.25"/>
    <row r="283" s="46" customFormat="1" ht="15" customHeight="1" x14ac:dyDescent="0.25"/>
    <row r="284" s="46" customFormat="1" ht="15" customHeight="1" x14ac:dyDescent="0.25"/>
    <row r="285" s="46" customFormat="1" ht="15" customHeight="1" x14ac:dyDescent="0.25"/>
    <row r="286" s="46" customFormat="1" ht="15" customHeight="1" x14ac:dyDescent="0.25"/>
    <row r="287" s="46" customFormat="1" ht="15" customHeight="1" x14ac:dyDescent="0.25"/>
    <row r="288" s="46" customFormat="1" ht="15" customHeight="1" x14ac:dyDescent="0.25"/>
    <row r="289" s="46" customFormat="1" ht="15" customHeight="1" x14ac:dyDescent="0.25"/>
    <row r="290" s="46" customFormat="1" ht="15" customHeight="1" x14ac:dyDescent="0.25"/>
    <row r="291" s="46" customFormat="1" ht="15" customHeight="1" x14ac:dyDescent="0.25"/>
    <row r="292" s="46" customFormat="1" x14ac:dyDescent="0.25"/>
    <row r="293" s="46" customFormat="1" x14ac:dyDescent="0.25"/>
    <row r="294" s="46" customFormat="1" x14ac:dyDescent="0.25"/>
    <row r="295" s="46" customFormat="1" x14ac:dyDescent="0.25"/>
    <row r="296" s="46" customFormat="1" x14ac:dyDescent="0.25"/>
    <row r="297" s="46" customFormat="1" x14ac:dyDescent="0.25"/>
  </sheetData>
  <mergeCells count="9">
    <mergeCell ref="V2:W3"/>
    <mergeCell ref="V48:W49"/>
    <mergeCell ref="A97:R97"/>
    <mergeCell ref="A132:R132"/>
    <mergeCell ref="A53:R53"/>
    <mergeCell ref="A88:R88"/>
    <mergeCell ref="V92:W93"/>
    <mergeCell ref="A7:R7"/>
    <mergeCell ref="A42:R42"/>
  </mergeCells>
  <hyperlinks>
    <hyperlink ref="V2" r:id="rId1" location="INDICE!A1"/>
    <hyperlink ref="V2:W3" location="INDICE!A1" display="INDICE"/>
    <hyperlink ref="V48" r:id="rId2" location="INDICE!A1"/>
    <hyperlink ref="V48:W49" location="INDICE!A1" display="INDICE"/>
    <hyperlink ref="V92" r:id="rId3" location="INDICE!A1"/>
    <hyperlink ref="V92:W93" location="INDICE!A1" display="INDICE"/>
  </hyperlinks>
  <printOptions horizontalCentered="1"/>
  <pageMargins left="0.78740157480314965" right="0.78740157480314965" top="0.39370078740157483" bottom="0.98425196850393704" header="0" footer="0"/>
  <pageSetup scale="66" fitToHeight="3" orientation="landscape" r:id="rId4"/>
  <headerFooter alignWithMargins="0"/>
  <rowBreaks count="2" manualBreakCount="2">
    <brk id="46" max="19" man="1"/>
    <brk id="9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78"/>
  <sheetViews>
    <sheetView topLeftCell="A115" zoomScaleNormal="100" zoomScaleSheetLayoutView="50" workbookViewId="0">
      <selection activeCell="AD132" sqref="AD132:AE133"/>
    </sheetView>
  </sheetViews>
  <sheetFormatPr baseColWidth="10" defaultRowHeight="15" customHeight="1" x14ac:dyDescent="0.25"/>
  <cols>
    <col min="1" max="1" width="17.7109375" style="108" customWidth="1"/>
    <col min="2" max="4" width="7.5703125" style="108" customWidth="1"/>
    <col min="5" max="5" width="1.7109375" style="108" customWidth="1"/>
    <col min="6" max="8" width="7.5703125" style="108" customWidth="1"/>
    <col min="9" max="9" width="1.7109375" style="108" customWidth="1"/>
    <col min="10" max="12" width="7.5703125" style="108" customWidth="1"/>
    <col min="13" max="13" width="1.7109375" style="108" customWidth="1"/>
    <col min="14" max="16" width="7.5703125" style="108" customWidth="1"/>
    <col min="17" max="17" width="1.7109375" style="108" customWidth="1"/>
    <col min="18" max="20" width="7.5703125" style="108" customWidth="1"/>
    <col min="21" max="21" width="1.7109375" style="108" customWidth="1"/>
    <col min="22" max="24" width="7.5703125" style="108" customWidth="1"/>
    <col min="25" max="25" width="1.7109375" style="108" customWidth="1"/>
    <col min="26" max="28" width="7.5703125" style="108" customWidth="1"/>
    <col min="29" max="34" width="8.7109375" style="108" customWidth="1"/>
    <col min="35" max="256" width="11.42578125" style="108"/>
    <col min="257" max="257" width="21.28515625" style="108" customWidth="1"/>
    <col min="258" max="258" width="8.42578125" style="108" customWidth="1"/>
    <col min="259" max="259" width="8.140625" style="108" customWidth="1"/>
    <col min="260" max="260" width="7.5703125" style="108" customWidth="1"/>
    <col min="261" max="261" width="1.7109375" style="108" customWidth="1"/>
    <col min="262" max="264" width="6.7109375" style="108" customWidth="1"/>
    <col min="265" max="265" width="1.7109375" style="108" customWidth="1"/>
    <col min="266" max="268" width="6.7109375" style="108" customWidth="1"/>
    <col min="269" max="269" width="1.7109375" style="108" customWidth="1"/>
    <col min="270" max="272" width="6.7109375" style="108" customWidth="1"/>
    <col min="273" max="273" width="1.7109375" style="108" customWidth="1"/>
    <col min="274" max="276" width="6.7109375" style="108" customWidth="1"/>
    <col min="277" max="277" width="1.7109375" style="108" customWidth="1"/>
    <col min="278" max="280" width="6.7109375" style="108" customWidth="1"/>
    <col min="281" max="281" width="1.7109375" style="108" customWidth="1"/>
    <col min="282" max="284" width="6.7109375" style="108" customWidth="1"/>
    <col min="285" max="512" width="11.42578125" style="108"/>
    <col min="513" max="513" width="21.28515625" style="108" customWidth="1"/>
    <col min="514" max="514" width="8.42578125" style="108" customWidth="1"/>
    <col min="515" max="515" width="8.140625" style="108" customWidth="1"/>
    <col min="516" max="516" width="7.5703125" style="108" customWidth="1"/>
    <col min="517" max="517" width="1.7109375" style="108" customWidth="1"/>
    <col min="518" max="520" width="6.7109375" style="108" customWidth="1"/>
    <col min="521" max="521" width="1.7109375" style="108" customWidth="1"/>
    <col min="522" max="524" width="6.7109375" style="108" customWidth="1"/>
    <col min="525" max="525" width="1.7109375" style="108" customWidth="1"/>
    <col min="526" max="528" width="6.7109375" style="108" customWidth="1"/>
    <col min="529" max="529" width="1.7109375" style="108" customWidth="1"/>
    <col min="530" max="532" width="6.7109375" style="108" customWidth="1"/>
    <col min="533" max="533" width="1.7109375" style="108" customWidth="1"/>
    <col min="534" max="536" width="6.7109375" style="108" customWidth="1"/>
    <col min="537" max="537" width="1.7109375" style="108" customWidth="1"/>
    <col min="538" max="540" width="6.7109375" style="108" customWidth="1"/>
    <col min="541" max="768" width="11.42578125" style="108"/>
    <col min="769" max="769" width="21.28515625" style="108" customWidth="1"/>
    <col min="770" max="770" width="8.42578125" style="108" customWidth="1"/>
    <col min="771" max="771" width="8.140625" style="108" customWidth="1"/>
    <col min="772" max="772" width="7.5703125" style="108" customWidth="1"/>
    <col min="773" max="773" width="1.7109375" style="108" customWidth="1"/>
    <col min="774" max="776" width="6.7109375" style="108" customWidth="1"/>
    <col min="777" max="777" width="1.7109375" style="108" customWidth="1"/>
    <col min="778" max="780" width="6.7109375" style="108" customWidth="1"/>
    <col min="781" max="781" width="1.7109375" style="108" customWidth="1"/>
    <col min="782" max="784" width="6.7109375" style="108" customWidth="1"/>
    <col min="785" max="785" width="1.7109375" style="108" customWidth="1"/>
    <col min="786" max="788" width="6.7109375" style="108" customWidth="1"/>
    <col min="789" max="789" width="1.7109375" style="108" customWidth="1"/>
    <col min="790" max="792" width="6.7109375" style="108" customWidth="1"/>
    <col min="793" max="793" width="1.7109375" style="108" customWidth="1"/>
    <col min="794" max="796" width="6.7109375" style="108" customWidth="1"/>
    <col min="797" max="1024" width="11.42578125" style="108"/>
    <col min="1025" max="1025" width="21.28515625" style="108" customWidth="1"/>
    <col min="1026" max="1026" width="8.42578125" style="108" customWidth="1"/>
    <col min="1027" max="1027" width="8.140625" style="108" customWidth="1"/>
    <col min="1028" max="1028" width="7.5703125" style="108" customWidth="1"/>
    <col min="1029" max="1029" width="1.7109375" style="108" customWidth="1"/>
    <col min="1030" max="1032" width="6.7109375" style="108" customWidth="1"/>
    <col min="1033" max="1033" width="1.7109375" style="108" customWidth="1"/>
    <col min="1034" max="1036" width="6.7109375" style="108" customWidth="1"/>
    <col min="1037" max="1037" width="1.7109375" style="108" customWidth="1"/>
    <col min="1038" max="1040" width="6.7109375" style="108" customWidth="1"/>
    <col min="1041" max="1041" width="1.7109375" style="108" customWidth="1"/>
    <col min="1042" max="1044" width="6.7109375" style="108" customWidth="1"/>
    <col min="1045" max="1045" width="1.7109375" style="108" customWidth="1"/>
    <col min="1046" max="1048" width="6.7109375" style="108" customWidth="1"/>
    <col min="1049" max="1049" width="1.7109375" style="108" customWidth="1"/>
    <col min="1050" max="1052" width="6.7109375" style="108" customWidth="1"/>
    <col min="1053" max="1280" width="11.42578125" style="108"/>
    <col min="1281" max="1281" width="21.28515625" style="108" customWidth="1"/>
    <col min="1282" max="1282" width="8.42578125" style="108" customWidth="1"/>
    <col min="1283" max="1283" width="8.140625" style="108" customWidth="1"/>
    <col min="1284" max="1284" width="7.5703125" style="108" customWidth="1"/>
    <col min="1285" max="1285" width="1.7109375" style="108" customWidth="1"/>
    <col min="1286" max="1288" width="6.7109375" style="108" customWidth="1"/>
    <col min="1289" max="1289" width="1.7109375" style="108" customWidth="1"/>
    <col min="1290" max="1292" width="6.7109375" style="108" customWidth="1"/>
    <col min="1293" max="1293" width="1.7109375" style="108" customWidth="1"/>
    <col min="1294" max="1296" width="6.7109375" style="108" customWidth="1"/>
    <col min="1297" max="1297" width="1.7109375" style="108" customWidth="1"/>
    <col min="1298" max="1300" width="6.7109375" style="108" customWidth="1"/>
    <col min="1301" max="1301" width="1.7109375" style="108" customWidth="1"/>
    <col min="1302" max="1304" width="6.7109375" style="108" customWidth="1"/>
    <col min="1305" max="1305" width="1.7109375" style="108" customWidth="1"/>
    <col min="1306" max="1308" width="6.7109375" style="108" customWidth="1"/>
    <col min="1309" max="1536" width="11.42578125" style="108"/>
    <col min="1537" max="1537" width="21.28515625" style="108" customWidth="1"/>
    <col min="1538" max="1538" width="8.42578125" style="108" customWidth="1"/>
    <col min="1539" max="1539" width="8.140625" style="108" customWidth="1"/>
    <col min="1540" max="1540" width="7.5703125" style="108" customWidth="1"/>
    <col min="1541" max="1541" width="1.7109375" style="108" customWidth="1"/>
    <col min="1542" max="1544" width="6.7109375" style="108" customWidth="1"/>
    <col min="1545" max="1545" width="1.7109375" style="108" customWidth="1"/>
    <col min="1546" max="1548" width="6.7109375" style="108" customWidth="1"/>
    <col min="1549" max="1549" width="1.7109375" style="108" customWidth="1"/>
    <col min="1550" max="1552" width="6.7109375" style="108" customWidth="1"/>
    <col min="1553" max="1553" width="1.7109375" style="108" customWidth="1"/>
    <col min="1554" max="1556" width="6.7109375" style="108" customWidth="1"/>
    <col min="1557" max="1557" width="1.7109375" style="108" customWidth="1"/>
    <col min="1558" max="1560" width="6.7109375" style="108" customWidth="1"/>
    <col min="1561" max="1561" width="1.7109375" style="108" customWidth="1"/>
    <col min="1562" max="1564" width="6.7109375" style="108" customWidth="1"/>
    <col min="1565" max="1792" width="11.42578125" style="108"/>
    <col min="1793" max="1793" width="21.28515625" style="108" customWidth="1"/>
    <col min="1794" max="1794" width="8.42578125" style="108" customWidth="1"/>
    <col min="1795" max="1795" width="8.140625" style="108" customWidth="1"/>
    <col min="1796" max="1796" width="7.5703125" style="108" customWidth="1"/>
    <col min="1797" max="1797" width="1.7109375" style="108" customWidth="1"/>
    <col min="1798" max="1800" width="6.7109375" style="108" customWidth="1"/>
    <col min="1801" max="1801" width="1.7109375" style="108" customWidth="1"/>
    <col min="1802" max="1804" width="6.7109375" style="108" customWidth="1"/>
    <col min="1805" max="1805" width="1.7109375" style="108" customWidth="1"/>
    <col min="1806" max="1808" width="6.7109375" style="108" customWidth="1"/>
    <col min="1809" max="1809" width="1.7109375" style="108" customWidth="1"/>
    <col min="1810" max="1812" width="6.7109375" style="108" customWidth="1"/>
    <col min="1813" max="1813" width="1.7109375" style="108" customWidth="1"/>
    <col min="1814" max="1816" width="6.7109375" style="108" customWidth="1"/>
    <col min="1817" max="1817" width="1.7109375" style="108" customWidth="1"/>
    <col min="1818" max="1820" width="6.7109375" style="108" customWidth="1"/>
    <col min="1821" max="2048" width="11.42578125" style="108"/>
    <col min="2049" max="2049" width="21.28515625" style="108" customWidth="1"/>
    <col min="2050" max="2050" width="8.42578125" style="108" customWidth="1"/>
    <col min="2051" max="2051" width="8.140625" style="108" customWidth="1"/>
    <col min="2052" max="2052" width="7.5703125" style="108" customWidth="1"/>
    <col min="2053" max="2053" width="1.7109375" style="108" customWidth="1"/>
    <col min="2054" max="2056" width="6.7109375" style="108" customWidth="1"/>
    <col min="2057" max="2057" width="1.7109375" style="108" customWidth="1"/>
    <col min="2058" max="2060" width="6.7109375" style="108" customWidth="1"/>
    <col min="2061" max="2061" width="1.7109375" style="108" customWidth="1"/>
    <col min="2062" max="2064" width="6.7109375" style="108" customWidth="1"/>
    <col min="2065" max="2065" width="1.7109375" style="108" customWidth="1"/>
    <col min="2066" max="2068" width="6.7109375" style="108" customWidth="1"/>
    <col min="2069" max="2069" width="1.7109375" style="108" customWidth="1"/>
    <col min="2070" max="2072" width="6.7109375" style="108" customWidth="1"/>
    <col min="2073" max="2073" width="1.7109375" style="108" customWidth="1"/>
    <col min="2074" max="2076" width="6.7109375" style="108" customWidth="1"/>
    <col min="2077" max="2304" width="11.42578125" style="108"/>
    <col min="2305" max="2305" width="21.28515625" style="108" customWidth="1"/>
    <col min="2306" max="2306" width="8.42578125" style="108" customWidth="1"/>
    <col min="2307" max="2307" width="8.140625" style="108" customWidth="1"/>
    <col min="2308" max="2308" width="7.5703125" style="108" customWidth="1"/>
    <col min="2309" max="2309" width="1.7109375" style="108" customWidth="1"/>
    <col min="2310" max="2312" width="6.7109375" style="108" customWidth="1"/>
    <col min="2313" max="2313" width="1.7109375" style="108" customWidth="1"/>
    <col min="2314" max="2316" width="6.7109375" style="108" customWidth="1"/>
    <col min="2317" max="2317" width="1.7109375" style="108" customWidth="1"/>
    <col min="2318" max="2320" width="6.7109375" style="108" customWidth="1"/>
    <col min="2321" max="2321" width="1.7109375" style="108" customWidth="1"/>
    <col min="2322" max="2324" width="6.7109375" style="108" customWidth="1"/>
    <col min="2325" max="2325" width="1.7109375" style="108" customWidth="1"/>
    <col min="2326" max="2328" width="6.7109375" style="108" customWidth="1"/>
    <col min="2329" max="2329" width="1.7109375" style="108" customWidth="1"/>
    <col min="2330" max="2332" width="6.7109375" style="108" customWidth="1"/>
    <col min="2333" max="2560" width="11.42578125" style="108"/>
    <col min="2561" max="2561" width="21.28515625" style="108" customWidth="1"/>
    <col min="2562" max="2562" width="8.42578125" style="108" customWidth="1"/>
    <col min="2563" max="2563" width="8.140625" style="108" customWidth="1"/>
    <col min="2564" max="2564" width="7.5703125" style="108" customWidth="1"/>
    <col min="2565" max="2565" width="1.7109375" style="108" customWidth="1"/>
    <col min="2566" max="2568" width="6.7109375" style="108" customWidth="1"/>
    <col min="2569" max="2569" width="1.7109375" style="108" customWidth="1"/>
    <col min="2570" max="2572" width="6.7109375" style="108" customWidth="1"/>
    <col min="2573" max="2573" width="1.7109375" style="108" customWidth="1"/>
    <col min="2574" max="2576" width="6.7109375" style="108" customWidth="1"/>
    <col min="2577" max="2577" width="1.7109375" style="108" customWidth="1"/>
    <col min="2578" max="2580" width="6.7109375" style="108" customWidth="1"/>
    <col min="2581" max="2581" width="1.7109375" style="108" customWidth="1"/>
    <col min="2582" max="2584" width="6.7109375" style="108" customWidth="1"/>
    <col min="2585" max="2585" width="1.7109375" style="108" customWidth="1"/>
    <col min="2586" max="2588" width="6.7109375" style="108" customWidth="1"/>
    <col min="2589" max="2816" width="11.42578125" style="108"/>
    <col min="2817" max="2817" width="21.28515625" style="108" customWidth="1"/>
    <col min="2818" max="2818" width="8.42578125" style="108" customWidth="1"/>
    <col min="2819" max="2819" width="8.140625" style="108" customWidth="1"/>
    <col min="2820" max="2820" width="7.5703125" style="108" customWidth="1"/>
    <col min="2821" max="2821" width="1.7109375" style="108" customWidth="1"/>
    <col min="2822" max="2824" width="6.7109375" style="108" customWidth="1"/>
    <col min="2825" max="2825" width="1.7109375" style="108" customWidth="1"/>
    <col min="2826" max="2828" width="6.7109375" style="108" customWidth="1"/>
    <col min="2829" max="2829" width="1.7109375" style="108" customWidth="1"/>
    <col min="2830" max="2832" width="6.7109375" style="108" customWidth="1"/>
    <col min="2833" max="2833" width="1.7109375" style="108" customWidth="1"/>
    <col min="2834" max="2836" width="6.7109375" style="108" customWidth="1"/>
    <col min="2837" max="2837" width="1.7109375" style="108" customWidth="1"/>
    <col min="2838" max="2840" width="6.7109375" style="108" customWidth="1"/>
    <col min="2841" max="2841" width="1.7109375" style="108" customWidth="1"/>
    <col min="2842" max="2844" width="6.7109375" style="108" customWidth="1"/>
    <col min="2845" max="3072" width="11.42578125" style="108"/>
    <col min="3073" max="3073" width="21.28515625" style="108" customWidth="1"/>
    <col min="3074" max="3074" width="8.42578125" style="108" customWidth="1"/>
    <col min="3075" max="3075" width="8.140625" style="108" customWidth="1"/>
    <col min="3076" max="3076" width="7.5703125" style="108" customWidth="1"/>
    <col min="3077" max="3077" width="1.7109375" style="108" customWidth="1"/>
    <col min="3078" max="3080" width="6.7109375" style="108" customWidth="1"/>
    <col min="3081" max="3081" width="1.7109375" style="108" customWidth="1"/>
    <col min="3082" max="3084" width="6.7109375" style="108" customWidth="1"/>
    <col min="3085" max="3085" width="1.7109375" style="108" customWidth="1"/>
    <col min="3086" max="3088" width="6.7109375" style="108" customWidth="1"/>
    <col min="3089" max="3089" width="1.7109375" style="108" customWidth="1"/>
    <col min="3090" max="3092" width="6.7109375" style="108" customWidth="1"/>
    <col min="3093" max="3093" width="1.7109375" style="108" customWidth="1"/>
    <col min="3094" max="3096" width="6.7109375" style="108" customWidth="1"/>
    <col min="3097" max="3097" width="1.7109375" style="108" customWidth="1"/>
    <col min="3098" max="3100" width="6.7109375" style="108" customWidth="1"/>
    <col min="3101" max="3328" width="11.42578125" style="108"/>
    <col min="3329" max="3329" width="21.28515625" style="108" customWidth="1"/>
    <col min="3330" max="3330" width="8.42578125" style="108" customWidth="1"/>
    <col min="3331" max="3331" width="8.140625" style="108" customWidth="1"/>
    <col min="3332" max="3332" width="7.5703125" style="108" customWidth="1"/>
    <col min="3333" max="3333" width="1.7109375" style="108" customWidth="1"/>
    <col min="3334" max="3336" width="6.7109375" style="108" customWidth="1"/>
    <col min="3337" max="3337" width="1.7109375" style="108" customWidth="1"/>
    <col min="3338" max="3340" width="6.7109375" style="108" customWidth="1"/>
    <col min="3341" max="3341" width="1.7109375" style="108" customWidth="1"/>
    <col min="3342" max="3344" width="6.7109375" style="108" customWidth="1"/>
    <col min="3345" max="3345" width="1.7109375" style="108" customWidth="1"/>
    <col min="3346" max="3348" width="6.7109375" style="108" customWidth="1"/>
    <col min="3349" max="3349" width="1.7109375" style="108" customWidth="1"/>
    <col min="3350" max="3352" width="6.7109375" style="108" customWidth="1"/>
    <col min="3353" max="3353" width="1.7109375" style="108" customWidth="1"/>
    <col min="3354" max="3356" width="6.7109375" style="108" customWidth="1"/>
    <col min="3357" max="3584" width="11.42578125" style="108"/>
    <col min="3585" max="3585" width="21.28515625" style="108" customWidth="1"/>
    <col min="3586" max="3586" width="8.42578125" style="108" customWidth="1"/>
    <col min="3587" max="3587" width="8.140625" style="108" customWidth="1"/>
    <col min="3588" max="3588" width="7.5703125" style="108" customWidth="1"/>
    <col min="3589" max="3589" width="1.7109375" style="108" customWidth="1"/>
    <col min="3590" max="3592" width="6.7109375" style="108" customWidth="1"/>
    <col min="3593" max="3593" width="1.7109375" style="108" customWidth="1"/>
    <col min="3594" max="3596" width="6.7109375" style="108" customWidth="1"/>
    <col min="3597" max="3597" width="1.7109375" style="108" customWidth="1"/>
    <col min="3598" max="3600" width="6.7109375" style="108" customWidth="1"/>
    <col min="3601" max="3601" width="1.7109375" style="108" customWidth="1"/>
    <col min="3602" max="3604" width="6.7109375" style="108" customWidth="1"/>
    <col min="3605" max="3605" width="1.7109375" style="108" customWidth="1"/>
    <col min="3606" max="3608" width="6.7109375" style="108" customWidth="1"/>
    <col min="3609" max="3609" width="1.7109375" style="108" customWidth="1"/>
    <col min="3610" max="3612" width="6.7109375" style="108" customWidth="1"/>
    <col min="3613" max="3840" width="11.42578125" style="108"/>
    <col min="3841" max="3841" width="21.28515625" style="108" customWidth="1"/>
    <col min="3842" max="3842" width="8.42578125" style="108" customWidth="1"/>
    <col min="3843" max="3843" width="8.140625" style="108" customWidth="1"/>
    <col min="3844" max="3844" width="7.5703125" style="108" customWidth="1"/>
    <col min="3845" max="3845" width="1.7109375" style="108" customWidth="1"/>
    <col min="3846" max="3848" width="6.7109375" style="108" customWidth="1"/>
    <col min="3849" max="3849" width="1.7109375" style="108" customWidth="1"/>
    <col min="3850" max="3852" width="6.7109375" style="108" customWidth="1"/>
    <col min="3853" max="3853" width="1.7109375" style="108" customWidth="1"/>
    <col min="3854" max="3856" width="6.7109375" style="108" customWidth="1"/>
    <col min="3857" max="3857" width="1.7109375" style="108" customWidth="1"/>
    <col min="3858" max="3860" width="6.7109375" style="108" customWidth="1"/>
    <col min="3861" max="3861" width="1.7109375" style="108" customWidth="1"/>
    <col min="3862" max="3864" width="6.7109375" style="108" customWidth="1"/>
    <col min="3865" max="3865" width="1.7109375" style="108" customWidth="1"/>
    <col min="3866" max="3868" width="6.7109375" style="108" customWidth="1"/>
    <col min="3869" max="4096" width="11.42578125" style="108"/>
    <col min="4097" max="4097" width="21.28515625" style="108" customWidth="1"/>
    <col min="4098" max="4098" width="8.42578125" style="108" customWidth="1"/>
    <col min="4099" max="4099" width="8.140625" style="108" customWidth="1"/>
    <col min="4100" max="4100" width="7.5703125" style="108" customWidth="1"/>
    <col min="4101" max="4101" width="1.7109375" style="108" customWidth="1"/>
    <col min="4102" max="4104" width="6.7109375" style="108" customWidth="1"/>
    <col min="4105" max="4105" width="1.7109375" style="108" customWidth="1"/>
    <col min="4106" max="4108" width="6.7109375" style="108" customWidth="1"/>
    <col min="4109" max="4109" width="1.7109375" style="108" customWidth="1"/>
    <col min="4110" max="4112" width="6.7109375" style="108" customWidth="1"/>
    <col min="4113" max="4113" width="1.7109375" style="108" customWidth="1"/>
    <col min="4114" max="4116" width="6.7109375" style="108" customWidth="1"/>
    <col min="4117" max="4117" width="1.7109375" style="108" customWidth="1"/>
    <col min="4118" max="4120" width="6.7109375" style="108" customWidth="1"/>
    <col min="4121" max="4121" width="1.7109375" style="108" customWidth="1"/>
    <col min="4122" max="4124" width="6.7109375" style="108" customWidth="1"/>
    <col min="4125" max="4352" width="11.42578125" style="108"/>
    <col min="4353" max="4353" width="21.28515625" style="108" customWidth="1"/>
    <col min="4354" max="4354" width="8.42578125" style="108" customWidth="1"/>
    <col min="4355" max="4355" width="8.140625" style="108" customWidth="1"/>
    <col min="4356" max="4356" width="7.5703125" style="108" customWidth="1"/>
    <col min="4357" max="4357" width="1.7109375" style="108" customWidth="1"/>
    <col min="4358" max="4360" width="6.7109375" style="108" customWidth="1"/>
    <col min="4361" max="4361" width="1.7109375" style="108" customWidth="1"/>
    <col min="4362" max="4364" width="6.7109375" style="108" customWidth="1"/>
    <col min="4365" max="4365" width="1.7109375" style="108" customWidth="1"/>
    <col min="4366" max="4368" width="6.7109375" style="108" customWidth="1"/>
    <col min="4369" max="4369" width="1.7109375" style="108" customWidth="1"/>
    <col min="4370" max="4372" width="6.7109375" style="108" customWidth="1"/>
    <col min="4373" max="4373" width="1.7109375" style="108" customWidth="1"/>
    <col min="4374" max="4376" width="6.7109375" style="108" customWidth="1"/>
    <col min="4377" max="4377" width="1.7109375" style="108" customWidth="1"/>
    <col min="4378" max="4380" width="6.7109375" style="108" customWidth="1"/>
    <col min="4381" max="4608" width="11.42578125" style="108"/>
    <col min="4609" max="4609" width="21.28515625" style="108" customWidth="1"/>
    <col min="4610" max="4610" width="8.42578125" style="108" customWidth="1"/>
    <col min="4611" max="4611" width="8.140625" style="108" customWidth="1"/>
    <col min="4612" max="4612" width="7.5703125" style="108" customWidth="1"/>
    <col min="4613" max="4613" width="1.7109375" style="108" customWidth="1"/>
    <col min="4614" max="4616" width="6.7109375" style="108" customWidth="1"/>
    <col min="4617" max="4617" width="1.7109375" style="108" customWidth="1"/>
    <col min="4618" max="4620" width="6.7109375" style="108" customWidth="1"/>
    <col min="4621" max="4621" width="1.7109375" style="108" customWidth="1"/>
    <col min="4622" max="4624" width="6.7109375" style="108" customWidth="1"/>
    <col min="4625" max="4625" width="1.7109375" style="108" customWidth="1"/>
    <col min="4626" max="4628" width="6.7109375" style="108" customWidth="1"/>
    <col min="4629" max="4629" width="1.7109375" style="108" customWidth="1"/>
    <col min="4630" max="4632" width="6.7109375" style="108" customWidth="1"/>
    <col min="4633" max="4633" width="1.7109375" style="108" customWidth="1"/>
    <col min="4634" max="4636" width="6.7109375" style="108" customWidth="1"/>
    <col min="4637" max="4864" width="11.42578125" style="108"/>
    <col min="4865" max="4865" width="21.28515625" style="108" customWidth="1"/>
    <col min="4866" max="4866" width="8.42578125" style="108" customWidth="1"/>
    <col min="4867" max="4867" width="8.140625" style="108" customWidth="1"/>
    <col min="4868" max="4868" width="7.5703125" style="108" customWidth="1"/>
    <col min="4869" max="4869" width="1.7109375" style="108" customWidth="1"/>
    <col min="4870" max="4872" width="6.7109375" style="108" customWidth="1"/>
    <col min="4873" max="4873" width="1.7109375" style="108" customWidth="1"/>
    <col min="4874" max="4876" width="6.7109375" style="108" customWidth="1"/>
    <col min="4877" max="4877" width="1.7109375" style="108" customWidth="1"/>
    <col min="4878" max="4880" width="6.7109375" style="108" customWidth="1"/>
    <col min="4881" max="4881" width="1.7109375" style="108" customWidth="1"/>
    <col min="4882" max="4884" width="6.7109375" style="108" customWidth="1"/>
    <col min="4885" max="4885" width="1.7109375" style="108" customWidth="1"/>
    <col min="4886" max="4888" width="6.7109375" style="108" customWidth="1"/>
    <col min="4889" max="4889" width="1.7109375" style="108" customWidth="1"/>
    <col min="4890" max="4892" width="6.7109375" style="108" customWidth="1"/>
    <col min="4893" max="5120" width="11.42578125" style="108"/>
    <col min="5121" max="5121" width="21.28515625" style="108" customWidth="1"/>
    <col min="5122" max="5122" width="8.42578125" style="108" customWidth="1"/>
    <col min="5123" max="5123" width="8.140625" style="108" customWidth="1"/>
    <col min="5124" max="5124" width="7.5703125" style="108" customWidth="1"/>
    <col min="5125" max="5125" width="1.7109375" style="108" customWidth="1"/>
    <col min="5126" max="5128" width="6.7109375" style="108" customWidth="1"/>
    <col min="5129" max="5129" width="1.7109375" style="108" customWidth="1"/>
    <col min="5130" max="5132" width="6.7109375" style="108" customWidth="1"/>
    <col min="5133" max="5133" width="1.7109375" style="108" customWidth="1"/>
    <col min="5134" max="5136" width="6.7109375" style="108" customWidth="1"/>
    <col min="5137" max="5137" width="1.7109375" style="108" customWidth="1"/>
    <col min="5138" max="5140" width="6.7109375" style="108" customWidth="1"/>
    <col min="5141" max="5141" width="1.7109375" style="108" customWidth="1"/>
    <col min="5142" max="5144" width="6.7109375" style="108" customWidth="1"/>
    <col min="5145" max="5145" width="1.7109375" style="108" customWidth="1"/>
    <col min="5146" max="5148" width="6.7109375" style="108" customWidth="1"/>
    <col min="5149" max="5376" width="11.42578125" style="108"/>
    <col min="5377" max="5377" width="21.28515625" style="108" customWidth="1"/>
    <col min="5378" max="5378" width="8.42578125" style="108" customWidth="1"/>
    <col min="5379" max="5379" width="8.140625" style="108" customWidth="1"/>
    <col min="5380" max="5380" width="7.5703125" style="108" customWidth="1"/>
    <col min="5381" max="5381" width="1.7109375" style="108" customWidth="1"/>
    <col min="5382" max="5384" width="6.7109375" style="108" customWidth="1"/>
    <col min="5385" max="5385" width="1.7109375" style="108" customWidth="1"/>
    <col min="5386" max="5388" width="6.7109375" style="108" customWidth="1"/>
    <col min="5389" max="5389" width="1.7109375" style="108" customWidth="1"/>
    <col min="5390" max="5392" width="6.7109375" style="108" customWidth="1"/>
    <col min="5393" max="5393" width="1.7109375" style="108" customWidth="1"/>
    <col min="5394" max="5396" width="6.7109375" style="108" customWidth="1"/>
    <col min="5397" max="5397" width="1.7109375" style="108" customWidth="1"/>
    <col min="5398" max="5400" width="6.7109375" style="108" customWidth="1"/>
    <col min="5401" max="5401" width="1.7109375" style="108" customWidth="1"/>
    <col min="5402" max="5404" width="6.7109375" style="108" customWidth="1"/>
    <col min="5405" max="5632" width="11.42578125" style="108"/>
    <col min="5633" max="5633" width="21.28515625" style="108" customWidth="1"/>
    <col min="5634" max="5634" width="8.42578125" style="108" customWidth="1"/>
    <col min="5635" max="5635" width="8.140625" style="108" customWidth="1"/>
    <col min="5636" max="5636" width="7.5703125" style="108" customWidth="1"/>
    <col min="5637" max="5637" width="1.7109375" style="108" customWidth="1"/>
    <col min="5638" max="5640" width="6.7109375" style="108" customWidth="1"/>
    <col min="5641" max="5641" width="1.7109375" style="108" customWidth="1"/>
    <col min="5642" max="5644" width="6.7109375" style="108" customWidth="1"/>
    <col min="5645" max="5645" width="1.7109375" style="108" customWidth="1"/>
    <col min="5646" max="5648" width="6.7109375" style="108" customWidth="1"/>
    <col min="5649" max="5649" width="1.7109375" style="108" customWidth="1"/>
    <col min="5650" max="5652" width="6.7109375" style="108" customWidth="1"/>
    <col min="5653" max="5653" width="1.7109375" style="108" customWidth="1"/>
    <col min="5654" max="5656" width="6.7109375" style="108" customWidth="1"/>
    <col min="5657" max="5657" width="1.7109375" style="108" customWidth="1"/>
    <col min="5658" max="5660" width="6.7109375" style="108" customWidth="1"/>
    <col min="5661" max="5888" width="11.42578125" style="108"/>
    <col min="5889" max="5889" width="21.28515625" style="108" customWidth="1"/>
    <col min="5890" max="5890" width="8.42578125" style="108" customWidth="1"/>
    <col min="5891" max="5891" width="8.140625" style="108" customWidth="1"/>
    <col min="5892" max="5892" width="7.5703125" style="108" customWidth="1"/>
    <col min="5893" max="5893" width="1.7109375" style="108" customWidth="1"/>
    <col min="5894" max="5896" width="6.7109375" style="108" customWidth="1"/>
    <col min="5897" max="5897" width="1.7109375" style="108" customWidth="1"/>
    <col min="5898" max="5900" width="6.7109375" style="108" customWidth="1"/>
    <col min="5901" max="5901" width="1.7109375" style="108" customWidth="1"/>
    <col min="5902" max="5904" width="6.7109375" style="108" customWidth="1"/>
    <col min="5905" max="5905" width="1.7109375" style="108" customWidth="1"/>
    <col min="5906" max="5908" width="6.7109375" style="108" customWidth="1"/>
    <col min="5909" max="5909" width="1.7109375" style="108" customWidth="1"/>
    <col min="5910" max="5912" width="6.7109375" style="108" customWidth="1"/>
    <col min="5913" max="5913" width="1.7109375" style="108" customWidth="1"/>
    <col min="5914" max="5916" width="6.7109375" style="108" customWidth="1"/>
    <col min="5917" max="6144" width="11.42578125" style="108"/>
    <col min="6145" max="6145" width="21.28515625" style="108" customWidth="1"/>
    <col min="6146" max="6146" width="8.42578125" style="108" customWidth="1"/>
    <col min="6147" max="6147" width="8.140625" style="108" customWidth="1"/>
    <col min="6148" max="6148" width="7.5703125" style="108" customWidth="1"/>
    <col min="6149" max="6149" width="1.7109375" style="108" customWidth="1"/>
    <col min="6150" max="6152" width="6.7109375" style="108" customWidth="1"/>
    <col min="6153" max="6153" width="1.7109375" style="108" customWidth="1"/>
    <col min="6154" max="6156" width="6.7109375" style="108" customWidth="1"/>
    <col min="6157" max="6157" width="1.7109375" style="108" customWidth="1"/>
    <col min="6158" max="6160" width="6.7109375" style="108" customWidth="1"/>
    <col min="6161" max="6161" width="1.7109375" style="108" customWidth="1"/>
    <col min="6162" max="6164" width="6.7109375" style="108" customWidth="1"/>
    <col min="6165" max="6165" width="1.7109375" style="108" customWidth="1"/>
    <col min="6166" max="6168" width="6.7109375" style="108" customWidth="1"/>
    <col min="6169" max="6169" width="1.7109375" style="108" customWidth="1"/>
    <col min="6170" max="6172" width="6.7109375" style="108" customWidth="1"/>
    <col min="6173" max="6400" width="11.42578125" style="108"/>
    <col min="6401" max="6401" width="21.28515625" style="108" customWidth="1"/>
    <col min="6402" max="6402" width="8.42578125" style="108" customWidth="1"/>
    <col min="6403" max="6403" width="8.140625" style="108" customWidth="1"/>
    <col min="6404" max="6404" width="7.5703125" style="108" customWidth="1"/>
    <col min="6405" max="6405" width="1.7109375" style="108" customWidth="1"/>
    <col min="6406" max="6408" width="6.7109375" style="108" customWidth="1"/>
    <col min="6409" max="6409" width="1.7109375" style="108" customWidth="1"/>
    <col min="6410" max="6412" width="6.7109375" style="108" customWidth="1"/>
    <col min="6413" max="6413" width="1.7109375" style="108" customWidth="1"/>
    <col min="6414" max="6416" width="6.7109375" style="108" customWidth="1"/>
    <col min="6417" max="6417" width="1.7109375" style="108" customWidth="1"/>
    <col min="6418" max="6420" width="6.7109375" style="108" customWidth="1"/>
    <col min="6421" max="6421" width="1.7109375" style="108" customWidth="1"/>
    <col min="6422" max="6424" width="6.7109375" style="108" customWidth="1"/>
    <col min="6425" max="6425" width="1.7109375" style="108" customWidth="1"/>
    <col min="6426" max="6428" width="6.7109375" style="108" customWidth="1"/>
    <col min="6429" max="6656" width="11.42578125" style="108"/>
    <col min="6657" max="6657" width="21.28515625" style="108" customWidth="1"/>
    <col min="6658" max="6658" width="8.42578125" style="108" customWidth="1"/>
    <col min="6659" max="6659" width="8.140625" style="108" customWidth="1"/>
    <col min="6660" max="6660" width="7.5703125" style="108" customWidth="1"/>
    <col min="6661" max="6661" width="1.7109375" style="108" customWidth="1"/>
    <col min="6662" max="6664" width="6.7109375" style="108" customWidth="1"/>
    <col min="6665" max="6665" width="1.7109375" style="108" customWidth="1"/>
    <col min="6666" max="6668" width="6.7109375" style="108" customWidth="1"/>
    <col min="6669" max="6669" width="1.7109375" style="108" customWidth="1"/>
    <col min="6670" max="6672" width="6.7109375" style="108" customWidth="1"/>
    <col min="6673" max="6673" width="1.7109375" style="108" customWidth="1"/>
    <col min="6674" max="6676" width="6.7109375" style="108" customWidth="1"/>
    <col min="6677" max="6677" width="1.7109375" style="108" customWidth="1"/>
    <col min="6678" max="6680" width="6.7109375" style="108" customWidth="1"/>
    <col min="6681" max="6681" width="1.7109375" style="108" customWidth="1"/>
    <col min="6682" max="6684" width="6.7109375" style="108" customWidth="1"/>
    <col min="6685" max="6912" width="11.42578125" style="108"/>
    <col min="6913" max="6913" width="21.28515625" style="108" customWidth="1"/>
    <col min="6914" max="6914" width="8.42578125" style="108" customWidth="1"/>
    <col min="6915" max="6915" width="8.140625" style="108" customWidth="1"/>
    <col min="6916" max="6916" width="7.5703125" style="108" customWidth="1"/>
    <col min="6917" max="6917" width="1.7109375" style="108" customWidth="1"/>
    <col min="6918" max="6920" width="6.7109375" style="108" customWidth="1"/>
    <col min="6921" max="6921" width="1.7109375" style="108" customWidth="1"/>
    <col min="6922" max="6924" width="6.7109375" style="108" customWidth="1"/>
    <col min="6925" max="6925" width="1.7109375" style="108" customWidth="1"/>
    <col min="6926" max="6928" width="6.7109375" style="108" customWidth="1"/>
    <col min="6929" max="6929" width="1.7109375" style="108" customWidth="1"/>
    <col min="6930" max="6932" width="6.7109375" style="108" customWidth="1"/>
    <col min="6933" max="6933" width="1.7109375" style="108" customWidth="1"/>
    <col min="6934" max="6936" width="6.7109375" style="108" customWidth="1"/>
    <col min="6937" max="6937" width="1.7109375" style="108" customWidth="1"/>
    <col min="6938" max="6940" width="6.7109375" style="108" customWidth="1"/>
    <col min="6941" max="7168" width="11.42578125" style="108"/>
    <col min="7169" max="7169" width="21.28515625" style="108" customWidth="1"/>
    <col min="7170" max="7170" width="8.42578125" style="108" customWidth="1"/>
    <col min="7171" max="7171" width="8.140625" style="108" customWidth="1"/>
    <col min="7172" max="7172" width="7.5703125" style="108" customWidth="1"/>
    <col min="7173" max="7173" width="1.7109375" style="108" customWidth="1"/>
    <col min="7174" max="7176" width="6.7109375" style="108" customWidth="1"/>
    <col min="7177" max="7177" width="1.7109375" style="108" customWidth="1"/>
    <col min="7178" max="7180" width="6.7109375" style="108" customWidth="1"/>
    <col min="7181" max="7181" width="1.7109375" style="108" customWidth="1"/>
    <col min="7182" max="7184" width="6.7109375" style="108" customWidth="1"/>
    <col min="7185" max="7185" width="1.7109375" style="108" customWidth="1"/>
    <col min="7186" max="7188" width="6.7109375" style="108" customWidth="1"/>
    <col min="7189" max="7189" width="1.7109375" style="108" customWidth="1"/>
    <col min="7190" max="7192" width="6.7109375" style="108" customWidth="1"/>
    <col min="7193" max="7193" width="1.7109375" style="108" customWidth="1"/>
    <col min="7194" max="7196" width="6.7109375" style="108" customWidth="1"/>
    <col min="7197" max="7424" width="11.42578125" style="108"/>
    <col min="7425" max="7425" width="21.28515625" style="108" customWidth="1"/>
    <col min="7426" max="7426" width="8.42578125" style="108" customWidth="1"/>
    <col min="7427" max="7427" width="8.140625" style="108" customWidth="1"/>
    <col min="7428" max="7428" width="7.5703125" style="108" customWidth="1"/>
    <col min="7429" max="7429" width="1.7109375" style="108" customWidth="1"/>
    <col min="7430" max="7432" width="6.7109375" style="108" customWidth="1"/>
    <col min="7433" max="7433" width="1.7109375" style="108" customWidth="1"/>
    <col min="7434" max="7436" width="6.7109375" style="108" customWidth="1"/>
    <col min="7437" max="7437" width="1.7109375" style="108" customWidth="1"/>
    <col min="7438" max="7440" width="6.7109375" style="108" customWidth="1"/>
    <col min="7441" max="7441" width="1.7109375" style="108" customWidth="1"/>
    <col min="7442" max="7444" width="6.7109375" style="108" customWidth="1"/>
    <col min="7445" max="7445" width="1.7109375" style="108" customWidth="1"/>
    <col min="7446" max="7448" width="6.7109375" style="108" customWidth="1"/>
    <col min="7449" max="7449" width="1.7109375" style="108" customWidth="1"/>
    <col min="7450" max="7452" width="6.7109375" style="108" customWidth="1"/>
    <col min="7453" max="7680" width="11.42578125" style="108"/>
    <col min="7681" max="7681" width="21.28515625" style="108" customWidth="1"/>
    <col min="7682" max="7682" width="8.42578125" style="108" customWidth="1"/>
    <col min="7683" max="7683" width="8.140625" style="108" customWidth="1"/>
    <col min="7684" max="7684" width="7.5703125" style="108" customWidth="1"/>
    <col min="7685" max="7685" width="1.7109375" style="108" customWidth="1"/>
    <col min="7686" max="7688" width="6.7109375" style="108" customWidth="1"/>
    <col min="7689" max="7689" width="1.7109375" style="108" customWidth="1"/>
    <col min="7690" max="7692" width="6.7109375" style="108" customWidth="1"/>
    <col min="7693" max="7693" width="1.7109375" style="108" customWidth="1"/>
    <col min="7694" max="7696" width="6.7109375" style="108" customWidth="1"/>
    <col min="7697" max="7697" width="1.7109375" style="108" customWidth="1"/>
    <col min="7698" max="7700" width="6.7109375" style="108" customWidth="1"/>
    <col min="7701" max="7701" width="1.7109375" style="108" customWidth="1"/>
    <col min="7702" max="7704" width="6.7109375" style="108" customWidth="1"/>
    <col min="7705" max="7705" width="1.7109375" style="108" customWidth="1"/>
    <col min="7706" max="7708" width="6.7109375" style="108" customWidth="1"/>
    <col min="7709" max="7936" width="11.42578125" style="108"/>
    <col min="7937" max="7937" width="21.28515625" style="108" customWidth="1"/>
    <col min="7938" max="7938" width="8.42578125" style="108" customWidth="1"/>
    <col min="7939" max="7939" width="8.140625" style="108" customWidth="1"/>
    <col min="7940" max="7940" width="7.5703125" style="108" customWidth="1"/>
    <col min="7941" max="7941" width="1.7109375" style="108" customWidth="1"/>
    <col min="7942" max="7944" width="6.7109375" style="108" customWidth="1"/>
    <col min="7945" max="7945" width="1.7109375" style="108" customWidth="1"/>
    <col min="7946" max="7948" width="6.7109375" style="108" customWidth="1"/>
    <col min="7949" max="7949" width="1.7109375" style="108" customWidth="1"/>
    <col min="7950" max="7952" width="6.7109375" style="108" customWidth="1"/>
    <col min="7953" max="7953" width="1.7109375" style="108" customWidth="1"/>
    <col min="7954" max="7956" width="6.7109375" style="108" customWidth="1"/>
    <col min="7957" max="7957" width="1.7109375" style="108" customWidth="1"/>
    <col min="7958" max="7960" width="6.7109375" style="108" customWidth="1"/>
    <col min="7961" max="7961" width="1.7109375" style="108" customWidth="1"/>
    <col min="7962" max="7964" width="6.7109375" style="108" customWidth="1"/>
    <col min="7965" max="8192" width="11.42578125" style="108"/>
    <col min="8193" max="8193" width="21.28515625" style="108" customWidth="1"/>
    <col min="8194" max="8194" width="8.42578125" style="108" customWidth="1"/>
    <col min="8195" max="8195" width="8.140625" style="108" customWidth="1"/>
    <col min="8196" max="8196" width="7.5703125" style="108" customWidth="1"/>
    <col min="8197" max="8197" width="1.7109375" style="108" customWidth="1"/>
    <col min="8198" max="8200" width="6.7109375" style="108" customWidth="1"/>
    <col min="8201" max="8201" width="1.7109375" style="108" customWidth="1"/>
    <col min="8202" max="8204" width="6.7109375" style="108" customWidth="1"/>
    <col min="8205" max="8205" width="1.7109375" style="108" customWidth="1"/>
    <col min="8206" max="8208" width="6.7109375" style="108" customWidth="1"/>
    <col min="8209" max="8209" width="1.7109375" style="108" customWidth="1"/>
    <col min="8210" max="8212" width="6.7109375" style="108" customWidth="1"/>
    <col min="8213" max="8213" width="1.7109375" style="108" customWidth="1"/>
    <col min="8214" max="8216" width="6.7109375" style="108" customWidth="1"/>
    <col min="8217" max="8217" width="1.7109375" style="108" customWidth="1"/>
    <col min="8218" max="8220" width="6.7109375" style="108" customWidth="1"/>
    <col min="8221" max="8448" width="11.42578125" style="108"/>
    <col min="8449" max="8449" width="21.28515625" style="108" customWidth="1"/>
    <col min="8450" max="8450" width="8.42578125" style="108" customWidth="1"/>
    <col min="8451" max="8451" width="8.140625" style="108" customWidth="1"/>
    <col min="8452" max="8452" width="7.5703125" style="108" customWidth="1"/>
    <col min="8453" max="8453" width="1.7109375" style="108" customWidth="1"/>
    <col min="8454" max="8456" width="6.7109375" style="108" customWidth="1"/>
    <col min="8457" max="8457" width="1.7109375" style="108" customWidth="1"/>
    <col min="8458" max="8460" width="6.7109375" style="108" customWidth="1"/>
    <col min="8461" max="8461" width="1.7109375" style="108" customWidth="1"/>
    <col min="8462" max="8464" width="6.7109375" style="108" customWidth="1"/>
    <col min="8465" max="8465" width="1.7109375" style="108" customWidth="1"/>
    <col min="8466" max="8468" width="6.7109375" style="108" customWidth="1"/>
    <col min="8469" max="8469" width="1.7109375" style="108" customWidth="1"/>
    <col min="8470" max="8472" width="6.7109375" style="108" customWidth="1"/>
    <col min="8473" max="8473" width="1.7109375" style="108" customWidth="1"/>
    <col min="8474" max="8476" width="6.7109375" style="108" customWidth="1"/>
    <col min="8477" max="8704" width="11.42578125" style="108"/>
    <col min="8705" max="8705" width="21.28515625" style="108" customWidth="1"/>
    <col min="8706" max="8706" width="8.42578125" style="108" customWidth="1"/>
    <col min="8707" max="8707" width="8.140625" style="108" customWidth="1"/>
    <col min="8708" max="8708" width="7.5703125" style="108" customWidth="1"/>
    <col min="8709" max="8709" width="1.7109375" style="108" customWidth="1"/>
    <col min="8710" max="8712" width="6.7109375" style="108" customWidth="1"/>
    <col min="8713" max="8713" width="1.7109375" style="108" customWidth="1"/>
    <col min="8714" max="8716" width="6.7109375" style="108" customWidth="1"/>
    <col min="8717" max="8717" width="1.7109375" style="108" customWidth="1"/>
    <col min="8718" max="8720" width="6.7109375" style="108" customWidth="1"/>
    <col min="8721" max="8721" width="1.7109375" style="108" customWidth="1"/>
    <col min="8722" max="8724" width="6.7109375" style="108" customWidth="1"/>
    <col min="8725" max="8725" width="1.7109375" style="108" customWidth="1"/>
    <col min="8726" max="8728" width="6.7109375" style="108" customWidth="1"/>
    <col min="8729" max="8729" width="1.7109375" style="108" customWidth="1"/>
    <col min="8730" max="8732" width="6.7109375" style="108" customWidth="1"/>
    <col min="8733" max="8960" width="11.42578125" style="108"/>
    <col min="8961" max="8961" width="21.28515625" style="108" customWidth="1"/>
    <col min="8962" max="8962" width="8.42578125" style="108" customWidth="1"/>
    <col min="8963" max="8963" width="8.140625" style="108" customWidth="1"/>
    <col min="8964" max="8964" width="7.5703125" style="108" customWidth="1"/>
    <col min="8965" max="8965" width="1.7109375" style="108" customWidth="1"/>
    <col min="8966" max="8968" width="6.7109375" style="108" customWidth="1"/>
    <col min="8969" max="8969" width="1.7109375" style="108" customWidth="1"/>
    <col min="8970" max="8972" width="6.7109375" style="108" customWidth="1"/>
    <col min="8973" max="8973" width="1.7109375" style="108" customWidth="1"/>
    <col min="8974" max="8976" width="6.7109375" style="108" customWidth="1"/>
    <col min="8977" max="8977" width="1.7109375" style="108" customWidth="1"/>
    <col min="8978" max="8980" width="6.7109375" style="108" customWidth="1"/>
    <col min="8981" max="8981" width="1.7109375" style="108" customWidth="1"/>
    <col min="8982" max="8984" width="6.7109375" style="108" customWidth="1"/>
    <col min="8985" max="8985" width="1.7109375" style="108" customWidth="1"/>
    <col min="8986" max="8988" width="6.7109375" style="108" customWidth="1"/>
    <col min="8989" max="9216" width="11.42578125" style="108"/>
    <col min="9217" max="9217" width="21.28515625" style="108" customWidth="1"/>
    <col min="9218" max="9218" width="8.42578125" style="108" customWidth="1"/>
    <col min="9219" max="9219" width="8.140625" style="108" customWidth="1"/>
    <col min="9220" max="9220" width="7.5703125" style="108" customWidth="1"/>
    <col min="9221" max="9221" width="1.7109375" style="108" customWidth="1"/>
    <col min="9222" max="9224" width="6.7109375" style="108" customWidth="1"/>
    <col min="9225" max="9225" width="1.7109375" style="108" customWidth="1"/>
    <col min="9226" max="9228" width="6.7109375" style="108" customWidth="1"/>
    <col min="9229" max="9229" width="1.7109375" style="108" customWidth="1"/>
    <col min="9230" max="9232" width="6.7109375" style="108" customWidth="1"/>
    <col min="9233" max="9233" width="1.7109375" style="108" customWidth="1"/>
    <col min="9234" max="9236" width="6.7109375" style="108" customWidth="1"/>
    <col min="9237" max="9237" width="1.7109375" style="108" customWidth="1"/>
    <col min="9238" max="9240" width="6.7109375" style="108" customWidth="1"/>
    <col min="9241" max="9241" width="1.7109375" style="108" customWidth="1"/>
    <col min="9242" max="9244" width="6.7109375" style="108" customWidth="1"/>
    <col min="9245" max="9472" width="11.42578125" style="108"/>
    <col min="9473" max="9473" width="21.28515625" style="108" customWidth="1"/>
    <col min="9474" max="9474" width="8.42578125" style="108" customWidth="1"/>
    <col min="9475" max="9475" width="8.140625" style="108" customWidth="1"/>
    <col min="9476" max="9476" width="7.5703125" style="108" customWidth="1"/>
    <col min="9477" max="9477" width="1.7109375" style="108" customWidth="1"/>
    <col min="9478" max="9480" width="6.7109375" style="108" customWidth="1"/>
    <col min="9481" max="9481" width="1.7109375" style="108" customWidth="1"/>
    <col min="9482" max="9484" width="6.7109375" style="108" customWidth="1"/>
    <col min="9485" max="9485" width="1.7109375" style="108" customWidth="1"/>
    <col min="9486" max="9488" width="6.7109375" style="108" customWidth="1"/>
    <col min="9489" max="9489" width="1.7109375" style="108" customWidth="1"/>
    <col min="9490" max="9492" width="6.7109375" style="108" customWidth="1"/>
    <col min="9493" max="9493" width="1.7109375" style="108" customWidth="1"/>
    <col min="9494" max="9496" width="6.7109375" style="108" customWidth="1"/>
    <col min="9497" max="9497" width="1.7109375" style="108" customWidth="1"/>
    <col min="9498" max="9500" width="6.7109375" style="108" customWidth="1"/>
    <col min="9501" max="9728" width="11.42578125" style="108"/>
    <col min="9729" max="9729" width="21.28515625" style="108" customWidth="1"/>
    <col min="9730" max="9730" width="8.42578125" style="108" customWidth="1"/>
    <col min="9731" max="9731" width="8.140625" style="108" customWidth="1"/>
    <col min="9732" max="9732" width="7.5703125" style="108" customWidth="1"/>
    <col min="9733" max="9733" width="1.7109375" style="108" customWidth="1"/>
    <col min="9734" max="9736" width="6.7109375" style="108" customWidth="1"/>
    <col min="9737" max="9737" width="1.7109375" style="108" customWidth="1"/>
    <col min="9738" max="9740" width="6.7109375" style="108" customWidth="1"/>
    <col min="9741" max="9741" width="1.7109375" style="108" customWidth="1"/>
    <col min="9742" max="9744" width="6.7109375" style="108" customWidth="1"/>
    <col min="9745" max="9745" width="1.7109375" style="108" customWidth="1"/>
    <col min="9746" max="9748" width="6.7109375" style="108" customWidth="1"/>
    <col min="9749" max="9749" width="1.7109375" style="108" customWidth="1"/>
    <col min="9750" max="9752" width="6.7109375" style="108" customWidth="1"/>
    <col min="9753" max="9753" width="1.7109375" style="108" customWidth="1"/>
    <col min="9754" max="9756" width="6.7109375" style="108" customWidth="1"/>
    <col min="9757" max="9984" width="11.42578125" style="108"/>
    <col min="9985" max="9985" width="21.28515625" style="108" customWidth="1"/>
    <col min="9986" max="9986" width="8.42578125" style="108" customWidth="1"/>
    <col min="9987" max="9987" width="8.140625" style="108" customWidth="1"/>
    <col min="9988" max="9988" width="7.5703125" style="108" customWidth="1"/>
    <col min="9989" max="9989" width="1.7109375" style="108" customWidth="1"/>
    <col min="9990" max="9992" width="6.7109375" style="108" customWidth="1"/>
    <col min="9993" max="9993" width="1.7109375" style="108" customWidth="1"/>
    <col min="9994" max="9996" width="6.7109375" style="108" customWidth="1"/>
    <col min="9997" max="9997" width="1.7109375" style="108" customWidth="1"/>
    <col min="9998" max="10000" width="6.7109375" style="108" customWidth="1"/>
    <col min="10001" max="10001" width="1.7109375" style="108" customWidth="1"/>
    <col min="10002" max="10004" width="6.7109375" style="108" customWidth="1"/>
    <col min="10005" max="10005" width="1.7109375" style="108" customWidth="1"/>
    <col min="10006" max="10008" width="6.7109375" style="108" customWidth="1"/>
    <col min="10009" max="10009" width="1.7109375" style="108" customWidth="1"/>
    <col min="10010" max="10012" width="6.7109375" style="108" customWidth="1"/>
    <col min="10013" max="10240" width="11.42578125" style="108"/>
    <col min="10241" max="10241" width="21.28515625" style="108" customWidth="1"/>
    <col min="10242" max="10242" width="8.42578125" style="108" customWidth="1"/>
    <col min="10243" max="10243" width="8.140625" style="108" customWidth="1"/>
    <col min="10244" max="10244" width="7.5703125" style="108" customWidth="1"/>
    <col min="10245" max="10245" width="1.7109375" style="108" customWidth="1"/>
    <col min="10246" max="10248" width="6.7109375" style="108" customWidth="1"/>
    <col min="10249" max="10249" width="1.7109375" style="108" customWidth="1"/>
    <col min="10250" max="10252" width="6.7109375" style="108" customWidth="1"/>
    <col min="10253" max="10253" width="1.7109375" style="108" customWidth="1"/>
    <col min="10254" max="10256" width="6.7109375" style="108" customWidth="1"/>
    <col min="10257" max="10257" width="1.7109375" style="108" customWidth="1"/>
    <col min="10258" max="10260" width="6.7109375" style="108" customWidth="1"/>
    <col min="10261" max="10261" width="1.7109375" style="108" customWidth="1"/>
    <col min="10262" max="10264" width="6.7109375" style="108" customWidth="1"/>
    <col min="10265" max="10265" width="1.7109375" style="108" customWidth="1"/>
    <col min="10266" max="10268" width="6.7109375" style="108" customWidth="1"/>
    <col min="10269" max="10496" width="11.42578125" style="108"/>
    <col min="10497" max="10497" width="21.28515625" style="108" customWidth="1"/>
    <col min="10498" max="10498" width="8.42578125" style="108" customWidth="1"/>
    <col min="10499" max="10499" width="8.140625" style="108" customWidth="1"/>
    <col min="10500" max="10500" width="7.5703125" style="108" customWidth="1"/>
    <col min="10501" max="10501" width="1.7109375" style="108" customWidth="1"/>
    <col min="10502" max="10504" width="6.7109375" style="108" customWidth="1"/>
    <col min="10505" max="10505" width="1.7109375" style="108" customWidth="1"/>
    <col min="10506" max="10508" width="6.7109375" style="108" customWidth="1"/>
    <col min="10509" max="10509" width="1.7109375" style="108" customWidth="1"/>
    <col min="10510" max="10512" width="6.7109375" style="108" customWidth="1"/>
    <col min="10513" max="10513" width="1.7109375" style="108" customWidth="1"/>
    <col min="10514" max="10516" width="6.7109375" style="108" customWidth="1"/>
    <col min="10517" max="10517" width="1.7109375" style="108" customWidth="1"/>
    <col min="10518" max="10520" width="6.7109375" style="108" customWidth="1"/>
    <col min="10521" max="10521" width="1.7109375" style="108" customWidth="1"/>
    <col min="10522" max="10524" width="6.7109375" style="108" customWidth="1"/>
    <col min="10525" max="10752" width="11.42578125" style="108"/>
    <col min="10753" max="10753" width="21.28515625" style="108" customWidth="1"/>
    <col min="10754" max="10754" width="8.42578125" style="108" customWidth="1"/>
    <col min="10755" max="10755" width="8.140625" style="108" customWidth="1"/>
    <col min="10756" max="10756" width="7.5703125" style="108" customWidth="1"/>
    <col min="10757" max="10757" width="1.7109375" style="108" customWidth="1"/>
    <col min="10758" max="10760" width="6.7109375" style="108" customWidth="1"/>
    <col min="10761" max="10761" width="1.7109375" style="108" customWidth="1"/>
    <col min="10762" max="10764" width="6.7109375" style="108" customWidth="1"/>
    <col min="10765" max="10765" width="1.7109375" style="108" customWidth="1"/>
    <col min="10766" max="10768" width="6.7109375" style="108" customWidth="1"/>
    <col min="10769" max="10769" width="1.7109375" style="108" customWidth="1"/>
    <col min="10770" max="10772" width="6.7109375" style="108" customWidth="1"/>
    <col min="10773" max="10773" width="1.7109375" style="108" customWidth="1"/>
    <col min="10774" max="10776" width="6.7109375" style="108" customWidth="1"/>
    <col min="10777" max="10777" width="1.7109375" style="108" customWidth="1"/>
    <col min="10778" max="10780" width="6.7109375" style="108" customWidth="1"/>
    <col min="10781" max="11008" width="11.42578125" style="108"/>
    <col min="11009" max="11009" width="21.28515625" style="108" customWidth="1"/>
    <col min="11010" max="11010" width="8.42578125" style="108" customWidth="1"/>
    <col min="11011" max="11011" width="8.140625" style="108" customWidth="1"/>
    <col min="11012" max="11012" width="7.5703125" style="108" customWidth="1"/>
    <col min="11013" max="11013" width="1.7109375" style="108" customWidth="1"/>
    <col min="11014" max="11016" width="6.7109375" style="108" customWidth="1"/>
    <col min="11017" max="11017" width="1.7109375" style="108" customWidth="1"/>
    <col min="11018" max="11020" width="6.7109375" style="108" customWidth="1"/>
    <col min="11021" max="11021" width="1.7109375" style="108" customWidth="1"/>
    <col min="11022" max="11024" width="6.7109375" style="108" customWidth="1"/>
    <col min="11025" max="11025" width="1.7109375" style="108" customWidth="1"/>
    <col min="11026" max="11028" width="6.7109375" style="108" customWidth="1"/>
    <col min="11029" max="11029" width="1.7109375" style="108" customWidth="1"/>
    <col min="11030" max="11032" width="6.7109375" style="108" customWidth="1"/>
    <col min="11033" max="11033" width="1.7109375" style="108" customWidth="1"/>
    <col min="11034" max="11036" width="6.7109375" style="108" customWidth="1"/>
    <col min="11037" max="11264" width="11.42578125" style="108"/>
    <col min="11265" max="11265" width="21.28515625" style="108" customWidth="1"/>
    <col min="11266" max="11266" width="8.42578125" style="108" customWidth="1"/>
    <col min="11267" max="11267" width="8.140625" style="108" customWidth="1"/>
    <col min="11268" max="11268" width="7.5703125" style="108" customWidth="1"/>
    <col min="11269" max="11269" width="1.7109375" style="108" customWidth="1"/>
    <col min="11270" max="11272" width="6.7109375" style="108" customWidth="1"/>
    <col min="11273" max="11273" width="1.7109375" style="108" customWidth="1"/>
    <col min="11274" max="11276" width="6.7109375" style="108" customWidth="1"/>
    <col min="11277" max="11277" width="1.7109375" style="108" customWidth="1"/>
    <col min="11278" max="11280" width="6.7109375" style="108" customWidth="1"/>
    <col min="11281" max="11281" width="1.7109375" style="108" customWidth="1"/>
    <col min="11282" max="11284" width="6.7109375" style="108" customWidth="1"/>
    <col min="11285" max="11285" width="1.7109375" style="108" customWidth="1"/>
    <col min="11286" max="11288" width="6.7109375" style="108" customWidth="1"/>
    <col min="11289" max="11289" width="1.7109375" style="108" customWidth="1"/>
    <col min="11290" max="11292" width="6.7109375" style="108" customWidth="1"/>
    <col min="11293" max="11520" width="11.42578125" style="108"/>
    <col min="11521" max="11521" width="21.28515625" style="108" customWidth="1"/>
    <col min="11522" max="11522" width="8.42578125" style="108" customWidth="1"/>
    <col min="11523" max="11523" width="8.140625" style="108" customWidth="1"/>
    <col min="11524" max="11524" width="7.5703125" style="108" customWidth="1"/>
    <col min="11525" max="11525" width="1.7109375" style="108" customWidth="1"/>
    <col min="11526" max="11528" width="6.7109375" style="108" customWidth="1"/>
    <col min="11529" max="11529" width="1.7109375" style="108" customWidth="1"/>
    <col min="11530" max="11532" width="6.7109375" style="108" customWidth="1"/>
    <col min="11533" max="11533" width="1.7109375" style="108" customWidth="1"/>
    <col min="11534" max="11536" width="6.7109375" style="108" customWidth="1"/>
    <col min="11537" max="11537" width="1.7109375" style="108" customWidth="1"/>
    <col min="11538" max="11540" width="6.7109375" style="108" customWidth="1"/>
    <col min="11541" max="11541" width="1.7109375" style="108" customWidth="1"/>
    <col min="11542" max="11544" width="6.7109375" style="108" customWidth="1"/>
    <col min="11545" max="11545" width="1.7109375" style="108" customWidth="1"/>
    <col min="11546" max="11548" width="6.7109375" style="108" customWidth="1"/>
    <col min="11549" max="11776" width="11.42578125" style="108"/>
    <col min="11777" max="11777" width="21.28515625" style="108" customWidth="1"/>
    <col min="11778" max="11778" width="8.42578125" style="108" customWidth="1"/>
    <col min="11779" max="11779" width="8.140625" style="108" customWidth="1"/>
    <col min="11780" max="11780" width="7.5703125" style="108" customWidth="1"/>
    <col min="11781" max="11781" width="1.7109375" style="108" customWidth="1"/>
    <col min="11782" max="11784" width="6.7109375" style="108" customWidth="1"/>
    <col min="11785" max="11785" width="1.7109375" style="108" customWidth="1"/>
    <col min="11786" max="11788" width="6.7109375" style="108" customWidth="1"/>
    <col min="11789" max="11789" width="1.7109375" style="108" customWidth="1"/>
    <col min="11790" max="11792" width="6.7109375" style="108" customWidth="1"/>
    <col min="11793" max="11793" width="1.7109375" style="108" customWidth="1"/>
    <col min="11794" max="11796" width="6.7109375" style="108" customWidth="1"/>
    <col min="11797" max="11797" width="1.7109375" style="108" customWidth="1"/>
    <col min="11798" max="11800" width="6.7109375" style="108" customWidth="1"/>
    <col min="11801" max="11801" width="1.7109375" style="108" customWidth="1"/>
    <col min="11802" max="11804" width="6.7109375" style="108" customWidth="1"/>
    <col min="11805" max="12032" width="11.42578125" style="108"/>
    <col min="12033" max="12033" width="21.28515625" style="108" customWidth="1"/>
    <col min="12034" max="12034" width="8.42578125" style="108" customWidth="1"/>
    <col min="12035" max="12035" width="8.140625" style="108" customWidth="1"/>
    <col min="12036" max="12036" width="7.5703125" style="108" customWidth="1"/>
    <col min="12037" max="12037" width="1.7109375" style="108" customWidth="1"/>
    <col min="12038" max="12040" width="6.7109375" style="108" customWidth="1"/>
    <col min="12041" max="12041" width="1.7109375" style="108" customWidth="1"/>
    <col min="12042" max="12044" width="6.7109375" style="108" customWidth="1"/>
    <col min="12045" max="12045" width="1.7109375" style="108" customWidth="1"/>
    <col min="12046" max="12048" width="6.7109375" style="108" customWidth="1"/>
    <col min="12049" max="12049" width="1.7109375" style="108" customWidth="1"/>
    <col min="12050" max="12052" width="6.7109375" style="108" customWidth="1"/>
    <col min="12053" max="12053" width="1.7109375" style="108" customWidth="1"/>
    <col min="12054" max="12056" width="6.7109375" style="108" customWidth="1"/>
    <col min="12057" max="12057" width="1.7109375" style="108" customWidth="1"/>
    <col min="12058" max="12060" width="6.7109375" style="108" customWidth="1"/>
    <col min="12061" max="12288" width="11.42578125" style="108"/>
    <col min="12289" max="12289" width="21.28515625" style="108" customWidth="1"/>
    <col min="12290" max="12290" width="8.42578125" style="108" customWidth="1"/>
    <col min="12291" max="12291" width="8.140625" style="108" customWidth="1"/>
    <col min="12292" max="12292" width="7.5703125" style="108" customWidth="1"/>
    <col min="12293" max="12293" width="1.7109375" style="108" customWidth="1"/>
    <col min="12294" max="12296" width="6.7109375" style="108" customWidth="1"/>
    <col min="12297" max="12297" width="1.7109375" style="108" customWidth="1"/>
    <col min="12298" max="12300" width="6.7109375" style="108" customWidth="1"/>
    <col min="12301" max="12301" width="1.7109375" style="108" customWidth="1"/>
    <col min="12302" max="12304" width="6.7109375" style="108" customWidth="1"/>
    <col min="12305" max="12305" width="1.7109375" style="108" customWidth="1"/>
    <col min="12306" max="12308" width="6.7109375" style="108" customWidth="1"/>
    <col min="12309" max="12309" width="1.7109375" style="108" customWidth="1"/>
    <col min="12310" max="12312" width="6.7109375" style="108" customWidth="1"/>
    <col min="12313" max="12313" width="1.7109375" style="108" customWidth="1"/>
    <col min="12314" max="12316" width="6.7109375" style="108" customWidth="1"/>
    <col min="12317" max="12544" width="11.42578125" style="108"/>
    <col min="12545" max="12545" width="21.28515625" style="108" customWidth="1"/>
    <col min="12546" max="12546" width="8.42578125" style="108" customWidth="1"/>
    <col min="12547" max="12547" width="8.140625" style="108" customWidth="1"/>
    <col min="12548" max="12548" width="7.5703125" style="108" customWidth="1"/>
    <col min="12549" max="12549" width="1.7109375" style="108" customWidth="1"/>
    <col min="12550" max="12552" width="6.7109375" style="108" customWidth="1"/>
    <col min="12553" max="12553" width="1.7109375" style="108" customWidth="1"/>
    <col min="12554" max="12556" width="6.7109375" style="108" customWidth="1"/>
    <col min="12557" max="12557" width="1.7109375" style="108" customWidth="1"/>
    <col min="12558" max="12560" width="6.7109375" style="108" customWidth="1"/>
    <col min="12561" max="12561" width="1.7109375" style="108" customWidth="1"/>
    <col min="12562" max="12564" width="6.7109375" style="108" customWidth="1"/>
    <col min="12565" max="12565" width="1.7109375" style="108" customWidth="1"/>
    <col min="12566" max="12568" width="6.7109375" style="108" customWidth="1"/>
    <col min="12569" max="12569" width="1.7109375" style="108" customWidth="1"/>
    <col min="12570" max="12572" width="6.7109375" style="108" customWidth="1"/>
    <col min="12573" max="12800" width="11.42578125" style="108"/>
    <col min="12801" max="12801" width="21.28515625" style="108" customWidth="1"/>
    <col min="12802" max="12802" width="8.42578125" style="108" customWidth="1"/>
    <col min="12803" max="12803" width="8.140625" style="108" customWidth="1"/>
    <col min="12804" max="12804" width="7.5703125" style="108" customWidth="1"/>
    <col min="12805" max="12805" width="1.7109375" style="108" customWidth="1"/>
    <col min="12806" max="12808" width="6.7109375" style="108" customWidth="1"/>
    <col min="12809" max="12809" width="1.7109375" style="108" customWidth="1"/>
    <col min="12810" max="12812" width="6.7109375" style="108" customWidth="1"/>
    <col min="12813" max="12813" width="1.7109375" style="108" customWidth="1"/>
    <col min="12814" max="12816" width="6.7109375" style="108" customWidth="1"/>
    <col min="12817" max="12817" width="1.7109375" style="108" customWidth="1"/>
    <col min="12818" max="12820" width="6.7109375" style="108" customWidth="1"/>
    <col min="12821" max="12821" width="1.7109375" style="108" customWidth="1"/>
    <col min="12822" max="12824" width="6.7109375" style="108" customWidth="1"/>
    <col min="12825" max="12825" width="1.7109375" style="108" customWidth="1"/>
    <col min="12826" max="12828" width="6.7109375" style="108" customWidth="1"/>
    <col min="12829" max="13056" width="11.42578125" style="108"/>
    <col min="13057" max="13057" width="21.28515625" style="108" customWidth="1"/>
    <col min="13058" max="13058" width="8.42578125" style="108" customWidth="1"/>
    <col min="13059" max="13059" width="8.140625" style="108" customWidth="1"/>
    <col min="13060" max="13060" width="7.5703125" style="108" customWidth="1"/>
    <col min="13061" max="13061" width="1.7109375" style="108" customWidth="1"/>
    <col min="13062" max="13064" width="6.7109375" style="108" customWidth="1"/>
    <col min="13065" max="13065" width="1.7109375" style="108" customWidth="1"/>
    <col min="13066" max="13068" width="6.7109375" style="108" customWidth="1"/>
    <col min="13069" max="13069" width="1.7109375" style="108" customWidth="1"/>
    <col min="13070" max="13072" width="6.7109375" style="108" customWidth="1"/>
    <col min="13073" max="13073" width="1.7109375" style="108" customWidth="1"/>
    <col min="13074" max="13076" width="6.7109375" style="108" customWidth="1"/>
    <col min="13077" max="13077" width="1.7109375" style="108" customWidth="1"/>
    <col min="13078" max="13080" width="6.7109375" style="108" customWidth="1"/>
    <col min="13081" max="13081" width="1.7109375" style="108" customWidth="1"/>
    <col min="13082" max="13084" width="6.7109375" style="108" customWidth="1"/>
    <col min="13085" max="13312" width="11.42578125" style="108"/>
    <col min="13313" max="13313" width="21.28515625" style="108" customWidth="1"/>
    <col min="13314" max="13314" width="8.42578125" style="108" customWidth="1"/>
    <col min="13315" max="13315" width="8.140625" style="108" customWidth="1"/>
    <col min="13316" max="13316" width="7.5703125" style="108" customWidth="1"/>
    <col min="13317" max="13317" width="1.7109375" style="108" customWidth="1"/>
    <col min="13318" max="13320" width="6.7109375" style="108" customWidth="1"/>
    <col min="13321" max="13321" width="1.7109375" style="108" customWidth="1"/>
    <col min="13322" max="13324" width="6.7109375" style="108" customWidth="1"/>
    <col min="13325" max="13325" width="1.7109375" style="108" customWidth="1"/>
    <col min="13326" max="13328" width="6.7109375" style="108" customWidth="1"/>
    <col min="13329" max="13329" width="1.7109375" style="108" customWidth="1"/>
    <col min="13330" max="13332" width="6.7109375" style="108" customWidth="1"/>
    <col min="13333" max="13333" width="1.7109375" style="108" customWidth="1"/>
    <col min="13334" max="13336" width="6.7109375" style="108" customWidth="1"/>
    <col min="13337" max="13337" width="1.7109375" style="108" customWidth="1"/>
    <col min="13338" max="13340" width="6.7109375" style="108" customWidth="1"/>
    <col min="13341" max="13568" width="11.42578125" style="108"/>
    <col min="13569" max="13569" width="21.28515625" style="108" customWidth="1"/>
    <col min="13570" max="13570" width="8.42578125" style="108" customWidth="1"/>
    <col min="13571" max="13571" width="8.140625" style="108" customWidth="1"/>
    <col min="13572" max="13572" width="7.5703125" style="108" customWidth="1"/>
    <col min="13573" max="13573" width="1.7109375" style="108" customWidth="1"/>
    <col min="13574" max="13576" width="6.7109375" style="108" customWidth="1"/>
    <col min="13577" max="13577" width="1.7109375" style="108" customWidth="1"/>
    <col min="13578" max="13580" width="6.7109375" style="108" customWidth="1"/>
    <col min="13581" max="13581" width="1.7109375" style="108" customWidth="1"/>
    <col min="13582" max="13584" width="6.7109375" style="108" customWidth="1"/>
    <col min="13585" max="13585" width="1.7109375" style="108" customWidth="1"/>
    <col min="13586" max="13588" width="6.7109375" style="108" customWidth="1"/>
    <col min="13589" max="13589" width="1.7109375" style="108" customWidth="1"/>
    <col min="13590" max="13592" width="6.7109375" style="108" customWidth="1"/>
    <col min="13593" max="13593" width="1.7109375" style="108" customWidth="1"/>
    <col min="13594" max="13596" width="6.7109375" style="108" customWidth="1"/>
    <col min="13597" max="13824" width="11.42578125" style="108"/>
    <col min="13825" max="13825" width="21.28515625" style="108" customWidth="1"/>
    <col min="13826" max="13826" width="8.42578125" style="108" customWidth="1"/>
    <col min="13827" max="13827" width="8.140625" style="108" customWidth="1"/>
    <col min="13828" max="13828" width="7.5703125" style="108" customWidth="1"/>
    <col min="13829" max="13829" width="1.7109375" style="108" customWidth="1"/>
    <col min="13830" max="13832" width="6.7109375" style="108" customWidth="1"/>
    <col min="13833" max="13833" width="1.7109375" style="108" customWidth="1"/>
    <col min="13834" max="13836" width="6.7109375" style="108" customWidth="1"/>
    <col min="13837" max="13837" width="1.7109375" style="108" customWidth="1"/>
    <col min="13838" max="13840" width="6.7109375" style="108" customWidth="1"/>
    <col min="13841" max="13841" width="1.7109375" style="108" customWidth="1"/>
    <col min="13842" max="13844" width="6.7109375" style="108" customWidth="1"/>
    <col min="13845" max="13845" width="1.7109375" style="108" customWidth="1"/>
    <col min="13846" max="13848" width="6.7109375" style="108" customWidth="1"/>
    <col min="13849" max="13849" width="1.7109375" style="108" customWidth="1"/>
    <col min="13850" max="13852" width="6.7109375" style="108" customWidth="1"/>
    <col min="13853" max="14080" width="11.42578125" style="108"/>
    <col min="14081" max="14081" width="21.28515625" style="108" customWidth="1"/>
    <col min="14082" max="14082" width="8.42578125" style="108" customWidth="1"/>
    <col min="14083" max="14083" width="8.140625" style="108" customWidth="1"/>
    <col min="14084" max="14084" width="7.5703125" style="108" customWidth="1"/>
    <col min="14085" max="14085" width="1.7109375" style="108" customWidth="1"/>
    <col min="14086" max="14088" width="6.7109375" style="108" customWidth="1"/>
    <col min="14089" max="14089" width="1.7109375" style="108" customWidth="1"/>
    <col min="14090" max="14092" width="6.7109375" style="108" customWidth="1"/>
    <col min="14093" max="14093" width="1.7109375" style="108" customWidth="1"/>
    <col min="14094" max="14096" width="6.7109375" style="108" customWidth="1"/>
    <col min="14097" max="14097" width="1.7109375" style="108" customWidth="1"/>
    <col min="14098" max="14100" width="6.7109375" style="108" customWidth="1"/>
    <col min="14101" max="14101" width="1.7109375" style="108" customWidth="1"/>
    <col min="14102" max="14104" width="6.7109375" style="108" customWidth="1"/>
    <col min="14105" max="14105" width="1.7109375" style="108" customWidth="1"/>
    <col min="14106" max="14108" width="6.7109375" style="108" customWidth="1"/>
    <col min="14109" max="14336" width="11.42578125" style="108"/>
    <col min="14337" max="14337" width="21.28515625" style="108" customWidth="1"/>
    <col min="14338" max="14338" width="8.42578125" style="108" customWidth="1"/>
    <col min="14339" max="14339" width="8.140625" style="108" customWidth="1"/>
    <col min="14340" max="14340" width="7.5703125" style="108" customWidth="1"/>
    <col min="14341" max="14341" width="1.7109375" style="108" customWidth="1"/>
    <col min="14342" max="14344" width="6.7109375" style="108" customWidth="1"/>
    <col min="14345" max="14345" width="1.7109375" style="108" customWidth="1"/>
    <col min="14346" max="14348" width="6.7109375" style="108" customWidth="1"/>
    <col min="14349" max="14349" width="1.7109375" style="108" customWidth="1"/>
    <col min="14350" max="14352" width="6.7109375" style="108" customWidth="1"/>
    <col min="14353" max="14353" width="1.7109375" style="108" customWidth="1"/>
    <col min="14354" max="14356" width="6.7109375" style="108" customWidth="1"/>
    <col min="14357" max="14357" width="1.7109375" style="108" customWidth="1"/>
    <col min="14358" max="14360" width="6.7109375" style="108" customWidth="1"/>
    <col min="14361" max="14361" width="1.7109375" style="108" customWidth="1"/>
    <col min="14362" max="14364" width="6.7109375" style="108" customWidth="1"/>
    <col min="14365" max="14592" width="11.42578125" style="108"/>
    <col min="14593" max="14593" width="21.28515625" style="108" customWidth="1"/>
    <col min="14594" max="14594" width="8.42578125" style="108" customWidth="1"/>
    <col min="14595" max="14595" width="8.140625" style="108" customWidth="1"/>
    <col min="14596" max="14596" width="7.5703125" style="108" customWidth="1"/>
    <col min="14597" max="14597" width="1.7109375" style="108" customWidth="1"/>
    <col min="14598" max="14600" width="6.7109375" style="108" customWidth="1"/>
    <col min="14601" max="14601" width="1.7109375" style="108" customWidth="1"/>
    <col min="14602" max="14604" width="6.7109375" style="108" customWidth="1"/>
    <col min="14605" max="14605" width="1.7109375" style="108" customWidth="1"/>
    <col min="14606" max="14608" width="6.7109375" style="108" customWidth="1"/>
    <col min="14609" max="14609" width="1.7109375" style="108" customWidth="1"/>
    <col min="14610" max="14612" width="6.7109375" style="108" customWidth="1"/>
    <col min="14613" max="14613" width="1.7109375" style="108" customWidth="1"/>
    <col min="14614" max="14616" width="6.7109375" style="108" customWidth="1"/>
    <col min="14617" max="14617" width="1.7109375" style="108" customWidth="1"/>
    <col min="14618" max="14620" width="6.7109375" style="108" customWidth="1"/>
    <col min="14621" max="14848" width="11.42578125" style="108"/>
    <col min="14849" max="14849" width="21.28515625" style="108" customWidth="1"/>
    <col min="14850" max="14850" width="8.42578125" style="108" customWidth="1"/>
    <col min="14851" max="14851" width="8.140625" style="108" customWidth="1"/>
    <col min="14852" max="14852" width="7.5703125" style="108" customWidth="1"/>
    <col min="14853" max="14853" width="1.7109375" style="108" customWidth="1"/>
    <col min="14854" max="14856" width="6.7109375" style="108" customWidth="1"/>
    <col min="14857" max="14857" width="1.7109375" style="108" customWidth="1"/>
    <col min="14858" max="14860" width="6.7109375" style="108" customWidth="1"/>
    <col min="14861" max="14861" width="1.7109375" style="108" customWidth="1"/>
    <col min="14862" max="14864" width="6.7109375" style="108" customWidth="1"/>
    <col min="14865" max="14865" width="1.7109375" style="108" customWidth="1"/>
    <col min="14866" max="14868" width="6.7109375" style="108" customWidth="1"/>
    <col min="14869" max="14869" width="1.7109375" style="108" customWidth="1"/>
    <col min="14870" max="14872" width="6.7109375" style="108" customWidth="1"/>
    <col min="14873" max="14873" width="1.7109375" style="108" customWidth="1"/>
    <col min="14874" max="14876" width="6.7109375" style="108" customWidth="1"/>
    <col min="14877" max="15104" width="11.42578125" style="108"/>
    <col min="15105" max="15105" width="21.28515625" style="108" customWidth="1"/>
    <col min="15106" max="15106" width="8.42578125" style="108" customWidth="1"/>
    <col min="15107" max="15107" width="8.140625" style="108" customWidth="1"/>
    <col min="15108" max="15108" width="7.5703125" style="108" customWidth="1"/>
    <col min="15109" max="15109" width="1.7109375" style="108" customWidth="1"/>
    <col min="15110" max="15112" width="6.7109375" style="108" customWidth="1"/>
    <col min="15113" max="15113" width="1.7109375" style="108" customWidth="1"/>
    <col min="15114" max="15116" width="6.7109375" style="108" customWidth="1"/>
    <col min="15117" max="15117" width="1.7109375" style="108" customWidth="1"/>
    <col min="15118" max="15120" width="6.7109375" style="108" customWidth="1"/>
    <col min="15121" max="15121" width="1.7109375" style="108" customWidth="1"/>
    <col min="15122" max="15124" width="6.7109375" style="108" customWidth="1"/>
    <col min="15125" max="15125" width="1.7109375" style="108" customWidth="1"/>
    <col min="15126" max="15128" width="6.7109375" style="108" customWidth="1"/>
    <col min="15129" max="15129" width="1.7109375" style="108" customWidth="1"/>
    <col min="15130" max="15132" width="6.7109375" style="108" customWidth="1"/>
    <col min="15133" max="15360" width="11.42578125" style="108"/>
    <col min="15361" max="15361" width="21.28515625" style="108" customWidth="1"/>
    <col min="15362" max="15362" width="8.42578125" style="108" customWidth="1"/>
    <col min="15363" max="15363" width="8.140625" style="108" customWidth="1"/>
    <col min="15364" max="15364" width="7.5703125" style="108" customWidth="1"/>
    <col min="15365" max="15365" width="1.7109375" style="108" customWidth="1"/>
    <col min="15366" max="15368" width="6.7109375" style="108" customWidth="1"/>
    <col min="15369" max="15369" width="1.7109375" style="108" customWidth="1"/>
    <col min="15370" max="15372" width="6.7109375" style="108" customWidth="1"/>
    <col min="15373" max="15373" width="1.7109375" style="108" customWidth="1"/>
    <col min="15374" max="15376" width="6.7109375" style="108" customWidth="1"/>
    <col min="15377" max="15377" width="1.7109375" style="108" customWidth="1"/>
    <col min="15378" max="15380" width="6.7109375" style="108" customWidth="1"/>
    <col min="15381" max="15381" width="1.7109375" style="108" customWidth="1"/>
    <col min="15382" max="15384" width="6.7109375" style="108" customWidth="1"/>
    <col min="15385" max="15385" width="1.7109375" style="108" customWidth="1"/>
    <col min="15386" max="15388" width="6.7109375" style="108" customWidth="1"/>
    <col min="15389" max="15616" width="11.42578125" style="108"/>
    <col min="15617" max="15617" width="21.28515625" style="108" customWidth="1"/>
    <col min="15618" max="15618" width="8.42578125" style="108" customWidth="1"/>
    <col min="15619" max="15619" width="8.140625" style="108" customWidth="1"/>
    <col min="15620" max="15620" width="7.5703125" style="108" customWidth="1"/>
    <col min="15621" max="15621" width="1.7109375" style="108" customWidth="1"/>
    <col min="15622" max="15624" width="6.7109375" style="108" customWidth="1"/>
    <col min="15625" max="15625" width="1.7109375" style="108" customWidth="1"/>
    <col min="15626" max="15628" width="6.7109375" style="108" customWidth="1"/>
    <col min="15629" max="15629" width="1.7109375" style="108" customWidth="1"/>
    <col min="15630" max="15632" width="6.7109375" style="108" customWidth="1"/>
    <col min="15633" max="15633" width="1.7109375" style="108" customWidth="1"/>
    <col min="15634" max="15636" width="6.7109375" style="108" customWidth="1"/>
    <col min="15637" max="15637" width="1.7109375" style="108" customWidth="1"/>
    <col min="15638" max="15640" width="6.7109375" style="108" customWidth="1"/>
    <col min="15641" max="15641" width="1.7109375" style="108" customWidth="1"/>
    <col min="15642" max="15644" width="6.7109375" style="108" customWidth="1"/>
    <col min="15645" max="15872" width="11.42578125" style="108"/>
    <col min="15873" max="15873" width="21.28515625" style="108" customWidth="1"/>
    <col min="15874" max="15874" width="8.42578125" style="108" customWidth="1"/>
    <col min="15875" max="15875" width="8.140625" style="108" customWidth="1"/>
    <col min="15876" max="15876" width="7.5703125" style="108" customWidth="1"/>
    <col min="15877" max="15877" width="1.7109375" style="108" customWidth="1"/>
    <col min="15878" max="15880" width="6.7109375" style="108" customWidth="1"/>
    <col min="15881" max="15881" width="1.7109375" style="108" customWidth="1"/>
    <col min="15882" max="15884" width="6.7109375" style="108" customWidth="1"/>
    <col min="15885" max="15885" width="1.7109375" style="108" customWidth="1"/>
    <col min="15886" max="15888" width="6.7109375" style="108" customWidth="1"/>
    <col min="15889" max="15889" width="1.7109375" style="108" customWidth="1"/>
    <col min="15890" max="15892" width="6.7109375" style="108" customWidth="1"/>
    <col min="15893" max="15893" width="1.7109375" style="108" customWidth="1"/>
    <col min="15894" max="15896" width="6.7109375" style="108" customWidth="1"/>
    <col min="15897" max="15897" width="1.7109375" style="108" customWidth="1"/>
    <col min="15898" max="15900" width="6.7109375" style="108" customWidth="1"/>
    <col min="15901" max="16128" width="11.42578125" style="108"/>
    <col min="16129" max="16129" width="21.28515625" style="108" customWidth="1"/>
    <col min="16130" max="16130" width="8.42578125" style="108" customWidth="1"/>
    <col min="16131" max="16131" width="8.140625" style="108" customWidth="1"/>
    <col min="16132" max="16132" width="7.5703125" style="108" customWidth="1"/>
    <col min="16133" max="16133" width="1.7109375" style="108" customWidth="1"/>
    <col min="16134" max="16136" width="6.7109375" style="108" customWidth="1"/>
    <col min="16137" max="16137" width="1.7109375" style="108" customWidth="1"/>
    <col min="16138" max="16140" width="6.7109375" style="108" customWidth="1"/>
    <col min="16141" max="16141" width="1.7109375" style="108" customWidth="1"/>
    <col min="16142" max="16144" width="6.7109375" style="108" customWidth="1"/>
    <col min="16145" max="16145" width="1.7109375" style="108" customWidth="1"/>
    <col min="16146" max="16148" width="6.7109375" style="108" customWidth="1"/>
    <col min="16149" max="16149" width="1.7109375" style="108" customWidth="1"/>
    <col min="16150" max="16152" width="6.7109375" style="108" customWidth="1"/>
    <col min="16153" max="16153" width="1.7109375" style="108" customWidth="1"/>
    <col min="16154" max="16156" width="6.7109375" style="108" customWidth="1"/>
    <col min="16157" max="16384" width="11.42578125" style="108"/>
  </cols>
  <sheetData>
    <row r="1" spans="1:33" s="107" customFormat="1" ht="15" customHeight="1" x14ac:dyDescent="0.25">
      <c r="A1" s="336" t="s">
        <v>253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29"/>
      <c r="AD1"/>
      <c r="AE1"/>
      <c r="AF1" s="46"/>
    </row>
    <row r="2" spans="1:33" s="107" customFormat="1" ht="15" customHeight="1" x14ac:dyDescent="0.2">
      <c r="A2" s="330" t="s">
        <v>18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29"/>
      <c r="AD2" s="318" t="s">
        <v>356</v>
      </c>
      <c r="AE2" s="318"/>
      <c r="AF2" s="41"/>
    </row>
    <row r="3" spans="1:33" s="107" customFormat="1" ht="15" customHeight="1" x14ac:dyDescent="0.2">
      <c r="A3" s="336" t="s">
        <v>254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0"/>
      <c r="AD3" s="318"/>
      <c r="AE3" s="318"/>
      <c r="AF3" s="41"/>
    </row>
    <row r="4" spans="1:33" s="107" customFormat="1" ht="15" customHeight="1" x14ac:dyDescent="0.25">
      <c r="A4" s="330" t="s">
        <v>255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41"/>
      <c r="AD4" s="41"/>
      <c r="AE4" s="41"/>
      <c r="AF4" s="41"/>
    </row>
    <row r="5" spans="1:33" s="163" customFormat="1" ht="15" customHeight="1" x14ac:dyDescent="0.2">
      <c r="A5" s="330" t="s">
        <v>515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ht="15" customHeight="1" x14ac:dyDescent="0.25">
      <c r="A7" s="332" t="s">
        <v>470</v>
      </c>
      <c r="B7" s="331" t="s">
        <v>19</v>
      </c>
      <c r="C7" s="331"/>
      <c r="D7" s="331"/>
      <c r="E7" s="109"/>
      <c r="F7" s="331" t="s">
        <v>64</v>
      </c>
      <c r="G7" s="331"/>
      <c r="H7" s="331"/>
      <c r="I7" s="109"/>
      <c r="J7" s="331" t="s">
        <v>65</v>
      </c>
      <c r="K7" s="331"/>
      <c r="L7" s="331"/>
      <c r="M7" s="109"/>
      <c r="N7" s="331" t="s">
        <v>66</v>
      </c>
      <c r="O7" s="331"/>
      <c r="P7" s="331"/>
      <c r="Q7" s="109"/>
      <c r="R7" s="331" t="s">
        <v>67</v>
      </c>
      <c r="S7" s="331"/>
      <c r="T7" s="331"/>
      <c r="U7" s="109"/>
      <c r="V7" s="331" t="s">
        <v>68</v>
      </c>
      <c r="W7" s="331"/>
      <c r="X7" s="331"/>
      <c r="Y7" s="109"/>
      <c r="Z7" s="331" t="s">
        <v>69</v>
      </c>
      <c r="AA7" s="331"/>
      <c r="AB7" s="331"/>
    </row>
    <row r="8" spans="1:33" ht="15" customHeight="1" thickBot="1" x14ac:dyDescent="0.3">
      <c r="A8" s="333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ht="15" customHeight="1" x14ac:dyDescent="0.25">
      <c r="A9" s="112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</row>
    <row r="10" spans="1:33" ht="15" customHeight="1" x14ac:dyDescent="0.25">
      <c r="A10" s="136" t="s">
        <v>19</v>
      </c>
      <c r="B10" s="152">
        <f>+B16+B22</f>
        <v>449586</v>
      </c>
      <c r="C10" s="152">
        <f t="shared" ref="B10:D13" si="0">+C16+C22</f>
        <v>231015</v>
      </c>
      <c r="D10" s="152">
        <f t="shared" si="0"/>
        <v>218571</v>
      </c>
      <c r="E10" s="152"/>
      <c r="F10" s="152">
        <f t="shared" ref="F10:H13" si="1">+F16+F22</f>
        <v>79447</v>
      </c>
      <c r="G10" s="152">
        <f t="shared" si="1"/>
        <v>40600</v>
      </c>
      <c r="H10" s="152">
        <f t="shared" si="1"/>
        <v>38847</v>
      </c>
      <c r="I10" s="152"/>
      <c r="J10" s="152">
        <f t="shared" ref="J10:L13" si="2">+J16+J22</f>
        <v>76754</v>
      </c>
      <c r="K10" s="152">
        <f t="shared" si="2"/>
        <v>39921</v>
      </c>
      <c r="L10" s="152">
        <f t="shared" si="2"/>
        <v>36833</v>
      </c>
      <c r="M10" s="152"/>
      <c r="N10" s="152">
        <f t="shared" ref="N10:P13" si="3">+N16+N22</f>
        <v>75470</v>
      </c>
      <c r="O10" s="152">
        <f t="shared" si="3"/>
        <v>38937</v>
      </c>
      <c r="P10" s="152">
        <f t="shared" si="3"/>
        <v>36533</v>
      </c>
      <c r="Q10" s="152"/>
      <c r="R10" s="152">
        <f t="shared" ref="R10:T13" si="4">+R16+R22</f>
        <v>75855</v>
      </c>
      <c r="S10" s="152">
        <f t="shared" si="4"/>
        <v>39012</v>
      </c>
      <c r="T10" s="152">
        <f t="shared" si="4"/>
        <v>36843</v>
      </c>
      <c r="U10" s="152"/>
      <c r="V10" s="152">
        <f t="shared" ref="V10:X13" si="5">+V16+V22</f>
        <v>72080</v>
      </c>
      <c r="W10" s="152">
        <f t="shared" si="5"/>
        <v>36950</v>
      </c>
      <c r="X10" s="152">
        <f t="shared" si="5"/>
        <v>35130</v>
      </c>
      <c r="Y10" s="152"/>
      <c r="Z10" s="152">
        <f t="shared" ref="Z10:AB13" si="6">+Z16+Z22</f>
        <v>69980</v>
      </c>
      <c r="AA10" s="152">
        <f t="shared" si="6"/>
        <v>35595</v>
      </c>
      <c r="AB10" s="152">
        <f t="shared" si="6"/>
        <v>34385</v>
      </c>
    </row>
    <row r="11" spans="1:33" ht="15" customHeight="1" x14ac:dyDescent="0.25">
      <c r="A11" s="116" t="s">
        <v>73</v>
      </c>
      <c r="B11" s="115">
        <f t="shared" si="0"/>
        <v>408682</v>
      </c>
      <c r="C11" s="115">
        <f t="shared" si="0"/>
        <v>210183</v>
      </c>
      <c r="D11" s="115">
        <f t="shared" si="0"/>
        <v>198499</v>
      </c>
      <c r="E11" s="115"/>
      <c r="F11" s="115">
        <f t="shared" si="1"/>
        <v>72262</v>
      </c>
      <c r="G11" s="115">
        <f t="shared" si="1"/>
        <v>36935</v>
      </c>
      <c r="H11" s="115">
        <f t="shared" si="1"/>
        <v>35327</v>
      </c>
      <c r="I11" s="115"/>
      <c r="J11" s="115">
        <f t="shared" si="2"/>
        <v>69948</v>
      </c>
      <c r="K11" s="115">
        <f t="shared" si="2"/>
        <v>36470</v>
      </c>
      <c r="L11" s="115">
        <f t="shared" si="2"/>
        <v>33478</v>
      </c>
      <c r="M11" s="115"/>
      <c r="N11" s="115">
        <f t="shared" si="3"/>
        <v>68433</v>
      </c>
      <c r="O11" s="115">
        <f t="shared" si="3"/>
        <v>35340</v>
      </c>
      <c r="P11" s="115">
        <f t="shared" si="3"/>
        <v>33093</v>
      </c>
      <c r="Q11" s="115"/>
      <c r="R11" s="115">
        <f t="shared" si="4"/>
        <v>69000</v>
      </c>
      <c r="S11" s="115">
        <f t="shared" si="4"/>
        <v>35543</v>
      </c>
      <c r="T11" s="115">
        <f t="shared" si="4"/>
        <v>33457</v>
      </c>
      <c r="U11" s="115"/>
      <c r="V11" s="115">
        <f t="shared" si="5"/>
        <v>65625</v>
      </c>
      <c r="W11" s="115">
        <f t="shared" si="5"/>
        <v>33658</v>
      </c>
      <c r="X11" s="115">
        <f t="shared" si="5"/>
        <v>31967</v>
      </c>
      <c r="Y11" s="115"/>
      <c r="Z11" s="115">
        <f t="shared" si="6"/>
        <v>63414</v>
      </c>
      <c r="AA11" s="115">
        <f t="shared" si="6"/>
        <v>32237</v>
      </c>
      <c r="AB11" s="115">
        <f t="shared" si="6"/>
        <v>31177</v>
      </c>
    </row>
    <row r="12" spans="1:33" ht="15" customHeight="1" x14ac:dyDescent="0.25">
      <c r="A12" s="116" t="s">
        <v>74</v>
      </c>
      <c r="B12" s="115">
        <f t="shared" si="0"/>
        <v>35673</v>
      </c>
      <c r="C12" s="115">
        <f t="shared" si="0"/>
        <v>18424</v>
      </c>
      <c r="D12" s="115">
        <f t="shared" si="0"/>
        <v>17249</v>
      </c>
      <c r="E12" s="115"/>
      <c r="F12" s="115">
        <f t="shared" si="1"/>
        <v>6250</v>
      </c>
      <c r="G12" s="115">
        <f t="shared" si="1"/>
        <v>3224</v>
      </c>
      <c r="H12" s="115">
        <f t="shared" si="1"/>
        <v>3026</v>
      </c>
      <c r="I12" s="115"/>
      <c r="J12" s="115">
        <f t="shared" si="2"/>
        <v>5968</v>
      </c>
      <c r="K12" s="115">
        <f t="shared" si="2"/>
        <v>3083</v>
      </c>
      <c r="L12" s="115">
        <f t="shared" si="2"/>
        <v>2885</v>
      </c>
      <c r="M12" s="115"/>
      <c r="N12" s="115">
        <f t="shared" si="3"/>
        <v>6169</v>
      </c>
      <c r="O12" s="115">
        <f t="shared" si="3"/>
        <v>3202</v>
      </c>
      <c r="P12" s="115">
        <f t="shared" si="3"/>
        <v>2967</v>
      </c>
      <c r="Q12" s="115"/>
      <c r="R12" s="115">
        <f t="shared" si="4"/>
        <v>5954</v>
      </c>
      <c r="S12" s="115">
        <f t="shared" si="4"/>
        <v>3044</v>
      </c>
      <c r="T12" s="115">
        <f t="shared" si="4"/>
        <v>2910</v>
      </c>
      <c r="U12" s="115"/>
      <c r="V12" s="115">
        <f t="shared" si="5"/>
        <v>5592</v>
      </c>
      <c r="W12" s="115">
        <f t="shared" si="5"/>
        <v>2876</v>
      </c>
      <c r="X12" s="115">
        <f t="shared" si="5"/>
        <v>2716</v>
      </c>
      <c r="Y12" s="115"/>
      <c r="Z12" s="115">
        <f t="shared" si="6"/>
        <v>5740</v>
      </c>
      <c r="AA12" s="115">
        <f t="shared" si="6"/>
        <v>2995</v>
      </c>
      <c r="AB12" s="115">
        <f t="shared" si="6"/>
        <v>2745</v>
      </c>
    </row>
    <row r="13" spans="1:33" ht="15" customHeight="1" x14ac:dyDescent="0.25">
      <c r="A13" s="116" t="s">
        <v>263</v>
      </c>
      <c r="B13" s="115">
        <f t="shared" si="0"/>
        <v>5231</v>
      </c>
      <c r="C13" s="115">
        <f t="shared" si="0"/>
        <v>2408</v>
      </c>
      <c r="D13" s="115">
        <f t="shared" si="0"/>
        <v>2823</v>
      </c>
      <c r="E13" s="115"/>
      <c r="F13" s="115">
        <f t="shared" si="1"/>
        <v>935</v>
      </c>
      <c r="G13" s="115">
        <f t="shared" si="1"/>
        <v>441</v>
      </c>
      <c r="H13" s="115">
        <f t="shared" si="1"/>
        <v>494</v>
      </c>
      <c r="I13" s="115"/>
      <c r="J13" s="115">
        <f t="shared" si="2"/>
        <v>838</v>
      </c>
      <c r="K13" s="115">
        <f t="shared" si="2"/>
        <v>368</v>
      </c>
      <c r="L13" s="115">
        <f t="shared" si="2"/>
        <v>470</v>
      </c>
      <c r="M13" s="115"/>
      <c r="N13" s="115">
        <f t="shared" si="3"/>
        <v>868</v>
      </c>
      <c r="O13" s="115">
        <f t="shared" si="3"/>
        <v>395</v>
      </c>
      <c r="P13" s="115">
        <f t="shared" si="3"/>
        <v>473</v>
      </c>
      <c r="Q13" s="115"/>
      <c r="R13" s="115">
        <f t="shared" si="4"/>
        <v>901</v>
      </c>
      <c r="S13" s="115">
        <f t="shared" si="4"/>
        <v>425</v>
      </c>
      <c r="T13" s="115">
        <f t="shared" si="4"/>
        <v>476</v>
      </c>
      <c r="U13" s="115"/>
      <c r="V13" s="115">
        <f t="shared" si="5"/>
        <v>863</v>
      </c>
      <c r="W13" s="115">
        <f t="shared" si="5"/>
        <v>416</v>
      </c>
      <c r="X13" s="115">
        <f t="shared" si="5"/>
        <v>447</v>
      </c>
      <c r="Y13" s="115"/>
      <c r="Z13" s="115">
        <f t="shared" si="6"/>
        <v>826</v>
      </c>
      <c r="AA13" s="115">
        <f t="shared" si="6"/>
        <v>363</v>
      </c>
      <c r="AB13" s="115">
        <f t="shared" si="6"/>
        <v>463</v>
      </c>
    </row>
    <row r="14" spans="1:33" ht="15" customHeight="1" x14ac:dyDescent="0.25">
      <c r="A14" s="112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</row>
    <row r="15" spans="1:33" ht="15" customHeight="1" x14ac:dyDescent="0.25">
      <c r="A15" s="136" t="s">
        <v>471</v>
      </c>
      <c r="B15" s="117"/>
      <c r="C15" s="117"/>
      <c r="D15" s="117"/>
      <c r="E15" s="118"/>
      <c r="F15" s="117"/>
      <c r="G15" s="117"/>
      <c r="H15" s="117"/>
      <c r="I15" s="118"/>
      <c r="J15" s="117"/>
      <c r="K15" s="117"/>
      <c r="L15" s="117"/>
      <c r="M15" s="118"/>
      <c r="N15" s="117"/>
      <c r="O15" s="117"/>
      <c r="P15" s="117"/>
      <c r="Q15" s="118"/>
      <c r="R15" s="117"/>
      <c r="S15" s="117"/>
      <c r="T15" s="117"/>
      <c r="U15" s="118"/>
      <c r="V15" s="117"/>
      <c r="W15" s="117"/>
      <c r="X15" s="117"/>
      <c r="Y15" s="118"/>
      <c r="Z15" s="117"/>
      <c r="AA15" s="117"/>
      <c r="AB15" s="117"/>
    </row>
    <row r="16" spans="1:33" ht="15" customHeight="1" x14ac:dyDescent="0.2">
      <c r="A16" s="137" t="s">
        <v>19</v>
      </c>
      <c r="B16" s="271">
        <v>317890</v>
      </c>
      <c r="C16" s="271">
        <v>162942</v>
      </c>
      <c r="D16" s="271">
        <v>154948</v>
      </c>
      <c r="E16" s="271"/>
      <c r="F16" s="271">
        <v>55514</v>
      </c>
      <c r="G16" s="271">
        <v>28398</v>
      </c>
      <c r="H16" s="271">
        <v>27116</v>
      </c>
      <c r="I16" s="271"/>
      <c r="J16" s="271">
        <v>54116</v>
      </c>
      <c r="K16" s="271">
        <v>28059</v>
      </c>
      <c r="L16" s="271">
        <v>26057</v>
      </c>
      <c r="M16" s="271"/>
      <c r="N16" s="271">
        <v>53405</v>
      </c>
      <c r="O16" s="271">
        <v>27402</v>
      </c>
      <c r="P16" s="271">
        <v>26003</v>
      </c>
      <c r="Q16" s="271"/>
      <c r="R16" s="271">
        <v>53695</v>
      </c>
      <c r="S16" s="271">
        <v>27559</v>
      </c>
      <c r="T16" s="271">
        <v>26136</v>
      </c>
      <c r="U16" s="271"/>
      <c r="V16" s="271">
        <v>51168</v>
      </c>
      <c r="W16" s="271">
        <v>26118</v>
      </c>
      <c r="X16" s="271">
        <v>25050</v>
      </c>
      <c r="Y16" s="271"/>
      <c r="Z16" s="271">
        <v>49992</v>
      </c>
      <c r="AA16" s="271">
        <v>25406</v>
      </c>
      <c r="AB16" s="271">
        <v>24586</v>
      </c>
    </row>
    <row r="17" spans="1:32" ht="15" customHeight="1" x14ac:dyDescent="0.2">
      <c r="A17" s="116" t="s">
        <v>73</v>
      </c>
      <c r="B17" s="272">
        <v>278324</v>
      </c>
      <c r="C17" s="272">
        <v>142799</v>
      </c>
      <c r="D17" s="272">
        <v>135525</v>
      </c>
      <c r="E17" s="272"/>
      <c r="F17" s="272">
        <v>48567</v>
      </c>
      <c r="G17" s="272">
        <v>24855</v>
      </c>
      <c r="H17" s="272">
        <v>23712</v>
      </c>
      <c r="I17" s="272"/>
      <c r="J17" s="272">
        <v>47550</v>
      </c>
      <c r="K17" s="272">
        <v>24738</v>
      </c>
      <c r="L17" s="272">
        <v>22812</v>
      </c>
      <c r="M17" s="272"/>
      <c r="N17" s="272">
        <v>46603</v>
      </c>
      <c r="O17" s="272">
        <v>23919</v>
      </c>
      <c r="P17" s="272">
        <v>22684</v>
      </c>
      <c r="Q17" s="272"/>
      <c r="R17" s="272">
        <v>47081</v>
      </c>
      <c r="S17" s="272">
        <v>24217</v>
      </c>
      <c r="T17" s="272">
        <v>22864</v>
      </c>
      <c r="U17" s="272"/>
      <c r="V17" s="272">
        <v>44905</v>
      </c>
      <c r="W17" s="272">
        <v>22928</v>
      </c>
      <c r="X17" s="272">
        <v>21977</v>
      </c>
      <c r="Y17" s="272"/>
      <c r="Z17" s="272">
        <v>43618</v>
      </c>
      <c r="AA17" s="272">
        <v>22142</v>
      </c>
      <c r="AB17" s="272">
        <v>21476</v>
      </c>
    </row>
    <row r="18" spans="1:32" ht="15" customHeight="1" x14ac:dyDescent="0.2">
      <c r="A18" s="116" t="s">
        <v>74</v>
      </c>
      <c r="B18" s="272">
        <v>34335</v>
      </c>
      <c r="C18" s="272">
        <v>17735</v>
      </c>
      <c r="D18" s="272">
        <v>16600</v>
      </c>
      <c r="E18" s="272"/>
      <c r="F18" s="272">
        <v>6012</v>
      </c>
      <c r="G18" s="272">
        <v>3102</v>
      </c>
      <c r="H18" s="272">
        <v>2910</v>
      </c>
      <c r="I18" s="272"/>
      <c r="J18" s="272">
        <v>5728</v>
      </c>
      <c r="K18" s="272">
        <v>2953</v>
      </c>
      <c r="L18" s="272">
        <v>2775</v>
      </c>
      <c r="M18" s="272"/>
      <c r="N18" s="272">
        <v>5934</v>
      </c>
      <c r="O18" s="272">
        <v>3088</v>
      </c>
      <c r="P18" s="272">
        <v>2846</v>
      </c>
      <c r="Q18" s="272"/>
      <c r="R18" s="272">
        <v>5713</v>
      </c>
      <c r="S18" s="272">
        <v>2917</v>
      </c>
      <c r="T18" s="272">
        <v>2796</v>
      </c>
      <c r="U18" s="272"/>
      <c r="V18" s="272">
        <v>5400</v>
      </c>
      <c r="W18" s="272">
        <v>2774</v>
      </c>
      <c r="X18" s="272">
        <v>2626</v>
      </c>
      <c r="Y18" s="272"/>
      <c r="Z18" s="272">
        <v>5548</v>
      </c>
      <c r="AA18" s="272">
        <v>2901</v>
      </c>
      <c r="AB18" s="272">
        <v>2647</v>
      </c>
    </row>
    <row r="19" spans="1:32" ht="15" customHeight="1" x14ac:dyDescent="0.2">
      <c r="A19" s="116" t="s">
        <v>263</v>
      </c>
      <c r="B19" s="272">
        <v>5231</v>
      </c>
      <c r="C19" s="272">
        <v>2408</v>
      </c>
      <c r="D19" s="272">
        <v>2823</v>
      </c>
      <c r="E19" s="272"/>
      <c r="F19" s="272">
        <v>935</v>
      </c>
      <c r="G19" s="272">
        <v>441</v>
      </c>
      <c r="H19" s="272">
        <v>494</v>
      </c>
      <c r="I19" s="272"/>
      <c r="J19" s="272">
        <v>838</v>
      </c>
      <c r="K19" s="272">
        <v>368</v>
      </c>
      <c r="L19" s="272">
        <v>470</v>
      </c>
      <c r="M19" s="272"/>
      <c r="N19" s="272">
        <v>868</v>
      </c>
      <c r="O19" s="272">
        <v>395</v>
      </c>
      <c r="P19" s="272">
        <v>473</v>
      </c>
      <c r="Q19" s="272"/>
      <c r="R19" s="272">
        <v>901</v>
      </c>
      <c r="S19" s="272">
        <v>425</v>
      </c>
      <c r="T19" s="272">
        <v>476</v>
      </c>
      <c r="U19" s="272"/>
      <c r="V19" s="272">
        <v>863</v>
      </c>
      <c r="W19" s="272">
        <v>416</v>
      </c>
      <c r="X19" s="272">
        <v>447</v>
      </c>
      <c r="Y19" s="272"/>
      <c r="Z19" s="272">
        <v>826</v>
      </c>
      <c r="AA19" s="272">
        <v>363</v>
      </c>
      <c r="AB19" s="272">
        <v>463</v>
      </c>
    </row>
    <row r="20" spans="1:32" ht="15" customHeight="1" x14ac:dyDescent="0.2">
      <c r="A20" s="116"/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</row>
    <row r="21" spans="1:32" ht="15" customHeight="1" x14ac:dyDescent="0.2">
      <c r="A21" s="125" t="s">
        <v>472</v>
      </c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</row>
    <row r="22" spans="1:32" ht="15" customHeight="1" x14ac:dyDescent="0.2">
      <c r="A22" s="137" t="s">
        <v>19</v>
      </c>
      <c r="B22" s="271">
        <v>131696</v>
      </c>
      <c r="C22" s="271">
        <v>68073</v>
      </c>
      <c r="D22" s="271">
        <v>63623</v>
      </c>
      <c r="E22" s="271"/>
      <c r="F22" s="271">
        <v>23933</v>
      </c>
      <c r="G22" s="271">
        <v>12202</v>
      </c>
      <c r="H22" s="271">
        <v>11731</v>
      </c>
      <c r="I22" s="271"/>
      <c r="J22" s="271">
        <v>22638</v>
      </c>
      <c r="K22" s="271">
        <v>11862</v>
      </c>
      <c r="L22" s="271">
        <v>10776</v>
      </c>
      <c r="M22" s="271"/>
      <c r="N22" s="271">
        <v>22065</v>
      </c>
      <c r="O22" s="271">
        <v>11535</v>
      </c>
      <c r="P22" s="271">
        <v>10530</v>
      </c>
      <c r="Q22" s="271"/>
      <c r="R22" s="271">
        <v>22160</v>
      </c>
      <c r="S22" s="271">
        <v>11453</v>
      </c>
      <c r="T22" s="271">
        <v>10707</v>
      </c>
      <c r="U22" s="271"/>
      <c r="V22" s="271">
        <v>20912</v>
      </c>
      <c r="W22" s="271">
        <v>10832</v>
      </c>
      <c r="X22" s="271">
        <v>10080</v>
      </c>
      <c r="Y22" s="271"/>
      <c r="Z22" s="271">
        <v>19988</v>
      </c>
      <c r="AA22" s="271">
        <v>10189</v>
      </c>
      <c r="AB22" s="271">
        <v>9799</v>
      </c>
    </row>
    <row r="23" spans="1:32" ht="15" customHeight="1" x14ac:dyDescent="0.2">
      <c r="A23" s="116" t="s">
        <v>73</v>
      </c>
      <c r="B23" s="272">
        <v>130358</v>
      </c>
      <c r="C23" s="272">
        <v>67384</v>
      </c>
      <c r="D23" s="272">
        <v>62974</v>
      </c>
      <c r="E23" s="272"/>
      <c r="F23" s="272">
        <v>23695</v>
      </c>
      <c r="G23" s="272">
        <v>12080</v>
      </c>
      <c r="H23" s="272">
        <v>11615</v>
      </c>
      <c r="I23" s="272"/>
      <c r="J23" s="272">
        <v>22398</v>
      </c>
      <c r="K23" s="272">
        <v>11732</v>
      </c>
      <c r="L23" s="272">
        <v>10666</v>
      </c>
      <c r="M23" s="272"/>
      <c r="N23" s="272">
        <v>21830</v>
      </c>
      <c r="O23" s="272">
        <v>11421</v>
      </c>
      <c r="P23" s="272">
        <v>10409</v>
      </c>
      <c r="Q23" s="272"/>
      <c r="R23" s="272">
        <v>21919</v>
      </c>
      <c r="S23" s="272">
        <v>11326</v>
      </c>
      <c r="T23" s="272">
        <v>10593</v>
      </c>
      <c r="U23" s="272"/>
      <c r="V23" s="272">
        <v>20720</v>
      </c>
      <c r="W23" s="272">
        <v>10730</v>
      </c>
      <c r="X23" s="272">
        <v>9990</v>
      </c>
      <c r="Y23" s="272"/>
      <c r="Z23" s="272">
        <v>19796</v>
      </c>
      <c r="AA23" s="272">
        <v>10095</v>
      </c>
      <c r="AB23" s="272">
        <v>9701</v>
      </c>
    </row>
    <row r="24" spans="1:32" ht="15" customHeight="1" x14ac:dyDescent="0.2">
      <c r="A24" s="116" t="s">
        <v>74</v>
      </c>
      <c r="B24" s="272">
        <v>1338</v>
      </c>
      <c r="C24" s="272">
        <v>689</v>
      </c>
      <c r="D24" s="272">
        <v>649</v>
      </c>
      <c r="E24" s="272"/>
      <c r="F24" s="272">
        <v>238</v>
      </c>
      <c r="G24" s="272">
        <v>122</v>
      </c>
      <c r="H24" s="272">
        <v>116</v>
      </c>
      <c r="I24" s="272"/>
      <c r="J24" s="272">
        <v>240</v>
      </c>
      <c r="K24" s="272">
        <v>130</v>
      </c>
      <c r="L24" s="272">
        <v>110</v>
      </c>
      <c r="M24" s="272"/>
      <c r="N24" s="272">
        <v>235</v>
      </c>
      <c r="O24" s="272">
        <v>114</v>
      </c>
      <c r="P24" s="272">
        <v>121</v>
      </c>
      <c r="Q24" s="272"/>
      <c r="R24" s="272">
        <v>241</v>
      </c>
      <c r="S24" s="272">
        <v>127</v>
      </c>
      <c r="T24" s="272">
        <v>114</v>
      </c>
      <c r="U24" s="272"/>
      <c r="V24" s="272">
        <v>192</v>
      </c>
      <c r="W24" s="272">
        <v>102</v>
      </c>
      <c r="X24" s="272">
        <v>90</v>
      </c>
      <c r="Y24" s="272"/>
      <c r="Z24" s="272">
        <v>192</v>
      </c>
      <c r="AA24" s="272">
        <v>94</v>
      </c>
      <c r="AB24" s="272">
        <v>98</v>
      </c>
    </row>
    <row r="25" spans="1:32" ht="15" customHeight="1" thickBot="1" x14ac:dyDescent="0.3">
      <c r="A25" s="120" t="s">
        <v>263</v>
      </c>
      <c r="B25" s="121">
        <v>0</v>
      </c>
      <c r="C25" s="121">
        <v>0</v>
      </c>
      <c r="D25" s="121">
        <v>0</v>
      </c>
      <c r="E25" s="121"/>
      <c r="F25" s="121">
        <v>0</v>
      </c>
      <c r="G25" s="121">
        <v>0</v>
      </c>
      <c r="H25" s="121">
        <v>0</v>
      </c>
      <c r="I25" s="121"/>
      <c r="J25" s="121">
        <v>0</v>
      </c>
      <c r="K25" s="121">
        <v>0</v>
      </c>
      <c r="L25" s="121">
        <v>0</v>
      </c>
      <c r="M25" s="121"/>
      <c r="N25" s="121">
        <v>0</v>
      </c>
      <c r="O25" s="121">
        <v>0</v>
      </c>
      <c r="P25" s="121">
        <v>0</v>
      </c>
      <c r="Q25" s="121"/>
      <c r="R25" s="121">
        <v>0</v>
      </c>
      <c r="S25" s="121">
        <v>0</v>
      </c>
      <c r="T25" s="121">
        <v>0</v>
      </c>
      <c r="U25" s="121"/>
      <c r="V25" s="121">
        <v>0</v>
      </c>
      <c r="W25" s="121">
        <v>0</v>
      </c>
      <c r="X25" s="121">
        <v>0</v>
      </c>
      <c r="Y25" s="121"/>
      <c r="Z25" s="121">
        <v>0</v>
      </c>
      <c r="AA25" s="121">
        <v>0</v>
      </c>
      <c r="AB25" s="121">
        <v>0</v>
      </c>
    </row>
    <row r="26" spans="1:32" ht="15" customHeight="1" x14ac:dyDescent="0.25">
      <c r="A26" s="334" t="s">
        <v>256</v>
      </c>
      <c r="B26" s="334"/>
      <c r="C26" s="334"/>
      <c r="D26" s="334"/>
      <c r="E26" s="334"/>
      <c r="F26" s="334"/>
      <c r="G26" s="334"/>
      <c r="H26" s="334"/>
      <c r="I26" s="334"/>
      <c r="J26" s="334"/>
      <c r="K26" s="334"/>
      <c r="L26" s="334"/>
      <c r="M26" s="334"/>
      <c r="N26" s="334"/>
      <c r="O26" s="334"/>
      <c r="P26" s="334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</row>
    <row r="27" spans="1:32" ht="15" customHeight="1" x14ac:dyDescent="0.25">
      <c r="A27" s="335" t="s">
        <v>242</v>
      </c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</row>
    <row r="28" spans="1:32" ht="15" customHeight="1" x14ac:dyDescent="0.25">
      <c r="A28" s="116"/>
    </row>
    <row r="29" spans="1:32" s="107" customFormat="1" ht="15" customHeight="1" x14ac:dyDescent="0.25">
      <c r="A29" s="336" t="s">
        <v>257</v>
      </c>
      <c r="B29" s="336"/>
      <c r="C29" s="336"/>
      <c r="D29" s="336"/>
      <c r="E29" s="336"/>
      <c r="F29" s="336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  <c r="T29" s="336"/>
      <c r="U29" s="336"/>
      <c r="V29" s="336"/>
      <c r="W29" s="336"/>
      <c r="X29" s="336"/>
      <c r="Y29" s="336"/>
      <c r="Z29" s="336"/>
      <c r="AA29" s="336"/>
      <c r="AB29" s="336"/>
      <c r="AC29" s="29"/>
      <c r="AD29"/>
      <c r="AE29"/>
      <c r="AF29" s="46"/>
    </row>
    <row r="30" spans="1:32" s="107" customFormat="1" ht="15" customHeight="1" x14ac:dyDescent="0.2">
      <c r="A30" s="330" t="s">
        <v>75</v>
      </c>
      <c r="B30" s="330"/>
      <c r="C30" s="330"/>
      <c r="D30" s="330"/>
      <c r="E30" s="330"/>
      <c r="F30" s="330"/>
      <c r="G30" s="330"/>
      <c r="H30" s="330"/>
      <c r="I30" s="330"/>
      <c r="J30" s="33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29"/>
      <c r="AD30" s="318" t="s">
        <v>356</v>
      </c>
      <c r="AE30" s="318"/>
      <c r="AF30" s="41"/>
    </row>
    <row r="31" spans="1:32" s="107" customFormat="1" ht="15" customHeight="1" x14ac:dyDescent="0.2">
      <c r="A31" s="336" t="s">
        <v>254</v>
      </c>
      <c r="B31" s="336"/>
      <c r="C31" s="336"/>
      <c r="D31" s="336"/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6"/>
      <c r="Z31" s="336"/>
      <c r="AA31" s="336"/>
      <c r="AB31" s="336"/>
      <c r="AC31" s="30"/>
      <c r="AD31" s="318"/>
      <c r="AE31" s="318"/>
      <c r="AF31" s="41"/>
    </row>
    <row r="32" spans="1:32" s="107" customFormat="1" ht="15" customHeight="1" x14ac:dyDescent="0.25">
      <c r="A32" s="330" t="s">
        <v>255</v>
      </c>
      <c r="B32" s="330"/>
      <c r="C32" s="330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41"/>
      <c r="AD32" s="41"/>
      <c r="AE32" s="41"/>
      <c r="AF32" s="41"/>
    </row>
    <row r="33" spans="1:34" s="163" customFormat="1" ht="15" customHeight="1" x14ac:dyDescent="0.2">
      <c r="A33" s="330" t="s">
        <v>515</v>
      </c>
      <c r="B33" s="330"/>
      <c r="C33" s="330"/>
      <c r="D33" s="330"/>
      <c r="E33" s="330"/>
      <c r="F33" s="330"/>
      <c r="G33" s="330"/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131"/>
      <c r="AD33" s="171"/>
      <c r="AE33" s="171"/>
      <c r="AF33" s="171"/>
      <c r="AG33" s="171"/>
      <c r="AH33" s="171"/>
    </row>
    <row r="34" spans="1:34" s="163" customFormat="1" ht="15" customHeight="1" thickBot="1" x14ac:dyDescent="0.25">
      <c r="A34" s="120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221"/>
      <c r="AD34" s="171"/>
      <c r="AE34" s="171"/>
      <c r="AF34" s="171"/>
      <c r="AG34" s="171"/>
      <c r="AH34" s="171"/>
    </row>
    <row r="35" spans="1:34" ht="15" customHeight="1" x14ac:dyDescent="0.25">
      <c r="A35" s="332" t="s">
        <v>470</v>
      </c>
      <c r="B35" s="331" t="s">
        <v>19</v>
      </c>
      <c r="C35" s="331"/>
      <c r="D35" s="331"/>
      <c r="E35" s="109"/>
      <c r="F35" s="331" t="s">
        <v>64</v>
      </c>
      <c r="G35" s="331"/>
      <c r="H35" s="331"/>
      <c r="I35" s="109"/>
      <c r="J35" s="331" t="s">
        <v>65</v>
      </c>
      <c r="K35" s="331"/>
      <c r="L35" s="331"/>
      <c r="M35" s="109"/>
      <c r="N35" s="331" t="s">
        <v>66</v>
      </c>
      <c r="O35" s="331"/>
      <c r="P35" s="331"/>
      <c r="Q35" s="109"/>
      <c r="R35" s="331" t="s">
        <v>67</v>
      </c>
      <c r="S35" s="331"/>
      <c r="T35" s="331"/>
      <c r="U35" s="109"/>
      <c r="V35" s="331" t="s">
        <v>68</v>
      </c>
      <c r="W35" s="331"/>
      <c r="X35" s="331"/>
      <c r="Y35" s="109"/>
      <c r="Z35" s="331" t="s">
        <v>69</v>
      </c>
      <c r="AA35" s="331"/>
      <c r="AB35" s="331"/>
    </row>
    <row r="36" spans="1:34" ht="15" customHeight="1" thickBot="1" x14ac:dyDescent="0.3">
      <c r="A36" s="333"/>
      <c r="B36" s="110" t="s">
        <v>70</v>
      </c>
      <c r="C36" s="110" t="s">
        <v>71</v>
      </c>
      <c r="D36" s="110" t="s">
        <v>72</v>
      </c>
      <c r="E36" s="111"/>
      <c r="F36" s="110" t="s">
        <v>70</v>
      </c>
      <c r="G36" s="110" t="s">
        <v>71</v>
      </c>
      <c r="H36" s="110" t="s">
        <v>72</v>
      </c>
      <c r="I36" s="111"/>
      <c r="J36" s="110" t="s">
        <v>70</v>
      </c>
      <c r="K36" s="110" t="s">
        <v>71</v>
      </c>
      <c r="L36" s="110" t="s">
        <v>72</v>
      </c>
      <c r="M36" s="111"/>
      <c r="N36" s="110" t="s">
        <v>70</v>
      </c>
      <c r="O36" s="110" t="s">
        <v>71</v>
      </c>
      <c r="P36" s="110" t="s">
        <v>72</v>
      </c>
      <c r="Q36" s="111"/>
      <c r="R36" s="110" t="s">
        <v>70</v>
      </c>
      <c r="S36" s="110" t="s">
        <v>71</v>
      </c>
      <c r="T36" s="110" t="s">
        <v>72</v>
      </c>
      <c r="U36" s="111"/>
      <c r="V36" s="110" t="s">
        <v>70</v>
      </c>
      <c r="W36" s="110" t="s">
        <v>71</v>
      </c>
      <c r="X36" s="110" t="s">
        <v>72</v>
      </c>
      <c r="Y36" s="111"/>
      <c r="Z36" s="110" t="s">
        <v>70</v>
      </c>
      <c r="AA36" s="110" t="s">
        <v>71</v>
      </c>
      <c r="AB36" s="110" t="s">
        <v>72</v>
      </c>
    </row>
    <row r="37" spans="1:34" ht="15" customHeight="1" x14ac:dyDescent="0.25">
      <c r="A37" s="112"/>
      <c r="AC37" s="113"/>
    </row>
    <row r="38" spans="1:34" ht="15" customHeight="1" x14ac:dyDescent="0.25">
      <c r="A38" s="329" t="s">
        <v>473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329"/>
      <c r="N38" s="329"/>
      <c r="O38" s="329"/>
      <c r="P38" s="329"/>
      <c r="Q38" s="329"/>
      <c r="R38" s="329"/>
      <c r="S38" s="329"/>
      <c r="T38" s="329"/>
      <c r="U38" s="329"/>
      <c r="V38" s="329"/>
      <c r="W38" s="329"/>
      <c r="X38" s="329"/>
      <c r="Y38" s="329"/>
      <c r="Z38" s="329"/>
      <c r="AA38" s="329"/>
      <c r="AB38" s="329"/>
      <c r="AC38" s="113"/>
    </row>
    <row r="39" spans="1:34" ht="15" customHeight="1" x14ac:dyDescent="0.25">
      <c r="A39" s="112"/>
      <c r="B39" s="228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113"/>
    </row>
    <row r="40" spans="1:34" ht="15" customHeight="1" x14ac:dyDescent="0.25">
      <c r="A40" s="136" t="s">
        <v>19</v>
      </c>
      <c r="B40" s="152">
        <f t="shared" ref="B40:D43" si="7">+B46+B52</f>
        <v>438685</v>
      </c>
      <c r="C40" s="152">
        <f t="shared" si="7"/>
        <v>224448</v>
      </c>
      <c r="D40" s="152">
        <f t="shared" si="7"/>
        <v>214237</v>
      </c>
      <c r="E40" s="152"/>
      <c r="F40" s="152">
        <f t="shared" ref="F40:H43" si="8">+F46+F52</f>
        <v>79062</v>
      </c>
      <c r="G40" s="152">
        <f t="shared" si="8"/>
        <v>40380</v>
      </c>
      <c r="H40" s="152">
        <f t="shared" si="8"/>
        <v>38682</v>
      </c>
      <c r="I40" s="152"/>
      <c r="J40" s="152">
        <f t="shared" ref="J40:L43" si="9">+J46+J52</f>
        <v>71726</v>
      </c>
      <c r="K40" s="152">
        <f t="shared" si="9"/>
        <v>36908</v>
      </c>
      <c r="L40" s="152">
        <f t="shared" si="9"/>
        <v>34818</v>
      </c>
      <c r="M40" s="152"/>
      <c r="N40" s="152">
        <f t="shared" ref="N40:P43" si="10">+N46+N52</f>
        <v>73817</v>
      </c>
      <c r="O40" s="152">
        <f t="shared" si="10"/>
        <v>37962</v>
      </c>
      <c r="P40" s="152">
        <f t="shared" si="10"/>
        <v>35855</v>
      </c>
      <c r="Q40" s="152"/>
      <c r="R40" s="152">
        <f t="shared" ref="R40:T43" si="11">+R46+R52</f>
        <v>73946</v>
      </c>
      <c r="S40" s="152">
        <f t="shared" si="11"/>
        <v>37840</v>
      </c>
      <c r="T40" s="152">
        <f t="shared" si="11"/>
        <v>36106</v>
      </c>
      <c r="U40" s="152"/>
      <c r="V40" s="152">
        <f t="shared" ref="V40:X43" si="12">+V46+V52</f>
        <v>70745</v>
      </c>
      <c r="W40" s="152">
        <f t="shared" si="12"/>
        <v>36130</v>
      </c>
      <c r="X40" s="152">
        <f t="shared" si="12"/>
        <v>34615</v>
      </c>
      <c r="Y40" s="152"/>
      <c r="Z40" s="152">
        <f t="shared" ref="Z40:AB43" si="13">+Z46+Z52</f>
        <v>69389</v>
      </c>
      <c r="AA40" s="152">
        <f t="shared" si="13"/>
        <v>35228</v>
      </c>
      <c r="AB40" s="152">
        <f t="shared" si="13"/>
        <v>34161</v>
      </c>
      <c r="AC40" s="152"/>
    </row>
    <row r="41" spans="1:34" ht="15" customHeight="1" x14ac:dyDescent="0.25">
      <c r="A41" s="116" t="s">
        <v>73</v>
      </c>
      <c r="B41" s="115">
        <f t="shared" si="7"/>
        <v>398619</v>
      </c>
      <c r="C41" s="115">
        <f t="shared" si="7"/>
        <v>204095</v>
      </c>
      <c r="D41" s="115">
        <f t="shared" si="7"/>
        <v>194524</v>
      </c>
      <c r="E41" s="115"/>
      <c r="F41" s="115">
        <f t="shared" si="8"/>
        <v>71965</v>
      </c>
      <c r="G41" s="115">
        <f t="shared" si="8"/>
        <v>36763</v>
      </c>
      <c r="H41" s="115">
        <f t="shared" si="8"/>
        <v>35202</v>
      </c>
      <c r="I41" s="115"/>
      <c r="J41" s="115">
        <f t="shared" si="9"/>
        <v>65029</v>
      </c>
      <c r="K41" s="115">
        <f t="shared" si="9"/>
        <v>33520</v>
      </c>
      <c r="L41" s="115">
        <f t="shared" si="9"/>
        <v>31509</v>
      </c>
      <c r="M41" s="115"/>
      <c r="N41" s="115">
        <f t="shared" si="10"/>
        <v>66884</v>
      </c>
      <c r="O41" s="115">
        <f t="shared" si="10"/>
        <v>34419</v>
      </c>
      <c r="P41" s="115">
        <f t="shared" si="10"/>
        <v>32465</v>
      </c>
      <c r="Q41" s="115"/>
      <c r="R41" s="115">
        <f t="shared" si="11"/>
        <v>67249</v>
      </c>
      <c r="S41" s="115">
        <f t="shared" si="11"/>
        <v>34470</v>
      </c>
      <c r="T41" s="115">
        <f t="shared" si="11"/>
        <v>32779</v>
      </c>
      <c r="U41" s="115"/>
      <c r="V41" s="115">
        <f t="shared" si="12"/>
        <v>64482</v>
      </c>
      <c r="W41" s="115">
        <f t="shared" si="12"/>
        <v>32945</v>
      </c>
      <c r="X41" s="115">
        <f t="shared" si="12"/>
        <v>31537</v>
      </c>
      <c r="Y41" s="115"/>
      <c r="Z41" s="115">
        <f t="shared" si="13"/>
        <v>63010</v>
      </c>
      <c r="AA41" s="115">
        <f t="shared" si="13"/>
        <v>31978</v>
      </c>
      <c r="AB41" s="115">
        <f t="shared" si="13"/>
        <v>31032</v>
      </c>
      <c r="AC41" s="115"/>
    </row>
    <row r="42" spans="1:34" ht="15" customHeight="1" x14ac:dyDescent="0.25">
      <c r="A42" s="116" t="s">
        <v>74</v>
      </c>
      <c r="B42" s="115">
        <f t="shared" si="7"/>
        <v>35016</v>
      </c>
      <c r="C42" s="115">
        <f t="shared" si="7"/>
        <v>18012</v>
      </c>
      <c r="D42" s="115">
        <f t="shared" si="7"/>
        <v>17004</v>
      </c>
      <c r="E42" s="115"/>
      <c r="F42" s="115">
        <f t="shared" si="8"/>
        <v>6187</v>
      </c>
      <c r="G42" s="115">
        <f t="shared" si="8"/>
        <v>3185</v>
      </c>
      <c r="H42" s="115">
        <f t="shared" si="8"/>
        <v>3002</v>
      </c>
      <c r="I42" s="115"/>
      <c r="J42" s="115">
        <f t="shared" si="9"/>
        <v>5878</v>
      </c>
      <c r="K42" s="115">
        <f t="shared" si="9"/>
        <v>3027</v>
      </c>
      <c r="L42" s="115">
        <f t="shared" si="9"/>
        <v>2851</v>
      </c>
      <c r="M42" s="115"/>
      <c r="N42" s="115">
        <f t="shared" si="10"/>
        <v>6090</v>
      </c>
      <c r="O42" s="115">
        <f t="shared" si="10"/>
        <v>3157</v>
      </c>
      <c r="P42" s="115">
        <f t="shared" si="10"/>
        <v>2933</v>
      </c>
      <c r="Q42" s="115"/>
      <c r="R42" s="115">
        <f t="shared" si="11"/>
        <v>5824</v>
      </c>
      <c r="S42" s="115">
        <f t="shared" si="11"/>
        <v>2959</v>
      </c>
      <c r="T42" s="115">
        <f t="shared" si="11"/>
        <v>2865</v>
      </c>
      <c r="U42" s="115"/>
      <c r="V42" s="115">
        <f t="shared" si="12"/>
        <v>5442</v>
      </c>
      <c r="W42" s="115">
        <f t="shared" si="12"/>
        <v>2781</v>
      </c>
      <c r="X42" s="115">
        <f t="shared" si="12"/>
        <v>2661</v>
      </c>
      <c r="Y42" s="115"/>
      <c r="Z42" s="115">
        <f t="shared" si="13"/>
        <v>5595</v>
      </c>
      <c r="AA42" s="115">
        <f t="shared" si="13"/>
        <v>2903</v>
      </c>
      <c r="AB42" s="115">
        <f t="shared" si="13"/>
        <v>2692</v>
      </c>
      <c r="AC42" s="115"/>
    </row>
    <row r="43" spans="1:34" ht="15" customHeight="1" x14ac:dyDescent="0.25">
      <c r="A43" s="116" t="s">
        <v>263</v>
      </c>
      <c r="B43" s="115">
        <f t="shared" si="7"/>
        <v>5050</v>
      </c>
      <c r="C43" s="115">
        <f t="shared" si="7"/>
        <v>2341</v>
      </c>
      <c r="D43" s="115">
        <f t="shared" si="7"/>
        <v>2709</v>
      </c>
      <c r="E43" s="115"/>
      <c r="F43" s="115">
        <f t="shared" si="8"/>
        <v>910</v>
      </c>
      <c r="G43" s="115">
        <f t="shared" si="8"/>
        <v>432</v>
      </c>
      <c r="H43" s="115">
        <f t="shared" si="8"/>
        <v>478</v>
      </c>
      <c r="I43" s="115"/>
      <c r="J43" s="115">
        <f t="shared" si="9"/>
        <v>819</v>
      </c>
      <c r="K43" s="115">
        <f t="shared" si="9"/>
        <v>361</v>
      </c>
      <c r="L43" s="115">
        <f t="shared" si="9"/>
        <v>458</v>
      </c>
      <c r="M43" s="115"/>
      <c r="N43" s="115">
        <f t="shared" si="10"/>
        <v>843</v>
      </c>
      <c r="O43" s="115">
        <f t="shared" si="10"/>
        <v>386</v>
      </c>
      <c r="P43" s="115">
        <f t="shared" si="10"/>
        <v>457</v>
      </c>
      <c r="Q43" s="115"/>
      <c r="R43" s="115">
        <f t="shared" si="11"/>
        <v>873</v>
      </c>
      <c r="S43" s="115">
        <f t="shared" si="11"/>
        <v>411</v>
      </c>
      <c r="T43" s="115">
        <f t="shared" si="11"/>
        <v>462</v>
      </c>
      <c r="U43" s="115"/>
      <c r="V43" s="115">
        <f t="shared" si="12"/>
        <v>821</v>
      </c>
      <c r="W43" s="115">
        <f t="shared" si="12"/>
        <v>404</v>
      </c>
      <c r="X43" s="115">
        <f t="shared" si="12"/>
        <v>417</v>
      </c>
      <c r="Y43" s="115"/>
      <c r="Z43" s="115">
        <f t="shared" si="13"/>
        <v>784</v>
      </c>
      <c r="AA43" s="115">
        <f t="shared" si="13"/>
        <v>347</v>
      </c>
      <c r="AB43" s="115">
        <f t="shared" si="13"/>
        <v>437</v>
      </c>
      <c r="AC43" s="115"/>
    </row>
    <row r="44" spans="1:34" ht="15" customHeight="1" x14ac:dyDescent="0.25">
      <c r="A44" s="112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</row>
    <row r="45" spans="1:34" ht="15" customHeight="1" x14ac:dyDescent="0.25">
      <c r="A45" s="136" t="s">
        <v>471</v>
      </c>
      <c r="B45" s="117"/>
      <c r="C45" s="117"/>
      <c r="D45" s="117"/>
      <c r="E45" s="118"/>
      <c r="F45" s="117"/>
      <c r="G45" s="117"/>
      <c r="H45" s="117"/>
      <c r="I45" s="118"/>
      <c r="J45" s="117"/>
      <c r="K45" s="117"/>
      <c r="L45" s="117"/>
      <c r="M45" s="118"/>
      <c r="N45" s="117"/>
      <c r="O45" s="117"/>
      <c r="P45" s="117"/>
      <c r="Q45" s="118"/>
      <c r="R45" s="117"/>
      <c r="S45" s="117"/>
      <c r="T45" s="117"/>
      <c r="U45" s="118"/>
      <c r="V45" s="117"/>
      <c r="W45" s="117"/>
      <c r="X45" s="117"/>
      <c r="Y45" s="118"/>
      <c r="Z45" s="117"/>
      <c r="AA45" s="117"/>
      <c r="AB45" s="117"/>
      <c r="AC45" s="117"/>
    </row>
    <row r="46" spans="1:34" ht="15" customHeight="1" x14ac:dyDescent="0.2">
      <c r="A46" s="137" t="s">
        <v>19</v>
      </c>
      <c r="B46" s="271">
        <v>310167</v>
      </c>
      <c r="C46" s="271">
        <v>158338</v>
      </c>
      <c r="D46" s="271">
        <v>151829</v>
      </c>
      <c r="E46" s="271"/>
      <c r="F46" s="271">
        <v>55252</v>
      </c>
      <c r="G46" s="271">
        <v>28247</v>
      </c>
      <c r="H46" s="271">
        <v>27005</v>
      </c>
      <c r="I46" s="271"/>
      <c r="J46" s="271">
        <v>50543</v>
      </c>
      <c r="K46" s="271">
        <v>25913</v>
      </c>
      <c r="L46" s="271">
        <v>24630</v>
      </c>
      <c r="M46" s="271"/>
      <c r="N46" s="271">
        <v>52288</v>
      </c>
      <c r="O46" s="271">
        <v>26759</v>
      </c>
      <c r="P46" s="271">
        <v>25529</v>
      </c>
      <c r="Q46" s="271"/>
      <c r="R46" s="271">
        <v>52306</v>
      </c>
      <c r="S46" s="271">
        <v>26722</v>
      </c>
      <c r="T46" s="271">
        <v>25584</v>
      </c>
      <c r="U46" s="271"/>
      <c r="V46" s="271">
        <v>50198</v>
      </c>
      <c r="W46" s="271">
        <v>25539</v>
      </c>
      <c r="X46" s="271">
        <v>24659</v>
      </c>
      <c r="Y46" s="271"/>
      <c r="Z46" s="271">
        <v>49580</v>
      </c>
      <c r="AA46" s="271">
        <v>25158</v>
      </c>
      <c r="AB46" s="271">
        <v>24422</v>
      </c>
      <c r="AC46" s="152"/>
    </row>
    <row r="47" spans="1:34" ht="15" customHeight="1" x14ac:dyDescent="0.2">
      <c r="A47" s="116" t="s">
        <v>73</v>
      </c>
      <c r="B47" s="272">
        <v>271421</v>
      </c>
      <c r="C47" s="272">
        <v>138662</v>
      </c>
      <c r="D47" s="272">
        <v>132759</v>
      </c>
      <c r="E47" s="272"/>
      <c r="F47" s="272">
        <v>48393</v>
      </c>
      <c r="G47" s="272">
        <v>24752</v>
      </c>
      <c r="H47" s="272">
        <v>23641</v>
      </c>
      <c r="I47" s="272"/>
      <c r="J47" s="272">
        <v>44083</v>
      </c>
      <c r="K47" s="272">
        <v>22653</v>
      </c>
      <c r="L47" s="272">
        <v>21430</v>
      </c>
      <c r="M47" s="272"/>
      <c r="N47" s="272">
        <v>45585</v>
      </c>
      <c r="O47" s="272">
        <v>23328</v>
      </c>
      <c r="P47" s="272">
        <v>22257</v>
      </c>
      <c r="Q47" s="272"/>
      <c r="R47" s="272">
        <v>45846</v>
      </c>
      <c r="S47" s="272">
        <v>23477</v>
      </c>
      <c r="T47" s="272">
        <v>22369</v>
      </c>
      <c r="U47" s="272"/>
      <c r="V47" s="272">
        <v>44124</v>
      </c>
      <c r="W47" s="272">
        <v>22453</v>
      </c>
      <c r="X47" s="272">
        <v>21671</v>
      </c>
      <c r="Y47" s="272"/>
      <c r="Z47" s="272">
        <v>43390</v>
      </c>
      <c r="AA47" s="272">
        <v>21999</v>
      </c>
      <c r="AB47" s="272">
        <v>21391</v>
      </c>
      <c r="AC47" s="119"/>
    </row>
    <row r="48" spans="1:34" ht="15" customHeight="1" x14ac:dyDescent="0.2">
      <c r="A48" s="116" t="s">
        <v>74</v>
      </c>
      <c r="B48" s="272">
        <v>33696</v>
      </c>
      <c r="C48" s="272">
        <v>17335</v>
      </c>
      <c r="D48" s="272">
        <v>16361</v>
      </c>
      <c r="E48" s="272"/>
      <c r="F48" s="272">
        <v>5949</v>
      </c>
      <c r="G48" s="272">
        <v>3063</v>
      </c>
      <c r="H48" s="272">
        <v>2886</v>
      </c>
      <c r="I48" s="272"/>
      <c r="J48" s="272">
        <v>5641</v>
      </c>
      <c r="K48" s="272">
        <v>2899</v>
      </c>
      <c r="L48" s="272">
        <v>2742</v>
      </c>
      <c r="M48" s="272"/>
      <c r="N48" s="272">
        <v>5860</v>
      </c>
      <c r="O48" s="272">
        <v>3045</v>
      </c>
      <c r="P48" s="272">
        <v>2815</v>
      </c>
      <c r="Q48" s="272"/>
      <c r="R48" s="272">
        <v>5587</v>
      </c>
      <c r="S48" s="272">
        <v>2834</v>
      </c>
      <c r="T48" s="272">
        <v>2753</v>
      </c>
      <c r="U48" s="272"/>
      <c r="V48" s="272">
        <v>5253</v>
      </c>
      <c r="W48" s="272">
        <v>2682</v>
      </c>
      <c r="X48" s="272">
        <v>2571</v>
      </c>
      <c r="Y48" s="272"/>
      <c r="Z48" s="272">
        <v>5406</v>
      </c>
      <c r="AA48" s="272">
        <v>2812</v>
      </c>
      <c r="AB48" s="272">
        <v>2594</v>
      </c>
      <c r="AC48" s="119"/>
    </row>
    <row r="49" spans="1:29" ht="15" customHeight="1" x14ac:dyDescent="0.2">
      <c r="A49" s="116" t="s">
        <v>263</v>
      </c>
      <c r="B49" s="272">
        <v>5050</v>
      </c>
      <c r="C49" s="272">
        <v>2341</v>
      </c>
      <c r="D49" s="272">
        <v>2709</v>
      </c>
      <c r="E49" s="272"/>
      <c r="F49" s="272">
        <v>910</v>
      </c>
      <c r="G49" s="272">
        <v>432</v>
      </c>
      <c r="H49" s="272">
        <v>478</v>
      </c>
      <c r="I49" s="272"/>
      <c r="J49" s="272">
        <v>819</v>
      </c>
      <c r="K49" s="272">
        <v>361</v>
      </c>
      <c r="L49" s="272">
        <v>458</v>
      </c>
      <c r="M49" s="272"/>
      <c r="N49" s="272">
        <v>843</v>
      </c>
      <c r="O49" s="272">
        <v>386</v>
      </c>
      <c r="P49" s="272">
        <v>457</v>
      </c>
      <c r="Q49" s="272"/>
      <c r="R49" s="272">
        <v>873</v>
      </c>
      <c r="S49" s="272">
        <v>411</v>
      </c>
      <c r="T49" s="272">
        <v>462</v>
      </c>
      <c r="U49" s="272"/>
      <c r="V49" s="272">
        <v>821</v>
      </c>
      <c r="W49" s="272">
        <v>404</v>
      </c>
      <c r="X49" s="272">
        <v>417</v>
      </c>
      <c r="Y49" s="272"/>
      <c r="Z49" s="272">
        <v>784</v>
      </c>
      <c r="AA49" s="272">
        <v>347</v>
      </c>
      <c r="AB49" s="272">
        <v>437</v>
      </c>
      <c r="AC49" s="119"/>
    </row>
    <row r="50" spans="1:29" ht="15" customHeight="1" x14ac:dyDescent="0.2">
      <c r="A50" s="116"/>
      <c r="B50" s="272"/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119"/>
    </row>
    <row r="51" spans="1:29" ht="15" customHeight="1" x14ac:dyDescent="0.2">
      <c r="A51" s="125" t="s">
        <v>472</v>
      </c>
      <c r="B51" s="272"/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119"/>
    </row>
    <row r="52" spans="1:29" ht="15" customHeight="1" x14ac:dyDescent="0.2">
      <c r="A52" s="137" t="s">
        <v>19</v>
      </c>
      <c r="B52" s="271">
        <v>128518</v>
      </c>
      <c r="C52" s="271">
        <v>66110</v>
      </c>
      <c r="D52" s="271">
        <v>62408</v>
      </c>
      <c r="E52" s="271"/>
      <c r="F52" s="271">
        <v>23810</v>
      </c>
      <c r="G52" s="271">
        <v>12133</v>
      </c>
      <c r="H52" s="271">
        <v>11677</v>
      </c>
      <c r="I52" s="271"/>
      <c r="J52" s="271">
        <v>21183</v>
      </c>
      <c r="K52" s="271">
        <v>10995</v>
      </c>
      <c r="L52" s="271">
        <v>10188</v>
      </c>
      <c r="M52" s="271"/>
      <c r="N52" s="271">
        <v>21529</v>
      </c>
      <c r="O52" s="271">
        <v>11203</v>
      </c>
      <c r="P52" s="271">
        <v>10326</v>
      </c>
      <c r="Q52" s="271"/>
      <c r="R52" s="271">
        <v>21640</v>
      </c>
      <c r="S52" s="271">
        <v>11118</v>
      </c>
      <c r="T52" s="271">
        <v>10522</v>
      </c>
      <c r="U52" s="271"/>
      <c r="V52" s="271">
        <v>20547</v>
      </c>
      <c r="W52" s="271">
        <v>10591</v>
      </c>
      <c r="X52" s="271">
        <v>9956</v>
      </c>
      <c r="Y52" s="271"/>
      <c r="Z52" s="271">
        <v>19809</v>
      </c>
      <c r="AA52" s="271">
        <v>10070</v>
      </c>
      <c r="AB52" s="271">
        <v>9739</v>
      </c>
      <c r="AC52" s="152"/>
    </row>
    <row r="53" spans="1:29" ht="15" customHeight="1" x14ac:dyDescent="0.2">
      <c r="A53" s="116" t="s">
        <v>73</v>
      </c>
      <c r="B53" s="272">
        <v>127198</v>
      </c>
      <c r="C53" s="272">
        <v>65433</v>
      </c>
      <c r="D53" s="272">
        <v>61765</v>
      </c>
      <c r="E53" s="272"/>
      <c r="F53" s="272">
        <v>23572</v>
      </c>
      <c r="G53" s="272">
        <v>12011</v>
      </c>
      <c r="H53" s="272">
        <v>11561</v>
      </c>
      <c r="I53" s="272"/>
      <c r="J53" s="272">
        <v>20946</v>
      </c>
      <c r="K53" s="272">
        <v>10867</v>
      </c>
      <c r="L53" s="272">
        <v>10079</v>
      </c>
      <c r="M53" s="272"/>
      <c r="N53" s="272">
        <v>21299</v>
      </c>
      <c r="O53" s="272">
        <v>11091</v>
      </c>
      <c r="P53" s="272">
        <v>10208</v>
      </c>
      <c r="Q53" s="272"/>
      <c r="R53" s="272">
        <v>21403</v>
      </c>
      <c r="S53" s="272">
        <v>10993</v>
      </c>
      <c r="T53" s="272">
        <v>10410</v>
      </c>
      <c r="U53" s="272"/>
      <c r="V53" s="272">
        <v>20358</v>
      </c>
      <c r="W53" s="272">
        <v>10492</v>
      </c>
      <c r="X53" s="272">
        <v>9866</v>
      </c>
      <c r="Y53" s="272"/>
      <c r="Z53" s="272">
        <v>19620</v>
      </c>
      <c r="AA53" s="272">
        <v>9979</v>
      </c>
      <c r="AB53" s="272">
        <v>9641</v>
      </c>
      <c r="AC53" s="119"/>
    </row>
    <row r="54" spans="1:29" ht="15" customHeight="1" x14ac:dyDescent="0.2">
      <c r="A54" s="116" t="s">
        <v>74</v>
      </c>
      <c r="B54" s="272">
        <v>1320</v>
      </c>
      <c r="C54" s="272">
        <v>677</v>
      </c>
      <c r="D54" s="272">
        <v>643</v>
      </c>
      <c r="E54" s="272"/>
      <c r="F54" s="272">
        <v>238</v>
      </c>
      <c r="G54" s="272">
        <v>122</v>
      </c>
      <c r="H54" s="272">
        <v>116</v>
      </c>
      <c r="I54" s="272"/>
      <c r="J54" s="272">
        <v>237</v>
      </c>
      <c r="K54" s="272">
        <v>128</v>
      </c>
      <c r="L54" s="272">
        <v>109</v>
      </c>
      <c r="M54" s="272"/>
      <c r="N54" s="272">
        <v>230</v>
      </c>
      <c r="O54" s="272">
        <v>112</v>
      </c>
      <c r="P54" s="272">
        <v>118</v>
      </c>
      <c r="Q54" s="272"/>
      <c r="R54" s="272">
        <v>237</v>
      </c>
      <c r="S54" s="272">
        <v>125</v>
      </c>
      <c r="T54" s="272">
        <v>112</v>
      </c>
      <c r="U54" s="272"/>
      <c r="V54" s="272">
        <v>189</v>
      </c>
      <c r="W54" s="272">
        <v>99</v>
      </c>
      <c r="X54" s="272">
        <v>90</v>
      </c>
      <c r="Y54" s="272"/>
      <c r="Z54" s="272">
        <v>189</v>
      </c>
      <c r="AA54" s="272">
        <v>91</v>
      </c>
      <c r="AB54" s="272">
        <v>98</v>
      </c>
      <c r="AC54" s="119"/>
    </row>
    <row r="55" spans="1:29" ht="15" customHeight="1" x14ac:dyDescent="0.25">
      <c r="A55" s="116" t="s">
        <v>263</v>
      </c>
      <c r="B55" s="119">
        <v>0</v>
      </c>
      <c r="C55" s="119">
        <v>0</v>
      </c>
      <c r="D55" s="119">
        <v>0</v>
      </c>
      <c r="E55" s="119"/>
      <c r="F55" s="119">
        <v>0</v>
      </c>
      <c r="G55" s="119">
        <v>0</v>
      </c>
      <c r="H55" s="119">
        <v>0</v>
      </c>
      <c r="I55" s="119"/>
      <c r="J55" s="119">
        <v>0</v>
      </c>
      <c r="K55" s="119">
        <v>0</v>
      </c>
      <c r="L55" s="119">
        <v>0</v>
      </c>
      <c r="M55" s="119"/>
      <c r="N55" s="119">
        <v>0</v>
      </c>
      <c r="O55" s="119">
        <v>0</v>
      </c>
      <c r="P55" s="119">
        <v>0</v>
      </c>
      <c r="Q55" s="119"/>
      <c r="R55" s="119">
        <v>0</v>
      </c>
      <c r="S55" s="119">
        <v>0</v>
      </c>
      <c r="T55" s="119">
        <v>0</v>
      </c>
      <c r="U55" s="119"/>
      <c r="V55" s="119">
        <v>0</v>
      </c>
      <c r="W55" s="119">
        <v>0</v>
      </c>
      <c r="X55" s="119">
        <v>0</v>
      </c>
      <c r="Y55" s="119"/>
      <c r="Z55" s="119">
        <v>0</v>
      </c>
      <c r="AA55" s="119">
        <v>0</v>
      </c>
      <c r="AB55" s="119">
        <v>0</v>
      </c>
      <c r="AC55" s="119"/>
    </row>
    <row r="56" spans="1:29" ht="15" customHeight="1" x14ac:dyDescent="0.25">
      <c r="A56" s="116"/>
    </row>
    <row r="57" spans="1:29" ht="15" customHeight="1" x14ac:dyDescent="0.25">
      <c r="A57" s="329" t="s">
        <v>474</v>
      </c>
      <c r="B57" s="329"/>
      <c r="C57" s="329"/>
      <c r="D57" s="329"/>
      <c r="E57" s="329"/>
      <c r="F57" s="329"/>
      <c r="G57" s="329"/>
      <c r="H57" s="329"/>
      <c r="I57" s="329"/>
      <c r="J57" s="329"/>
      <c r="K57" s="329"/>
      <c r="L57" s="329"/>
      <c r="M57" s="329"/>
      <c r="N57" s="329"/>
      <c r="O57" s="329"/>
      <c r="P57" s="329"/>
      <c r="Q57" s="329"/>
      <c r="R57" s="329"/>
      <c r="S57" s="329"/>
      <c r="T57" s="329"/>
      <c r="U57" s="329"/>
      <c r="V57" s="329"/>
      <c r="W57" s="329"/>
      <c r="X57" s="329"/>
      <c r="Y57" s="329"/>
      <c r="Z57" s="329"/>
      <c r="AA57" s="329"/>
      <c r="AB57" s="329"/>
      <c r="AC57" s="113"/>
    </row>
    <row r="58" spans="1:29" ht="15" customHeight="1" x14ac:dyDescent="0.25">
      <c r="A58" s="112"/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</row>
    <row r="59" spans="1:29" ht="15" customHeight="1" x14ac:dyDescent="0.25">
      <c r="A59" s="113" t="s">
        <v>19</v>
      </c>
      <c r="B59" s="174">
        <f t="shared" ref="B59:D62" si="14">+B40/(B40+B91+B142)*100</f>
        <v>97.575324854421623</v>
      </c>
      <c r="C59" s="174">
        <f t="shared" si="14"/>
        <v>97.157327446269733</v>
      </c>
      <c r="D59" s="174">
        <f t="shared" si="14"/>
        <v>98.017120295007103</v>
      </c>
      <c r="E59" s="174"/>
      <c r="F59" s="174">
        <f t="shared" ref="F59:H62" si="15">+F40/(F40+F91+F142)*100</f>
        <v>99.515400203909522</v>
      </c>
      <c r="G59" s="174">
        <f t="shared" si="15"/>
        <v>99.458128078817737</v>
      </c>
      <c r="H59" s="174">
        <f t="shared" si="15"/>
        <v>99.575256776585064</v>
      </c>
      <c r="I59" s="174"/>
      <c r="J59" s="174">
        <f t="shared" ref="J59:L62" si="16">+J40/(J40+J91+J142)*100</f>
        <v>93.449201344555334</v>
      </c>
      <c r="K59" s="174">
        <f t="shared" si="16"/>
        <v>92.452593872898987</v>
      </c>
      <c r="L59" s="174">
        <f t="shared" si="16"/>
        <v>94.529362256672016</v>
      </c>
      <c r="M59" s="174"/>
      <c r="N59" s="174">
        <f t="shared" ref="N59:P62" si="17">+N40/(N40+N91+N142)*100</f>
        <v>97.809725718828673</v>
      </c>
      <c r="O59" s="174">
        <f t="shared" si="17"/>
        <v>97.495955004237615</v>
      </c>
      <c r="P59" s="174">
        <f t="shared" si="17"/>
        <v>98.144143650945722</v>
      </c>
      <c r="Q59" s="174"/>
      <c r="R59" s="174">
        <f t="shared" ref="R59:T62" si="18">+R40/(R40+R91+R142)*100</f>
        <v>97.483356403664885</v>
      </c>
      <c r="S59" s="174">
        <f t="shared" si="18"/>
        <v>96.995796165282471</v>
      </c>
      <c r="T59" s="174">
        <f t="shared" si="18"/>
        <v>97.999620009228352</v>
      </c>
      <c r="U59" s="174"/>
      <c r="V59" s="174">
        <f t="shared" ref="V59:X62" si="19">+V40/(V40+V91+V142)*100</f>
        <v>98.147891231964479</v>
      </c>
      <c r="W59" s="174">
        <f t="shared" si="19"/>
        <v>97.7807848443843</v>
      </c>
      <c r="X59" s="174">
        <f t="shared" si="19"/>
        <v>98.534016510105332</v>
      </c>
      <c r="Y59" s="174"/>
      <c r="Z59" s="174">
        <f t="shared" ref="Z59:AB62" si="20">+Z40/(Z40+Z91+Z142)*100</f>
        <v>99.155472992283507</v>
      </c>
      <c r="AA59" s="174">
        <f t="shared" si="20"/>
        <v>98.96895631408907</v>
      </c>
      <c r="AB59" s="174">
        <f t="shared" si="20"/>
        <v>99.348553148175085</v>
      </c>
      <c r="AC59" s="174"/>
    </row>
    <row r="60" spans="1:29" ht="15" customHeight="1" x14ac:dyDescent="0.25">
      <c r="A60" s="108" t="s">
        <v>73</v>
      </c>
      <c r="B60" s="126">
        <f t="shared" si="14"/>
        <v>97.537694344257886</v>
      </c>
      <c r="C60" s="126">
        <f t="shared" si="14"/>
        <v>97.103476494293076</v>
      </c>
      <c r="D60" s="126">
        <f t="shared" si="14"/>
        <v>97.997471020005136</v>
      </c>
      <c r="E60" s="126"/>
      <c r="F60" s="126">
        <f t="shared" si="15"/>
        <v>99.588995599346816</v>
      </c>
      <c r="G60" s="126">
        <f t="shared" si="15"/>
        <v>99.53431704345472</v>
      </c>
      <c r="H60" s="126">
        <f t="shared" si="15"/>
        <v>99.646162991479599</v>
      </c>
      <c r="I60" s="126"/>
      <c r="J60" s="126">
        <f t="shared" si="16"/>
        <v>92.967633098873449</v>
      </c>
      <c r="K60" s="126">
        <f t="shared" si="16"/>
        <v>91.911159857417061</v>
      </c>
      <c r="L60" s="126">
        <f t="shared" si="16"/>
        <v>94.118525598900774</v>
      </c>
      <c r="M60" s="126"/>
      <c r="N60" s="126">
        <f t="shared" si="17"/>
        <v>97.736472169859567</v>
      </c>
      <c r="O60" s="126">
        <f t="shared" si="17"/>
        <v>97.393887945670627</v>
      </c>
      <c r="P60" s="126">
        <f t="shared" si="17"/>
        <v>98.102317710694109</v>
      </c>
      <c r="Q60" s="126"/>
      <c r="R60" s="126">
        <f t="shared" si="18"/>
        <v>97.462318840579712</v>
      </c>
      <c r="S60" s="126">
        <f t="shared" si="18"/>
        <v>96.981121458515034</v>
      </c>
      <c r="T60" s="126">
        <f t="shared" si="18"/>
        <v>97.973518247302508</v>
      </c>
      <c r="U60" s="126"/>
      <c r="V60" s="126">
        <f t="shared" si="19"/>
        <v>98.258285714285705</v>
      </c>
      <c r="W60" s="126">
        <f t="shared" si="19"/>
        <v>97.88163289559688</v>
      </c>
      <c r="X60" s="126">
        <f t="shared" si="19"/>
        <v>98.654862827290643</v>
      </c>
      <c r="Y60" s="126"/>
      <c r="Z60" s="126">
        <f t="shared" si="20"/>
        <v>99.362916706090147</v>
      </c>
      <c r="AA60" s="126">
        <f t="shared" si="20"/>
        <v>99.196575363712498</v>
      </c>
      <c r="AB60" s="126">
        <f t="shared" si="20"/>
        <v>99.534913558071665</v>
      </c>
      <c r="AC60" s="126"/>
    </row>
    <row r="61" spans="1:29" ht="15" customHeight="1" x14ac:dyDescent="0.25">
      <c r="A61" s="108" t="s">
        <v>74</v>
      </c>
      <c r="B61" s="126">
        <f t="shared" si="14"/>
        <v>98.158270961231182</v>
      </c>
      <c r="C61" s="126">
        <f t="shared" si="14"/>
        <v>97.763786365610073</v>
      </c>
      <c r="D61" s="126">
        <f t="shared" si="14"/>
        <v>98.579627804510409</v>
      </c>
      <c r="E61" s="126"/>
      <c r="F61" s="126">
        <f t="shared" si="15"/>
        <v>98.992000000000004</v>
      </c>
      <c r="G61" s="126">
        <f t="shared" si="15"/>
        <v>98.790322580645167</v>
      </c>
      <c r="H61" s="126">
        <f t="shared" si="15"/>
        <v>99.206873760740251</v>
      </c>
      <c r="I61" s="126"/>
      <c r="J61" s="126">
        <f t="shared" si="16"/>
        <v>98.491957104557642</v>
      </c>
      <c r="K61" s="126">
        <f t="shared" si="16"/>
        <v>98.183587414855651</v>
      </c>
      <c r="L61" s="126">
        <f t="shared" si="16"/>
        <v>98.821490467937608</v>
      </c>
      <c r="M61" s="126"/>
      <c r="N61" s="126">
        <f t="shared" si="17"/>
        <v>98.719403468957694</v>
      </c>
      <c r="O61" s="126">
        <f t="shared" si="17"/>
        <v>98.594628357276704</v>
      </c>
      <c r="P61" s="126">
        <f t="shared" si="17"/>
        <v>98.854061341422323</v>
      </c>
      <c r="Q61" s="126"/>
      <c r="R61" s="126">
        <f t="shared" si="18"/>
        <v>97.816593886462883</v>
      </c>
      <c r="S61" s="126">
        <f t="shared" si="18"/>
        <v>97.207621550591327</v>
      </c>
      <c r="T61" s="126">
        <f t="shared" si="18"/>
        <v>98.453608247422693</v>
      </c>
      <c r="U61" s="126"/>
      <c r="V61" s="126">
        <f t="shared" si="19"/>
        <v>97.317596566523605</v>
      </c>
      <c r="W61" s="126">
        <f t="shared" si="19"/>
        <v>96.696801112656473</v>
      </c>
      <c r="X61" s="126">
        <f t="shared" si="19"/>
        <v>97.974963181148738</v>
      </c>
      <c r="Y61" s="126"/>
      <c r="Z61" s="126">
        <f t="shared" si="20"/>
        <v>97.473867595818817</v>
      </c>
      <c r="AA61" s="126">
        <f t="shared" si="20"/>
        <v>96.928213689482462</v>
      </c>
      <c r="AB61" s="126">
        <f t="shared" si="20"/>
        <v>98.069216757741344</v>
      </c>
      <c r="AC61" s="126"/>
    </row>
    <row r="62" spans="1:29" ht="15" customHeight="1" x14ac:dyDescent="0.25">
      <c r="A62" s="108" t="s">
        <v>263</v>
      </c>
      <c r="B62" s="126">
        <f t="shared" si="14"/>
        <v>96.53985853565284</v>
      </c>
      <c r="C62" s="126">
        <f t="shared" si="14"/>
        <v>97.21760797342192</v>
      </c>
      <c r="D62" s="126">
        <f t="shared" si="14"/>
        <v>95.961742826780011</v>
      </c>
      <c r="E62" s="126"/>
      <c r="F62" s="126">
        <f t="shared" si="15"/>
        <v>97.326203208556151</v>
      </c>
      <c r="G62" s="126">
        <f t="shared" si="15"/>
        <v>97.959183673469383</v>
      </c>
      <c r="H62" s="126">
        <f t="shared" si="15"/>
        <v>96.761133603238875</v>
      </c>
      <c r="I62" s="126"/>
      <c r="J62" s="126">
        <f t="shared" si="16"/>
        <v>97.732696897374709</v>
      </c>
      <c r="K62" s="126">
        <f t="shared" si="16"/>
        <v>98.097826086956516</v>
      </c>
      <c r="L62" s="126">
        <f t="shared" si="16"/>
        <v>97.446808510638292</v>
      </c>
      <c r="M62" s="126"/>
      <c r="N62" s="126">
        <f t="shared" si="17"/>
        <v>97.119815668202776</v>
      </c>
      <c r="O62" s="126">
        <f t="shared" si="17"/>
        <v>97.721518987341767</v>
      </c>
      <c r="P62" s="126">
        <f t="shared" si="17"/>
        <v>96.617336152219863</v>
      </c>
      <c r="Q62" s="126"/>
      <c r="R62" s="126">
        <f t="shared" si="18"/>
        <v>96.892341842397329</v>
      </c>
      <c r="S62" s="126">
        <f t="shared" si="18"/>
        <v>96.705882352941174</v>
      </c>
      <c r="T62" s="126">
        <f t="shared" si="18"/>
        <v>97.058823529411768</v>
      </c>
      <c r="U62" s="126"/>
      <c r="V62" s="126">
        <f t="shared" si="19"/>
        <v>95.133256083429899</v>
      </c>
      <c r="W62" s="126">
        <f t="shared" si="19"/>
        <v>97.115384615384613</v>
      </c>
      <c r="X62" s="126">
        <f t="shared" si="19"/>
        <v>93.288590604026851</v>
      </c>
      <c r="Y62" s="126"/>
      <c r="Z62" s="126">
        <f t="shared" si="20"/>
        <v>94.915254237288138</v>
      </c>
      <c r="AA62" s="126">
        <f t="shared" si="20"/>
        <v>95.592286501377416</v>
      </c>
      <c r="AB62" s="126">
        <f t="shared" si="20"/>
        <v>94.384449244060477</v>
      </c>
      <c r="AC62" s="126"/>
    </row>
    <row r="63" spans="1:29" ht="15" customHeight="1" x14ac:dyDescent="0.25">
      <c r="A63" s="127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</row>
    <row r="64" spans="1:29" ht="15" customHeight="1" x14ac:dyDescent="0.25">
      <c r="A64" s="113" t="s">
        <v>471</v>
      </c>
      <c r="B64" s="128"/>
      <c r="C64" s="128"/>
      <c r="D64" s="128"/>
      <c r="E64" s="129"/>
      <c r="F64" s="128"/>
      <c r="G64" s="128"/>
      <c r="H64" s="128"/>
      <c r="I64" s="129"/>
      <c r="J64" s="128"/>
      <c r="K64" s="128"/>
      <c r="L64" s="128"/>
      <c r="M64" s="129"/>
      <c r="N64" s="128"/>
      <c r="O64" s="128"/>
      <c r="P64" s="128"/>
      <c r="Q64" s="129"/>
      <c r="R64" s="128"/>
      <c r="S64" s="128"/>
      <c r="T64" s="128"/>
      <c r="U64" s="129"/>
      <c r="V64" s="128"/>
      <c r="W64" s="128"/>
      <c r="X64" s="128"/>
      <c r="Y64" s="129"/>
      <c r="Z64" s="128"/>
      <c r="AA64" s="128"/>
      <c r="AB64" s="128"/>
      <c r="AC64" s="128"/>
    </row>
    <row r="65" spans="1:32" ht="15" customHeight="1" x14ac:dyDescent="0.25">
      <c r="A65" s="138" t="s">
        <v>19</v>
      </c>
      <c r="B65" s="174">
        <f t="shared" ref="B65:D68" si="21">+B46/(B46+B97+B148)*100</f>
        <v>97.570543269684478</v>
      </c>
      <c r="C65" s="174">
        <f t="shared" si="21"/>
        <v>97.174454713947284</v>
      </c>
      <c r="D65" s="174">
        <f t="shared" si="21"/>
        <v>97.987066628804499</v>
      </c>
      <c r="E65" s="174"/>
      <c r="F65" s="174">
        <f t="shared" ref="F65:H68" si="22">+F46/(F46+F97+F148)*100</f>
        <v>99.528046979140399</v>
      </c>
      <c r="G65" s="174">
        <f t="shared" si="22"/>
        <v>99.468272413550253</v>
      </c>
      <c r="H65" s="174">
        <f t="shared" si="22"/>
        <v>99.590647588139845</v>
      </c>
      <c r="I65" s="174"/>
      <c r="J65" s="174">
        <f t="shared" ref="J65:L68" si="23">+J46/(J46+J97+J148)*100</f>
        <v>93.397516446152707</v>
      </c>
      <c r="K65" s="174">
        <f t="shared" si="23"/>
        <v>92.351830072347553</v>
      </c>
      <c r="L65" s="174">
        <f t="shared" si="23"/>
        <v>94.52354453697663</v>
      </c>
      <c r="M65" s="174"/>
      <c r="N65" s="174">
        <f t="shared" ref="N65:P68" si="24">+N46/(N46+N97+N148)*100</f>
        <v>97.908435539743465</v>
      </c>
      <c r="O65" s="174">
        <f t="shared" si="24"/>
        <v>97.653455952120282</v>
      </c>
      <c r="P65" s="174">
        <f t="shared" si="24"/>
        <v>98.177133407683726</v>
      </c>
      <c r="Q65" s="174"/>
      <c r="R65" s="174">
        <f t="shared" ref="R65:T68" si="25">+R46/(R46+R97+R148)*100</f>
        <v>97.413166961542046</v>
      </c>
      <c r="S65" s="174">
        <f t="shared" si="25"/>
        <v>96.962879640045003</v>
      </c>
      <c r="T65" s="174">
        <f t="shared" si="25"/>
        <v>97.887970615243347</v>
      </c>
      <c r="U65" s="174"/>
      <c r="V65" s="174">
        <f t="shared" ref="V65:X68" si="26">+V46/(V46+V97+V148)*100</f>
        <v>98.104283927454659</v>
      </c>
      <c r="W65" s="174">
        <f t="shared" si="26"/>
        <v>97.78313806570182</v>
      </c>
      <c r="X65" s="174">
        <f t="shared" si="26"/>
        <v>98.439121756487026</v>
      </c>
      <c r="Y65" s="174"/>
      <c r="Z65" s="174">
        <f t="shared" ref="Z65:AB68" si="27">+Z46/(Z46+Z97+Z148)*100</f>
        <v>99.175868138902217</v>
      </c>
      <c r="AA65" s="174">
        <f t="shared" si="27"/>
        <v>99.023852633236245</v>
      </c>
      <c r="AB65" s="174">
        <f t="shared" si="27"/>
        <v>99.332953713495485</v>
      </c>
      <c r="AC65" s="174"/>
    </row>
    <row r="66" spans="1:32" ht="15" customHeight="1" x14ac:dyDescent="0.25">
      <c r="A66" s="108" t="s">
        <v>73</v>
      </c>
      <c r="B66" s="126">
        <f t="shared" si="21"/>
        <v>97.519797071039505</v>
      </c>
      <c r="C66" s="126">
        <f t="shared" si="21"/>
        <v>97.102920888801748</v>
      </c>
      <c r="D66" s="126">
        <f t="shared" si="21"/>
        <v>97.95904814609851</v>
      </c>
      <c r="E66" s="130"/>
      <c r="F66" s="126">
        <f t="shared" si="22"/>
        <v>99.641732040274249</v>
      </c>
      <c r="G66" s="126">
        <f t="shared" si="22"/>
        <v>99.585596459464895</v>
      </c>
      <c r="H66" s="126">
        <f t="shared" si="22"/>
        <v>99.700573549257768</v>
      </c>
      <c r="I66" s="130"/>
      <c r="J66" s="126">
        <f t="shared" si="23"/>
        <v>92.708727655099892</v>
      </c>
      <c r="K66" s="126">
        <f t="shared" si="23"/>
        <v>91.571671113267044</v>
      </c>
      <c r="L66" s="126">
        <f t="shared" si="23"/>
        <v>93.941785025425219</v>
      </c>
      <c r="M66" s="130"/>
      <c r="N66" s="126">
        <f t="shared" si="24"/>
        <v>97.815591270948218</v>
      </c>
      <c r="O66" s="126">
        <f t="shared" si="24"/>
        <v>97.529160918098583</v>
      </c>
      <c r="P66" s="126">
        <f t="shared" si="24"/>
        <v>98.117615940751193</v>
      </c>
      <c r="Q66" s="130"/>
      <c r="R66" s="126">
        <f t="shared" si="25"/>
        <v>97.3768611541811</v>
      </c>
      <c r="S66" s="126">
        <f t="shared" si="25"/>
        <v>96.944295329727055</v>
      </c>
      <c r="T66" s="126">
        <f t="shared" si="25"/>
        <v>97.835024492652195</v>
      </c>
      <c r="U66" s="130"/>
      <c r="V66" s="126">
        <f t="shared" si="26"/>
        <v>98.260772742456297</v>
      </c>
      <c r="W66" s="126">
        <f t="shared" si="26"/>
        <v>97.928297278436844</v>
      </c>
      <c r="X66" s="126">
        <f t="shared" si="26"/>
        <v>98.607635255039355</v>
      </c>
      <c r="Y66" s="130"/>
      <c r="Z66" s="126">
        <f t="shared" si="27"/>
        <v>99.477280022009268</v>
      </c>
      <c r="AA66" s="126">
        <f t="shared" si="27"/>
        <v>99.354168548459938</v>
      </c>
      <c r="AB66" s="126">
        <f t="shared" si="27"/>
        <v>99.604209349972066</v>
      </c>
      <c r="AC66" s="126"/>
    </row>
    <row r="67" spans="1:32" ht="15" customHeight="1" x14ac:dyDescent="0.25">
      <c r="A67" s="108" t="s">
        <v>74</v>
      </c>
      <c r="B67" s="126">
        <f t="shared" si="21"/>
        <v>98.138925294888608</v>
      </c>
      <c r="C67" s="126">
        <f t="shared" si="21"/>
        <v>97.744572878488867</v>
      </c>
      <c r="D67" s="126">
        <f t="shared" si="21"/>
        <v>98.560240963855421</v>
      </c>
      <c r="E67" s="130"/>
      <c r="F67" s="126">
        <f t="shared" si="22"/>
        <v>98.952095808383234</v>
      </c>
      <c r="G67" s="126">
        <f t="shared" si="22"/>
        <v>98.742746615087043</v>
      </c>
      <c r="H67" s="126">
        <f t="shared" si="22"/>
        <v>99.175257731958766</v>
      </c>
      <c r="I67" s="130"/>
      <c r="J67" s="126">
        <f t="shared" si="23"/>
        <v>98.481145251396654</v>
      </c>
      <c r="K67" s="126">
        <f t="shared" si="23"/>
        <v>98.171351168303417</v>
      </c>
      <c r="L67" s="126">
        <f t="shared" si="23"/>
        <v>98.810810810810807</v>
      </c>
      <c r="M67" s="130"/>
      <c r="N67" s="126">
        <f t="shared" si="24"/>
        <v>98.752949106841925</v>
      </c>
      <c r="O67" s="126">
        <f t="shared" si="24"/>
        <v>98.607512953367873</v>
      </c>
      <c r="P67" s="126">
        <f t="shared" si="24"/>
        <v>98.910751932536883</v>
      </c>
      <c r="Q67" s="130"/>
      <c r="R67" s="126">
        <f t="shared" si="25"/>
        <v>97.794503763346754</v>
      </c>
      <c r="S67" s="126">
        <f t="shared" si="25"/>
        <v>97.15461090161125</v>
      </c>
      <c r="T67" s="126">
        <f t="shared" si="25"/>
        <v>98.462088698140207</v>
      </c>
      <c r="U67" s="130"/>
      <c r="V67" s="126">
        <f t="shared" si="26"/>
        <v>97.277777777777771</v>
      </c>
      <c r="W67" s="126">
        <f t="shared" si="26"/>
        <v>96.683489545782265</v>
      </c>
      <c r="X67" s="126">
        <f t="shared" si="26"/>
        <v>97.905559786747915</v>
      </c>
      <c r="Y67" s="130"/>
      <c r="Z67" s="126">
        <f t="shared" si="27"/>
        <v>97.440519105984137</v>
      </c>
      <c r="AA67" s="126">
        <f t="shared" si="27"/>
        <v>96.932092381937267</v>
      </c>
      <c r="AB67" s="126">
        <f t="shared" si="27"/>
        <v>97.997733282961846</v>
      </c>
      <c r="AC67" s="126"/>
    </row>
    <row r="68" spans="1:32" ht="15" customHeight="1" x14ac:dyDescent="0.25">
      <c r="A68" s="108" t="s">
        <v>263</v>
      </c>
      <c r="B68" s="126">
        <f t="shared" si="21"/>
        <v>96.53985853565284</v>
      </c>
      <c r="C68" s="126">
        <f t="shared" si="21"/>
        <v>97.21760797342192</v>
      </c>
      <c r="D68" s="126">
        <f t="shared" si="21"/>
        <v>95.961742826780011</v>
      </c>
      <c r="E68" s="130"/>
      <c r="F68" s="126">
        <f t="shared" si="22"/>
        <v>97.326203208556151</v>
      </c>
      <c r="G68" s="126">
        <f t="shared" si="22"/>
        <v>97.959183673469383</v>
      </c>
      <c r="H68" s="126">
        <f t="shared" si="22"/>
        <v>96.761133603238875</v>
      </c>
      <c r="I68" s="130"/>
      <c r="J68" s="126">
        <f t="shared" si="23"/>
        <v>97.732696897374709</v>
      </c>
      <c r="K68" s="126">
        <f t="shared" si="23"/>
        <v>98.097826086956516</v>
      </c>
      <c r="L68" s="126">
        <f t="shared" si="23"/>
        <v>97.446808510638292</v>
      </c>
      <c r="M68" s="130"/>
      <c r="N68" s="126">
        <f t="shared" si="24"/>
        <v>97.119815668202776</v>
      </c>
      <c r="O68" s="126">
        <f t="shared" si="24"/>
        <v>97.721518987341767</v>
      </c>
      <c r="P68" s="126">
        <f t="shared" si="24"/>
        <v>96.617336152219863</v>
      </c>
      <c r="Q68" s="130"/>
      <c r="R68" s="126">
        <f t="shared" si="25"/>
        <v>96.892341842397329</v>
      </c>
      <c r="S68" s="126">
        <f t="shared" si="25"/>
        <v>96.705882352941174</v>
      </c>
      <c r="T68" s="126">
        <f t="shared" si="25"/>
        <v>97.058823529411768</v>
      </c>
      <c r="U68" s="130"/>
      <c r="V68" s="126">
        <f t="shared" si="26"/>
        <v>95.133256083429899</v>
      </c>
      <c r="W68" s="126">
        <f t="shared" si="26"/>
        <v>97.115384615384613</v>
      </c>
      <c r="X68" s="126">
        <f t="shared" si="26"/>
        <v>93.288590604026851</v>
      </c>
      <c r="Y68" s="130"/>
      <c r="Z68" s="126">
        <f t="shared" si="27"/>
        <v>94.915254237288138</v>
      </c>
      <c r="AA68" s="126">
        <f t="shared" si="27"/>
        <v>95.592286501377416</v>
      </c>
      <c r="AB68" s="126">
        <f t="shared" si="27"/>
        <v>94.384449244060477</v>
      </c>
      <c r="AC68" s="126"/>
    </row>
    <row r="69" spans="1:32" ht="15" customHeight="1" x14ac:dyDescent="0.25"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</row>
    <row r="70" spans="1:32" ht="15" customHeight="1" x14ac:dyDescent="0.25">
      <c r="A70" s="139" t="s">
        <v>472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</row>
    <row r="71" spans="1:32" ht="15" customHeight="1" x14ac:dyDescent="0.25">
      <c r="A71" s="140" t="s">
        <v>19</v>
      </c>
      <c r="B71" s="174">
        <f t="shared" ref="B71:D73" si="28">+B52/(B52+B103+B154)*100</f>
        <v>97.586866723362903</v>
      </c>
      <c r="C71" s="174">
        <f t="shared" si="28"/>
        <v>97.116330997605516</v>
      </c>
      <c r="D71" s="174">
        <f t="shared" si="28"/>
        <v>98.090313251497093</v>
      </c>
      <c r="E71" s="174"/>
      <c r="F71" s="174">
        <f t="shared" ref="F71:H73" si="29">+F52/(F52+F103+F154)*100</f>
        <v>99.486065265532943</v>
      </c>
      <c r="G71" s="174">
        <f t="shared" si="29"/>
        <v>99.434518931322742</v>
      </c>
      <c r="H71" s="174">
        <f t="shared" si="29"/>
        <v>99.539681186599609</v>
      </c>
      <c r="I71" s="174"/>
      <c r="J71" s="174">
        <f t="shared" ref="J71:L73" si="30">+J52/(J52+J103+J154)*100</f>
        <v>93.572753776835398</v>
      </c>
      <c r="K71" s="174">
        <f t="shared" si="30"/>
        <v>92.690945877592313</v>
      </c>
      <c r="L71" s="174">
        <f t="shared" si="30"/>
        <v>94.543429844097986</v>
      </c>
      <c r="M71" s="174"/>
      <c r="N71" s="174">
        <f t="shared" ref="N71:P73" si="31">+N52/(N52+N103+N154)*100</f>
        <v>97.570813505551783</v>
      </c>
      <c r="O71" s="174">
        <f t="shared" si="31"/>
        <v>97.121803207628957</v>
      </c>
      <c r="P71" s="174">
        <f t="shared" si="31"/>
        <v>98.06267806267806</v>
      </c>
      <c r="Q71" s="174"/>
      <c r="R71" s="174">
        <f t="shared" ref="R71:T73" si="32">+R52/(R52+R103+R154)*100</f>
        <v>97.653429602888082</v>
      </c>
      <c r="S71" s="174">
        <f t="shared" si="32"/>
        <v>97.075002182834197</v>
      </c>
      <c r="T71" s="174">
        <f t="shared" si="32"/>
        <v>98.272158401046042</v>
      </c>
      <c r="U71" s="174"/>
      <c r="V71" s="174">
        <f t="shared" ref="V71:X73" si="33">+V52/(V52+V103+V154)*100</f>
        <v>98.254590665646518</v>
      </c>
      <c r="W71" s="174">
        <f t="shared" si="33"/>
        <v>97.775110782865582</v>
      </c>
      <c r="X71" s="174">
        <f t="shared" si="33"/>
        <v>98.76984126984128</v>
      </c>
      <c r="Y71" s="174"/>
      <c r="Z71" s="174">
        <f t="shared" ref="Z71:AB73" si="34">+Z52/(Z52+Z103+Z154)*100</f>
        <v>99.104462677606563</v>
      </c>
      <c r="AA71" s="174">
        <f t="shared" si="34"/>
        <v>98.832073805083908</v>
      </c>
      <c r="AB71" s="174">
        <f t="shared" si="34"/>
        <v>99.38769262169609</v>
      </c>
      <c r="AC71" s="174"/>
    </row>
    <row r="72" spans="1:32" ht="15" customHeight="1" x14ac:dyDescent="0.25">
      <c r="A72" s="108" t="s">
        <v>73</v>
      </c>
      <c r="B72" s="126">
        <f t="shared" si="28"/>
        <v>97.575906350204818</v>
      </c>
      <c r="C72" s="126">
        <f t="shared" si="28"/>
        <v>97.10465392378012</v>
      </c>
      <c r="D72" s="126">
        <f t="shared" si="28"/>
        <v>98.080160066059008</v>
      </c>
      <c r="E72" s="130"/>
      <c r="F72" s="126">
        <f t="shared" si="29"/>
        <v>99.480903144123232</v>
      </c>
      <c r="G72" s="126">
        <f t="shared" si="29"/>
        <v>99.428807947019877</v>
      </c>
      <c r="H72" s="126">
        <f t="shared" si="29"/>
        <v>99.535083943176929</v>
      </c>
      <c r="I72" s="130"/>
      <c r="J72" s="126">
        <f t="shared" si="30"/>
        <v>93.517278328422179</v>
      </c>
      <c r="K72" s="126">
        <f t="shared" si="30"/>
        <v>92.627003068530513</v>
      </c>
      <c r="L72" s="126">
        <f t="shared" si="30"/>
        <v>94.496531033189584</v>
      </c>
      <c r="M72" s="130"/>
      <c r="N72" s="126">
        <f t="shared" si="31"/>
        <v>97.567567567567565</v>
      </c>
      <c r="O72" s="126">
        <f t="shared" si="31"/>
        <v>97.11058576306803</v>
      </c>
      <c r="P72" s="126">
        <f t="shared" si="31"/>
        <v>98.068978768373526</v>
      </c>
      <c r="Q72" s="130"/>
      <c r="R72" s="126">
        <f t="shared" si="32"/>
        <v>97.645878005383452</v>
      </c>
      <c r="S72" s="126">
        <f t="shared" si="32"/>
        <v>97.059862263817763</v>
      </c>
      <c r="T72" s="126">
        <f t="shared" si="32"/>
        <v>98.272444066836599</v>
      </c>
      <c r="U72" s="130"/>
      <c r="V72" s="126">
        <f t="shared" si="33"/>
        <v>98.252895752895753</v>
      </c>
      <c r="W72" s="126">
        <f t="shared" si="33"/>
        <v>97.781919850885373</v>
      </c>
      <c r="X72" s="126">
        <f t="shared" si="33"/>
        <v>98.758758758758759</v>
      </c>
      <c r="Y72" s="130"/>
      <c r="Z72" s="126">
        <f t="shared" si="34"/>
        <v>99.110931501313388</v>
      </c>
      <c r="AA72" s="126">
        <f t="shared" si="34"/>
        <v>98.850916295195645</v>
      </c>
      <c r="AB72" s="126">
        <f t="shared" si="34"/>
        <v>99.381507061127721</v>
      </c>
      <c r="AC72" s="126"/>
    </row>
    <row r="73" spans="1:32" ht="15" customHeight="1" x14ac:dyDescent="0.25">
      <c r="A73" s="108" t="s">
        <v>74</v>
      </c>
      <c r="B73" s="126">
        <f t="shared" si="28"/>
        <v>98.654708520179369</v>
      </c>
      <c r="C73" s="126">
        <f t="shared" si="28"/>
        <v>98.258345428156744</v>
      </c>
      <c r="D73" s="126">
        <f t="shared" si="28"/>
        <v>99.075500770416028</v>
      </c>
      <c r="E73" s="130"/>
      <c r="F73" s="126">
        <f t="shared" si="29"/>
        <v>100</v>
      </c>
      <c r="G73" s="126">
        <f t="shared" si="29"/>
        <v>100</v>
      </c>
      <c r="H73" s="126">
        <f t="shared" si="29"/>
        <v>100</v>
      </c>
      <c r="I73" s="130"/>
      <c r="J73" s="126">
        <f t="shared" si="30"/>
        <v>98.75</v>
      </c>
      <c r="K73" s="126">
        <f t="shared" si="30"/>
        <v>98.461538461538467</v>
      </c>
      <c r="L73" s="126">
        <f t="shared" si="30"/>
        <v>99.090909090909093</v>
      </c>
      <c r="M73" s="130"/>
      <c r="N73" s="126">
        <f t="shared" si="31"/>
        <v>97.872340425531917</v>
      </c>
      <c r="O73" s="126">
        <f t="shared" si="31"/>
        <v>98.245614035087712</v>
      </c>
      <c r="P73" s="126">
        <f t="shared" si="31"/>
        <v>97.52066115702479</v>
      </c>
      <c r="Q73" s="130"/>
      <c r="R73" s="126">
        <f t="shared" si="32"/>
        <v>98.340248962655593</v>
      </c>
      <c r="S73" s="126">
        <f t="shared" si="32"/>
        <v>98.425196850393704</v>
      </c>
      <c r="T73" s="126">
        <f t="shared" si="32"/>
        <v>98.245614035087712</v>
      </c>
      <c r="U73" s="130"/>
      <c r="V73" s="126">
        <f t="shared" si="33"/>
        <v>98.4375</v>
      </c>
      <c r="W73" s="126">
        <f t="shared" si="33"/>
        <v>97.058823529411768</v>
      </c>
      <c r="X73" s="126">
        <f t="shared" si="33"/>
        <v>100</v>
      </c>
      <c r="Y73" s="130"/>
      <c r="Z73" s="126">
        <f t="shared" si="34"/>
        <v>98.4375</v>
      </c>
      <c r="AA73" s="126">
        <f t="shared" si="34"/>
        <v>96.808510638297875</v>
      </c>
      <c r="AB73" s="126">
        <f t="shared" si="34"/>
        <v>100</v>
      </c>
      <c r="AC73" s="126"/>
    </row>
    <row r="74" spans="1:32" ht="15" customHeight="1" thickBot="1" x14ac:dyDescent="0.3">
      <c r="A74" s="123" t="s">
        <v>263</v>
      </c>
      <c r="B74" s="132" t="s">
        <v>61</v>
      </c>
      <c r="C74" s="132" t="s">
        <v>61</v>
      </c>
      <c r="D74" s="132" t="s">
        <v>61</v>
      </c>
      <c r="E74" s="133"/>
      <c r="F74" s="132" t="s">
        <v>61</v>
      </c>
      <c r="G74" s="132" t="s">
        <v>61</v>
      </c>
      <c r="H74" s="132" t="s">
        <v>61</v>
      </c>
      <c r="I74" s="133"/>
      <c r="J74" s="132" t="s">
        <v>61</v>
      </c>
      <c r="K74" s="132" t="s">
        <v>61</v>
      </c>
      <c r="L74" s="132" t="s">
        <v>61</v>
      </c>
      <c r="M74" s="133"/>
      <c r="N74" s="132" t="s">
        <v>61</v>
      </c>
      <c r="O74" s="132" t="s">
        <v>61</v>
      </c>
      <c r="P74" s="132" t="s">
        <v>61</v>
      </c>
      <c r="Q74" s="133"/>
      <c r="R74" s="132" t="s">
        <v>61</v>
      </c>
      <c r="S74" s="132" t="s">
        <v>61</v>
      </c>
      <c r="T74" s="132" t="s">
        <v>61</v>
      </c>
      <c r="U74" s="133"/>
      <c r="V74" s="132" t="s">
        <v>61</v>
      </c>
      <c r="W74" s="132" t="s">
        <v>61</v>
      </c>
      <c r="X74" s="132" t="s">
        <v>61</v>
      </c>
      <c r="Y74" s="133"/>
      <c r="Z74" s="132" t="s">
        <v>61</v>
      </c>
      <c r="AA74" s="132" t="s">
        <v>61</v>
      </c>
      <c r="AB74" s="132" t="s">
        <v>61</v>
      </c>
      <c r="AC74" s="126"/>
    </row>
    <row r="75" spans="1:32" ht="15" customHeight="1" x14ac:dyDescent="0.25">
      <c r="A75" s="334" t="s">
        <v>256</v>
      </c>
      <c r="B75" s="334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4"/>
      <c r="N75" s="334"/>
      <c r="O75" s="334"/>
      <c r="P75" s="334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214"/>
    </row>
    <row r="76" spans="1:32" ht="15" customHeight="1" x14ac:dyDescent="0.25">
      <c r="A76" s="335" t="s">
        <v>242</v>
      </c>
      <c r="B76" s="335"/>
      <c r="C76" s="335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  <c r="AA76" s="335"/>
      <c r="AB76" s="335"/>
      <c r="AC76" s="141"/>
    </row>
    <row r="77" spans="1:32" ht="15" customHeight="1" x14ac:dyDescent="0.25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</row>
    <row r="78" spans="1:32" ht="15" customHeight="1" x14ac:dyDescent="0.25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</row>
    <row r="79" spans="1:32" ht="15" customHeight="1" x14ac:dyDescent="0.25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</row>
    <row r="80" spans="1:32" s="107" customFormat="1" ht="15" customHeight="1" x14ac:dyDescent="0.25">
      <c r="A80" s="336" t="s">
        <v>259</v>
      </c>
      <c r="B80" s="336"/>
      <c r="C80" s="336"/>
      <c r="D80" s="336"/>
      <c r="E80" s="336"/>
      <c r="F80" s="336"/>
      <c r="G80" s="336"/>
      <c r="H80" s="336"/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36"/>
      <c r="AA80" s="336"/>
      <c r="AB80" s="336"/>
      <c r="AC80" s="29"/>
      <c r="AD80"/>
      <c r="AE80"/>
      <c r="AF80" s="46"/>
    </row>
    <row r="81" spans="1:34" s="107" customFormat="1" ht="15" customHeight="1" x14ac:dyDescent="0.2">
      <c r="A81" s="330" t="s">
        <v>77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0"/>
      <c r="M81" s="330"/>
      <c r="N81" s="330"/>
      <c r="O81" s="330"/>
      <c r="P81" s="330"/>
      <c r="Q81" s="330"/>
      <c r="R81" s="330"/>
      <c r="S81" s="330"/>
      <c r="T81" s="330"/>
      <c r="U81" s="330"/>
      <c r="V81" s="330"/>
      <c r="W81" s="330"/>
      <c r="X81" s="330"/>
      <c r="Y81" s="330"/>
      <c r="Z81" s="330"/>
      <c r="AA81" s="330"/>
      <c r="AB81" s="330"/>
      <c r="AC81" s="29"/>
      <c r="AD81" s="318" t="s">
        <v>356</v>
      </c>
      <c r="AE81" s="318"/>
      <c r="AF81" s="41"/>
    </row>
    <row r="82" spans="1:34" s="107" customFormat="1" ht="15" customHeight="1" x14ac:dyDescent="0.2">
      <c r="A82" s="336" t="s">
        <v>254</v>
      </c>
      <c r="B82" s="336"/>
      <c r="C82" s="336"/>
      <c r="D82" s="336"/>
      <c r="E82" s="336"/>
      <c r="F82" s="336"/>
      <c r="G82" s="336"/>
      <c r="H82" s="336"/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  <c r="T82" s="336"/>
      <c r="U82" s="336"/>
      <c r="V82" s="336"/>
      <c r="W82" s="336"/>
      <c r="X82" s="336"/>
      <c r="Y82" s="336"/>
      <c r="Z82" s="336"/>
      <c r="AA82" s="336"/>
      <c r="AB82" s="336"/>
      <c r="AC82" s="30"/>
      <c r="AD82" s="318"/>
      <c r="AE82" s="318"/>
      <c r="AF82" s="41"/>
    </row>
    <row r="83" spans="1:34" s="107" customFormat="1" ht="15" customHeight="1" x14ac:dyDescent="0.25">
      <c r="A83" s="330" t="s">
        <v>255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41"/>
      <c r="AD83" s="41"/>
      <c r="AE83" s="41"/>
      <c r="AF83" s="41"/>
    </row>
    <row r="84" spans="1:34" s="163" customFormat="1" ht="15" customHeight="1" x14ac:dyDescent="0.2">
      <c r="A84" s="330" t="s">
        <v>515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330"/>
      <c r="M84" s="330"/>
      <c r="N84" s="330"/>
      <c r="O84" s="330"/>
      <c r="P84" s="330"/>
      <c r="Q84" s="330"/>
      <c r="R84" s="330"/>
      <c r="S84" s="330"/>
      <c r="T84" s="330"/>
      <c r="U84" s="330"/>
      <c r="V84" s="330"/>
      <c r="W84" s="330"/>
      <c r="X84" s="330"/>
      <c r="Y84" s="330"/>
      <c r="Z84" s="330"/>
      <c r="AA84" s="330"/>
      <c r="AB84" s="330"/>
      <c r="AC84" s="131"/>
      <c r="AD84" s="171"/>
      <c r="AE84" s="171"/>
      <c r="AF84" s="171"/>
      <c r="AG84" s="171"/>
      <c r="AH84" s="171"/>
    </row>
    <row r="85" spans="1:34" s="163" customFormat="1" ht="15" customHeight="1" thickBot="1" x14ac:dyDescent="0.25">
      <c r="A85" s="120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221"/>
      <c r="AD85" s="171"/>
      <c r="AE85" s="171"/>
      <c r="AF85" s="171"/>
      <c r="AG85" s="171"/>
      <c r="AH85" s="171"/>
    </row>
    <row r="86" spans="1:34" ht="15" customHeight="1" x14ac:dyDescent="0.25">
      <c r="A86" s="332" t="s">
        <v>470</v>
      </c>
      <c r="B86" s="331" t="s">
        <v>19</v>
      </c>
      <c r="C86" s="331"/>
      <c r="D86" s="331"/>
      <c r="E86" s="109"/>
      <c r="F86" s="331" t="s">
        <v>64</v>
      </c>
      <c r="G86" s="331"/>
      <c r="H86" s="331"/>
      <c r="I86" s="109"/>
      <c r="J86" s="331" t="s">
        <v>65</v>
      </c>
      <c r="K86" s="331"/>
      <c r="L86" s="331"/>
      <c r="M86" s="109"/>
      <c r="N86" s="331" t="s">
        <v>66</v>
      </c>
      <c r="O86" s="331"/>
      <c r="P86" s="331"/>
      <c r="Q86" s="109"/>
      <c r="R86" s="331" t="s">
        <v>67</v>
      </c>
      <c r="S86" s="331"/>
      <c r="T86" s="331"/>
      <c r="U86" s="109"/>
      <c r="V86" s="331" t="s">
        <v>68</v>
      </c>
      <c r="W86" s="331"/>
      <c r="X86" s="331"/>
      <c r="Y86" s="109"/>
      <c r="Z86" s="331" t="s">
        <v>69</v>
      </c>
      <c r="AA86" s="331"/>
      <c r="AB86" s="331"/>
    </row>
    <row r="87" spans="1:34" ht="15" customHeight="1" thickBot="1" x14ac:dyDescent="0.3">
      <c r="A87" s="333"/>
      <c r="B87" s="110" t="s">
        <v>70</v>
      </c>
      <c r="C87" s="110" t="s">
        <v>71</v>
      </c>
      <c r="D87" s="110" t="s">
        <v>72</v>
      </c>
      <c r="E87" s="111"/>
      <c r="F87" s="110" t="s">
        <v>70</v>
      </c>
      <c r="G87" s="110" t="s">
        <v>71</v>
      </c>
      <c r="H87" s="110" t="s">
        <v>72</v>
      </c>
      <c r="I87" s="111"/>
      <c r="J87" s="110" t="s">
        <v>70</v>
      </c>
      <c r="K87" s="110" t="s">
        <v>71</v>
      </c>
      <c r="L87" s="110" t="s">
        <v>72</v>
      </c>
      <c r="M87" s="111"/>
      <c r="N87" s="110" t="s">
        <v>70</v>
      </c>
      <c r="O87" s="110" t="s">
        <v>71</v>
      </c>
      <c r="P87" s="110" t="s">
        <v>72</v>
      </c>
      <c r="Q87" s="111"/>
      <c r="R87" s="110" t="s">
        <v>70</v>
      </c>
      <c r="S87" s="110" t="s">
        <v>71</v>
      </c>
      <c r="T87" s="110" t="s">
        <v>72</v>
      </c>
      <c r="U87" s="111"/>
      <c r="V87" s="110" t="s">
        <v>70</v>
      </c>
      <c r="W87" s="110" t="s">
        <v>71</v>
      </c>
      <c r="X87" s="110" t="s">
        <v>72</v>
      </c>
      <c r="Y87" s="111"/>
      <c r="Z87" s="110" t="s">
        <v>70</v>
      </c>
      <c r="AA87" s="110" t="s">
        <v>71</v>
      </c>
      <c r="AB87" s="110" t="s">
        <v>72</v>
      </c>
    </row>
    <row r="88" spans="1:34" ht="15" customHeight="1" x14ac:dyDescent="0.25">
      <c r="A88" s="112"/>
      <c r="B88" s="113"/>
      <c r="C88" s="113"/>
      <c r="D88" s="113"/>
      <c r="E88" s="114"/>
      <c r="F88" s="113"/>
      <c r="G88" s="113"/>
      <c r="H88" s="113"/>
      <c r="I88" s="114"/>
      <c r="J88" s="113"/>
      <c r="K88" s="113"/>
      <c r="L88" s="113"/>
      <c r="M88" s="114"/>
      <c r="N88" s="113"/>
      <c r="O88" s="113"/>
      <c r="P88" s="113"/>
      <c r="Q88" s="114"/>
      <c r="R88" s="113"/>
      <c r="S88" s="113"/>
      <c r="T88" s="113"/>
      <c r="U88" s="114"/>
      <c r="V88" s="113"/>
      <c r="W88" s="113"/>
      <c r="X88" s="113"/>
      <c r="Y88" s="114"/>
      <c r="Z88" s="113"/>
      <c r="AA88" s="113"/>
      <c r="AB88" s="113"/>
      <c r="AC88" s="113"/>
    </row>
    <row r="89" spans="1:34" ht="15" customHeight="1" x14ac:dyDescent="0.25">
      <c r="A89" s="329" t="s">
        <v>473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113"/>
    </row>
    <row r="90" spans="1:34" ht="15" customHeight="1" x14ac:dyDescent="0.25">
      <c r="A90" s="112"/>
      <c r="B90" s="228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113"/>
    </row>
    <row r="91" spans="1:34" ht="15" customHeight="1" x14ac:dyDescent="0.25">
      <c r="A91" s="136" t="s">
        <v>19</v>
      </c>
      <c r="B91" s="152">
        <f t="shared" ref="B91:D94" si="35">+B97+B103</f>
        <v>8343</v>
      </c>
      <c r="C91" s="152">
        <f t="shared" si="35"/>
        <v>4989</v>
      </c>
      <c r="D91" s="152">
        <f t="shared" si="35"/>
        <v>3354</v>
      </c>
      <c r="E91" s="152"/>
      <c r="F91" s="152">
        <f t="shared" ref="F91:H94" si="36">+F97+F103</f>
        <v>82</v>
      </c>
      <c r="G91" s="152">
        <f t="shared" si="36"/>
        <v>47</v>
      </c>
      <c r="H91" s="152">
        <f t="shared" si="36"/>
        <v>35</v>
      </c>
      <c r="I91" s="152"/>
      <c r="J91" s="152">
        <f t="shared" ref="J91:L94" si="37">+J97+J103</f>
        <v>3645</v>
      </c>
      <c r="K91" s="152">
        <f t="shared" si="37"/>
        <v>2142</v>
      </c>
      <c r="L91" s="152">
        <f t="shared" si="37"/>
        <v>1503</v>
      </c>
      <c r="M91" s="152"/>
      <c r="N91" s="152">
        <f t="shared" ref="N91:P94" si="38">+N97+N103</f>
        <v>1295</v>
      </c>
      <c r="O91" s="152">
        <f t="shared" si="38"/>
        <v>759</v>
      </c>
      <c r="P91" s="152">
        <f t="shared" si="38"/>
        <v>536</v>
      </c>
      <c r="Q91" s="152"/>
      <c r="R91" s="152">
        <f t="shared" ref="R91:T94" si="39">+R97+R103</f>
        <v>1630</v>
      </c>
      <c r="S91" s="152">
        <f t="shared" si="39"/>
        <v>1000</v>
      </c>
      <c r="T91" s="152">
        <f t="shared" si="39"/>
        <v>630</v>
      </c>
      <c r="U91" s="152"/>
      <c r="V91" s="152">
        <f t="shared" ref="V91:X94" si="40">+V97+V103</f>
        <v>1178</v>
      </c>
      <c r="W91" s="152">
        <f t="shared" si="40"/>
        <v>724</v>
      </c>
      <c r="X91" s="152">
        <f t="shared" si="40"/>
        <v>454</v>
      </c>
      <c r="Y91" s="152"/>
      <c r="Z91" s="152">
        <f t="shared" ref="Z91:AB94" si="41">+Z97+Z103</f>
        <v>513</v>
      </c>
      <c r="AA91" s="152">
        <f t="shared" si="41"/>
        <v>317</v>
      </c>
      <c r="AB91" s="152">
        <f t="shared" si="41"/>
        <v>196</v>
      </c>
      <c r="AC91" s="152"/>
    </row>
    <row r="92" spans="1:34" ht="15" customHeight="1" x14ac:dyDescent="0.25">
      <c r="A92" s="116" t="s">
        <v>73</v>
      </c>
      <c r="B92" s="115">
        <f t="shared" si="35"/>
        <v>7597</v>
      </c>
      <c r="C92" s="115">
        <f t="shared" si="35"/>
        <v>4576</v>
      </c>
      <c r="D92" s="115">
        <f t="shared" si="35"/>
        <v>3021</v>
      </c>
      <c r="E92" s="115"/>
      <c r="F92" s="115">
        <f t="shared" si="36"/>
        <v>9</v>
      </c>
      <c r="G92" s="115">
        <f t="shared" si="36"/>
        <v>5</v>
      </c>
      <c r="H92" s="115">
        <f t="shared" si="36"/>
        <v>4</v>
      </c>
      <c r="I92" s="115"/>
      <c r="J92" s="115">
        <f t="shared" si="37"/>
        <v>3560</v>
      </c>
      <c r="K92" s="115">
        <f t="shared" si="37"/>
        <v>2097</v>
      </c>
      <c r="L92" s="115">
        <f t="shared" si="37"/>
        <v>1463</v>
      </c>
      <c r="M92" s="115"/>
      <c r="N92" s="115">
        <f t="shared" si="38"/>
        <v>1210</v>
      </c>
      <c r="O92" s="115">
        <f t="shared" si="38"/>
        <v>717</v>
      </c>
      <c r="P92" s="115">
        <f t="shared" si="38"/>
        <v>493</v>
      </c>
      <c r="Q92" s="115"/>
      <c r="R92" s="115">
        <f t="shared" si="39"/>
        <v>1490</v>
      </c>
      <c r="S92" s="115">
        <f t="shared" si="39"/>
        <v>916</v>
      </c>
      <c r="T92" s="115">
        <f t="shared" si="39"/>
        <v>574</v>
      </c>
      <c r="U92" s="115"/>
      <c r="V92" s="115">
        <f t="shared" si="40"/>
        <v>993</v>
      </c>
      <c r="W92" s="115">
        <f t="shared" si="40"/>
        <v>623</v>
      </c>
      <c r="X92" s="115">
        <f t="shared" si="40"/>
        <v>370</v>
      </c>
      <c r="Y92" s="115"/>
      <c r="Z92" s="115">
        <f t="shared" si="41"/>
        <v>335</v>
      </c>
      <c r="AA92" s="115">
        <f t="shared" si="41"/>
        <v>218</v>
      </c>
      <c r="AB92" s="115">
        <f t="shared" si="41"/>
        <v>117</v>
      </c>
      <c r="AC92" s="115"/>
    </row>
    <row r="93" spans="1:34" ht="15" customHeight="1" x14ac:dyDescent="0.25">
      <c r="A93" s="116" t="s">
        <v>74</v>
      </c>
      <c r="B93" s="115">
        <f t="shared" si="35"/>
        <v>586</v>
      </c>
      <c r="C93" s="115">
        <f t="shared" si="35"/>
        <v>357</v>
      </c>
      <c r="D93" s="115">
        <f t="shared" si="35"/>
        <v>229</v>
      </c>
      <c r="E93" s="115"/>
      <c r="F93" s="115">
        <f t="shared" si="36"/>
        <v>53</v>
      </c>
      <c r="G93" s="115">
        <f t="shared" si="36"/>
        <v>33</v>
      </c>
      <c r="H93" s="115">
        <f t="shared" si="36"/>
        <v>20</v>
      </c>
      <c r="I93" s="115"/>
      <c r="J93" s="115">
        <f t="shared" si="37"/>
        <v>69</v>
      </c>
      <c r="K93" s="115">
        <f t="shared" si="37"/>
        <v>40</v>
      </c>
      <c r="L93" s="115">
        <f t="shared" si="37"/>
        <v>29</v>
      </c>
      <c r="M93" s="115"/>
      <c r="N93" s="115">
        <f t="shared" si="38"/>
        <v>68</v>
      </c>
      <c r="O93" s="115">
        <f t="shared" si="38"/>
        <v>38</v>
      </c>
      <c r="P93" s="115">
        <f t="shared" si="38"/>
        <v>30</v>
      </c>
      <c r="Q93" s="115"/>
      <c r="R93" s="115">
        <f t="shared" si="39"/>
        <v>116</v>
      </c>
      <c r="S93" s="115">
        <f t="shared" si="39"/>
        <v>74</v>
      </c>
      <c r="T93" s="115">
        <f t="shared" si="39"/>
        <v>42</v>
      </c>
      <c r="U93" s="115"/>
      <c r="V93" s="115">
        <f t="shared" si="40"/>
        <v>144</v>
      </c>
      <c r="W93" s="115">
        <f t="shared" si="40"/>
        <v>89</v>
      </c>
      <c r="X93" s="115">
        <f t="shared" si="40"/>
        <v>55</v>
      </c>
      <c r="Y93" s="115"/>
      <c r="Z93" s="115">
        <f t="shared" si="41"/>
        <v>136</v>
      </c>
      <c r="AA93" s="115">
        <f t="shared" si="41"/>
        <v>83</v>
      </c>
      <c r="AB93" s="115">
        <f t="shared" si="41"/>
        <v>53</v>
      </c>
      <c r="AC93" s="115"/>
    </row>
    <row r="94" spans="1:34" ht="15" customHeight="1" x14ac:dyDescent="0.25">
      <c r="A94" s="116" t="s">
        <v>263</v>
      </c>
      <c r="B94" s="115">
        <f t="shared" si="35"/>
        <v>160</v>
      </c>
      <c r="C94" s="115">
        <f t="shared" si="35"/>
        <v>56</v>
      </c>
      <c r="D94" s="115">
        <f t="shared" si="35"/>
        <v>104</v>
      </c>
      <c r="E94" s="115"/>
      <c r="F94" s="115">
        <f t="shared" si="36"/>
        <v>20</v>
      </c>
      <c r="G94" s="115">
        <f t="shared" si="36"/>
        <v>9</v>
      </c>
      <c r="H94" s="115">
        <f t="shared" si="36"/>
        <v>11</v>
      </c>
      <c r="I94" s="115"/>
      <c r="J94" s="115">
        <f t="shared" si="37"/>
        <v>16</v>
      </c>
      <c r="K94" s="115">
        <f t="shared" si="37"/>
        <v>5</v>
      </c>
      <c r="L94" s="115">
        <f t="shared" si="37"/>
        <v>11</v>
      </c>
      <c r="M94" s="115"/>
      <c r="N94" s="115">
        <f t="shared" si="38"/>
        <v>17</v>
      </c>
      <c r="O94" s="115">
        <f t="shared" si="38"/>
        <v>4</v>
      </c>
      <c r="P94" s="115">
        <f t="shared" si="38"/>
        <v>13</v>
      </c>
      <c r="Q94" s="115"/>
      <c r="R94" s="115">
        <f t="shared" si="39"/>
        <v>24</v>
      </c>
      <c r="S94" s="115">
        <f t="shared" si="39"/>
        <v>10</v>
      </c>
      <c r="T94" s="115">
        <f t="shared" si="39"/>
        <v>14</v>
      </c>
      <c r="U94" s="115"/>
      <c r="V94" s="115">
        <f t="shared" si="40"/>
        <v>41</v>
      </c>
      <c r="W94" s="115">
        <f t="shared" si="40"/>
        <v>12</v>
      </c>
      <c r="X94" s="115">
        <f t="shared" si="40"/>
        <v>29</v>
      </c>
      <c r="Y94" s="115"/>
      <c r="Z94" s="115">
        <f t="shared" si="41"/>
        <v>42</v>
      </c>
      <c r="AA94" s="115">
        <f t="shared" si="41"/>
        <v>16</v>
      </c>
      <c r="AB94" s="115">
        <f t="shared" si="41"/>
        <v>26</v>
      </c>
      <c r="AC94" s="115"/>
    </row>
    <row r="95" spans="1:34" ht="15" customHeight="1" x14ac:dyDescent="0.25">
      <c r="A95" s="112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</row>
    <row r="96" spans="1:34" ht="15" customHeight="1" x14ac:dyDescent="0.25">
      <c r="A96" s="136" t="s">
        <v>471</v>
      </c>
      <c r="B96" s="117"/>
      <c r="C96" s="117"/>
      <c r="D96" s="117"/>
      <c r="E96" s="118"/>
      <c r="F96" s="117"/>
      <c r="G96" s="117"/>
      <c r="H96" s="117"/>
      <c r="I96" s="118"/>
      <c r="J96" s="117"/>
      <c r="K96" s="117"/>
      <c r="L96" s="117"/>
      <c r="M96" s="118"/>
      <c r="N96" s="117"/>
      <c r="O96" s="117"/>
      <c r="P96" s="117"/>
      <c r="Q96" s="118"/>
      <c r="R96" s="117"/>
      <c r="S96" s="117"/>
      <c r="T96" s="117"/>
      <c r="U96" s="118"/>
      <c r="V96" s="117"/>
      <c r="W96" s="117"/>
      <c r="X96" s="117"/>
      <c r="Y96" s="118"/>
      <c r="Z96" s="117"/>
      <c r="AA96" s="117"/>
      <c r="AB96" s="117"/>
      <c r="AC96" s="117"/>
    </row>
    <row r="97" spans="1:29" ht="15" customHeight="1" x14ac:dyDescent="0.2">
      <c r="A97" s="137" t="s">
        <v>19</v>
      </c>
      <c r="B97" s="271">
        <v>6207</v>
      </c>
      <c r="C97" s="271">
        <v>3653</v>
      </c>
      <c r="D97" s="271">
        <v>2554</v>
      </c>
      <c r="E97" s="271"/>
      <c r="F97" s="271">
        <v>77</v>
      </c>
      <c r="G97" s="271">
        <v>46</v>
      </c>
      <c r="H97" s="271">
        <v>31</v>
      </c>
      <c r="I97" s="271"/>
      <c r="J97" s="271">
        <v>2716</v>
      </c>
      <c r="K97" s="271">
        <v>1596</v>
      </c>
      <c r="L97" s="271">
        <v>1120</v>
      </c>
      <c r="M97" s="271"/>
      <c r="N97" s="271">
        <v>921</v>
      </c>
      <c r="O97" s="271">
        <v>524</v>
      </c>
      <c r="P97" s="271">
        <v>397</v>
      </c>
      <c r="Q97" s="271"/>
      <c r="R97" s="271">
        <v>1233</v>
      </c>
      <c r="S97" s="271">
        <v>739</v>
      </c>
      <c r="T97" s="271">
        <v>494</v>
      </c>
      <c r="U97" s="271"/>
      <c r="V97" s="271">
        <v>889</v>
      </c>
      <c r="W97" s="271">
        <v>528</v>
      </c>
      <c r="X97" s="271">
        <v>361</v>
      </c>
      <c r="Y97" s="271"/>
      <c r="Z97" s="271">
        <v>371</v>
      </c>
      <c r="AA97" s="271">
        <v>220</v>
      </c>
      <c r="AB97" s="271">
        <v>151</v>
      </c>
      <c r="AC97" s="152"/>
    </row>
    <row r="98" spans="1:29" ht="15" customHeight="1" x14ac:dyDescent="0.2">
      <c r="A98" s="116" t="s">
        <v>73</v>
      </c>
      <c r="B98" s="272">
        <v>5475</v>
      </c>
      <c r="C98" s="272">
        <v>3249</v>
      </c>
      <c r="D98" s="272">
        <v>2226</v>
      </c>
      <c r="E98" s="272"/>
      <c r="F98" s="272">
        <v>4</v>
      </c>
      <c r="G98" s="272">
        <v>4</v>
      </c>
      <c r="H98" s="272">
        <v>0</v>
      </c>
      <c r="I98" s="272"/>
      <c r="J98" s="272">
        <v>2634</v>
      </c>
      <c r="K98" s="272">
        <v>1553</v>
      </c>
      <c r="L98" s="272">
        <v>1081</v>
      </c>
      <c r="M98" s="272"/>
      <c r="N98" s="272">
        <v>839</v>
      </c>
      <c r="O98" s="272">
        <v>483</v>
      </c>
      <c r="P98" s="272">
        <v>356</v>
      </c>
      <c r="Q98" s="272"/>
      <c r="R98" s="272">
        <v>1097</v>
      </c>
      <c r="S98" s="272">
        <v>657</v>
      </c>
      <c r="T98" s="272">
        <v>440</v>
      </c>
      <c r="U98" s="272"/>
      <c r="V98" s="272">
        <v>706</v>
      </c>
      <c r="W98" s="272">
        <v>429</v>
      </c>
      <c r="X98" s="272">
        <v>277</v>
      </c>
      <c r="Y98" s="272"/>
      <c r="Z98" s="272">
        <v>195</v>
      </c>
      <c r="AA98" s="272">
        <v>123</v>
      </c>
      <c r="AB98" s="272">
        <v>72</v>
      </c>
      <c r="AC98" s="119"/>
    </row>
    <row r="99" spans="1:29" ht="15" customHeight="1" x14ac:dyDescent="0.2">
      <c r="A99" s="116" t="s">
        <v>74</v>
      </c>
      <c r="B99" s="272">
        <v>572</v>
      </c>
      <c r="C99" s="272">
        <v>348</v>
      </c>
      <c r="D99" s="272">
        <v>224</v>
      </c>
      <c r="E99" s="272"/>
      <c r="F99" s="272">
        <v>53</v>
      </c>
      <c r="G99" s="272">
        <v>33</v>
      </c>
      <c r="H99" s="272">
        <v>20</v>
      </c>
      <c r="I99" s="272"/>
      <c r="J99" s="272">
        <v>66</v>
      </c>
      <c r="K99" s="272">
        <v>38</v>
      </c>
      <c r="L99" s="272">
        <v>28</v>
      </c>
      <c r="M99" s="272"/>
      <c r="N99" s="272">
        <v>65</v>
      </c>
      <c r="O99" s="272">
        <v>37</v>
      </c>
      <c r="P99" s="272">
        <v>28</v>
      </c>
      <c r="Q99" s="272"/>
      <c r="R99" s="272">
        <v>112</v>
      </c>
      <c r="S99" s="272">
        <v>72</v>
      </c>
      <c r="T99" s="272">
        <v>40</v>
      </c>
      <c r="U99" s="272"/>
      <c r="V99" s="272">
        <v>142</v>
      </c>
      <c r="W99" s="272">
        <v>87</v>
      </c>
      <c r="X99" s="272">
        <v>55</v>
      </c>
      <c r="Y99" s="272"/>
      <c r="Z99" s="272">
        <v>134</v>
      </c>
      <c r="AA99" s="272">
        <v>81</v>
      </c>
      <c r="AB99" s="272">
        <v>53</v>
      </c>
      <c r="AC99" s="119"/>
    </row>
    <row r="100" spans="1:29" ht="15" customHeight="1" x14ac:dyDescent="0.2">
      <c r="A100" s="116" t="s">
        <v>263</v>
      </c>
      <c r="B100" s="272">
        <v>160</v>
      </c>
      <c r="C100" s="272">
        <v>56</v>
      </c>
      <c r="D100" s="272">
        <v>104</v>
      </c>
      <c r="E100" s="272"/>
      <c r="F100" s="272">
        <v>20</v>
      </c>
      <c r="G100" s="272">
        <v>9</v>
      </c>
      <c r="H100" s="272">
        <v>11</v>
      </c>
      <c r="I100" s="272"/>
      <c r="J100" s="272">
        <v>16</v>
      </c>
      <c r="K100" s="272">
        <v>5</v>
      </c>
      <c r="L100" s="272">
        <v>11</v>
      </c>
      <c r="M100" s="272"/>
      <c r="N100" s="272">
        <v>17</v>
      </c>
      <c r="O100" s="272">
        <v>4</v>
      </c>
      <c r="P100" s="272">
        <v>13</v>
      </c>
      <c r="Q100" s="272"/>
      <c r="R100" s="272">
        <v>24</v>
      </c>
      <c r="S100" s="272">
        <v>10</v>
      </c>
      <c r="T100" s="272">
        <v>14</v>
      </c>
      <c r="U100" s="272"/>
      <c r="V100" s="272">
        <v>41</v>
      </c>
      <c r="W100" s="272">
        <v>12</v>
      </c>
      <c r="X100" s="272">
        <v>29</v>
      </c>
      <c r="Y100" s="272"/>
      <c r="Z100" s="272">
        <v>42</v>
      </c>
      <c r="AA100" s="272">
        <v>16</v>
      </c>
      <c r="AB100" s="272">
        <v>26</v>
      </c>
      <c r="AC100" s="119"/>
    </row>
    <row r="101" spans="1:29" ht="15" customHeight="1" x14ac:dyDescent="0.2">
      <c r="A101" s="116"/>
      <c r="B101" s="272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  <c r="Z101" s="272"/>
      <c r="AA101" s="272"/>
      <c r="AB101" s="272"/>
      <c r="AC101" s="119"/>
    </row>
    <row r="102" spans="1:29" ht="15" customHeight="1" x14ac:dyDescent="0.2">
      <c r="A102" s="125" t="s">
        <v>472</v>
      </c>
      <c r="B102" s="272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  <c r="AA102" s="272"/>
      <c r="AB102" s="272"/>
      <c r="AC102" s="119"/>
    </row>
    <row r="103" spans="1:29" ht="15" customHeight="1" x14ac:dyDescent="0.2">
      <c r="A103" s="137" t="s">
        <v>19</v>
      </c>
      <c r="B103" s="271">
        <v>2136</v>
      </c>
      <c r="C103" s="271">
        <v>1336</v>
      </c>
      <c r="D103" s="271">
        <v>800</v>
      </c>
      <c r="E103" s="271"/>
      <c r="F103" s="271">
        <v>5</v>
      </c>
      <c r="G103" s="271">
        <v>1</v>
      </c>
      <c r="H103" s="271">
        <v>4</v>
      </c>
      <c r="I103" s="271"/>
      <c r="J103" s="271">
        <v>929</v>
      </c>
      <c r="K103" s="271">
        <v>546</v>
      </c>
      <c r="L103" s="271">
        <v>383</v>
      </c>
      <c r="M103" s="271"/>
      <c r="N103" s="271">
        <v>374</v>
      </c>
      <c r="O103" s="271">
        <v>235</v>
      </c>
      <c r="P103" s="271">
        <v>139</v>
      </c>
      <c r="Q103" s="271"/>
      <c r="R103" s="271">
        <v>397</v>
      </c>
      <c r="S103" s="271">
        <v>261</v>
      </c>
      <c r="T103" s="271">
        <v>136</v>
      </c>
      <c r="U103" s="271"/>
      <c r="V103" s="271">
        <v>289</v>
      </c>
      <c r="W103" s="271">
        <v>196</v>
      </c>
      <c r="X103" s="271">
        <v>93</v>
      </c>
      <c r="Y103" s="271"/>
      <c r="Z103" s="271">
        <v>142</v>
      </c>
      <c r="AA103" s="271">
        <v>97</v>
      </c>
      <c r="AB103" s="271">
        <v>45</v>
      </c>
      <c r="AC103" s="152"/>
    </row>
    <row r="104" spans="1:29" ht="15" customHeight="1" x14ac:dyDescent="0.2">
      <c r="A104" s="116" t="s">
        <v>73</v>
      </c>
      <c r="B104" s="272">
        <v>2122</v>
      </c>
      <c r="C104" s="272">
        <v>1327</v>
      </c>
      <c r="D104" s="272">
        <v>795</v>
      </c>
      <c r="E104" s="272"/>
      <c r="F104" s="272">
        <v>5</v>
      </c>
      <c r="G104" s="272">
        <v>1</v>
      </c>
      <c r="H104" s="272">
        <v>4</v>
      </c>
      <c r="I104" s="272"/>
      <c r="J104" s="272">
        <v>926</v>
      </c>
      <c r="K104" s="272">
        <v>544</v>
      </c>
      <c r="L104" s="272">
        <v>382</v>
      </c>
      <c r="M104" s="272"/>
      <c r="N104" s="272">
        <v>371</v>
      </c>
      <c r="O104" s="272">
        <v>234</v>
      </c>
      <c r="P104" s="272">
        <v>137</v>
      </c>
      <c r="Q104" s="272"/>
      <c r="R104" s="272">
        <v>393</v>
      </c>
      <c r="S104" s="272">
        <v>259</v>
      </c>
      <c r="T104" s="272">
        <v>134</v>
      </c>
      <c r="U104" s="272"/>
      <c r="V104" s="272">
        <v>287</v>
      </c>
      <c r="W104" s="272">
        <v>194</v>
      </c>
      <c r="X104" s="272">
        <v>93</v>
      </c>
      <c r="Y104" s="272"/>
      <c r="Z104" s="272">
        <v>140</v>
      </c>
      <c r="AA104" s="272">
        <v>95</v>
      </c>
      <c r="AB104" s="272">
        <v>45</v>
      </c>
      <c r="AC104" s="119"/>
    </row>
    <row r="105" spans="1:29" ht="15" customHeight="1" x14ac:dyDescent="0.2">
      <c r="A105" s="116" t="s">
        <v>74</v>
      </c>
      <c r="B105" s="272">
        <v>14</v>
      </c>
      <c r="C105" s="272">
        <v>9</v>
      </c>
      <c r="D105" s="272">
        <v>5</v>
      </c>
      <c r="E105" s="272"/>
      <c r="F105" s="272">
        <v>0</v>
      </c>
      <c r="G105" s="272">
        <v>0</v>
      </c>
      <c r="H105" s="272">
        <v>0</v>
      </c>
      <c r="I105" s="272"/>
      <c r="J105" s="272">
        <v>3</v>
      </c>
      <c r="K105" s="272">
        <v>2</v>
      </c>
      <c r="L105" s="272">
        <v>1</v>
      </c>
      <c r="M105" s="272"/>
      <c r="N105" s="272">
        <v>3</v>
      </c>
      <c r="O105" s="272">
        <v>1</v>
      </c>
      <c r="P105" s="272">
        <v>2</v>
      </c>
      <c r="Q105" s="272"/>
      <c r="R105" s="272">
        <v>4</v>
      </c>
      <c r="S105" s="272">
        <v>2</v>
      </c>
      <c r="T105" s="272">
        <v>2</v>
      </c>
      <c r="U105" s="272"/>
      <c r="V105" s="272">
        <v>2</v>
      </c>
      <c r="W105" s="272">
        <v>2</v>
      </c>
      <c r="X105" s="272">
        <v>0</v>
      </c>
      <c r="Y105" s="272"/>
      <c r="Z105" s="272">
        <v>2</v>
      </c>
      <c r="AA105" s="272">
        <v>2</v>
      </c>
      <c r="AB105" s="272">
        <v>0</v>
      </c>
      <c r="AC105" s="119"/>
    </row>
    <row r="106" spans="1:29" ht="15" customHeight="1" x14ac:dyDescent="0.25">
      <c r="A106" s="116" t="s">
        <v>263</v>
      </c>
      <c r="B106" s="119">
        <v>0</v>
      </c>
      <c r="C106" s="119">
        <v>0</v>
      </c>
      <c r="D106" s="119">
        <v>0</v>
      </c>
      <c r="E106" s="119"/>
      <c r="F106" s="119">
        <v>0</v>
      </c>
      <c r="G106" s="119">
        <v>0</v>
      </c>
      <c r="H106" s="119">
        <v>0</v>
      </c>
      <c r="I106" s="119"/>
      <c r="J106" s="119">
        <v>0</v>
      </c>
      <c r="K106" s="119">
        <v>0</v>
      </c>
      <c r="L106" s="119">
        <v>0</v>
      </c>
      <c r="M106" s="119"/>
      <c r="N106" s="119">
        <v>0</v>
      </c>
      <c r="O106" s="119">
        <v>0</v>
      </c>
      <c r="P106" s="119">
        <v>0</v>
      </c>
      <c r="Q106" s="119"/>
      <c r="R106" s="119">
        <v>0</v>
      </c>
      <c r="S106" s="119">
        <v>0</v>
      </c>
      <c r="T106" s="119">
        <v>0</v>
      </c>
      <c r="U106" s="119"/>
      <c r="V106" s="119">
        <v>0</v>
      </c>
      <c r="W106" s="119">
        <v>0</v>
      </c>
      <c r="X106" s="119">
        <v>0</v>
      </c>
      <c r="Y106" s="119"/>
      <c r="Z106" s="119">
        <v>0</v>
      </c>
      <c r="AA106" s="119">
        <v>0</v>
      </c>
      <c r="AB106" s="119">
        <v>0</v>
      </c>
      <c r="AC106" s="119"/>
    </row>
    <row r="107" spans="1:29" ht="15" customHeight="1" x14ac:dyDescent="0.25">
      <c r="A107" s="116"/>
    </row>
    <row r="108" spans="1:29" ht="15" customHeight="1" x14ac:dyDescent="0.25">
      <c r="A108" s="329" t="s">
        <v>474</v>
      </c>
      <c r="B108" s="329"/>
      <c r="C108" s="329"/>
      <c r="D108" s="329"/>
      <c r="E108" s="329"/>
      <c r="F108" s="329"/>
      <c r="G108" s="329"/>
      <c r="H108" s="329"/>
      <c r="I108" s="329"/>
      <c r="J108" s="329"/>
      <c r="K108" s="329"/>
      <c r="L108" s="329"/>
      <c r="M108" s="329"/>
      <c r="N108" s="329"/>
      <c r="O108" s="329"/>
      <c r="P108" s="329"/>
      <c r="Q108" s="329"/>
      <c r="R108" s="329"/>
      <c r="S108" s="329"/>
      <c r="T108" s="329"/>
      <c r="U108" s="329"/>
      <c r="V108" s="329"/>
      <c r="W108" s="329"/>
      <c r="X108" s="329"/>
      <c r="Y108" s="329"/>
      <c r="Z108" s="329"/>
      <c r="AA108" s="329"/>
      <c r="AB108" s="329"/>
      <c r="AC108" s="113"/>
    </row>
    <row r="109" spans="1:29" ht="15" customHeight="1" x14ac:dyDescent="0.25">
      <c r="A109" s="112"/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</row>
    <row r="110" spans="1:29" ht="15" customHeight="1" x14ac:dyDescent="0.25">
      <c r="A110" s="113" t="s">
        <v>19</v>
      </c>
      <c r="B110" s="174">
        <f t="shared" ref="B110:D113" si="42">+B91/(B91+B142+B40)*100</f>
        <v>1.8557072506706171</v>
      </c>
      <c r="C110" s="174">
        <f t="shared" si="42"/>
        <v>2.1596000259723396</v>
      </c>
      <c r="D110" s="174">
        <f t="shared" si="42"/>
        <v>1.5345128127702212</v>
      </c>
      <c r="E110" s="174"/>
      <c r="F110" s="174">
        <f t="shared" ref="F110:H113" si="43">+F91/(F91+F142+F40)*100</f>
        <v>0.10321346306342594</v>
      </c>
      <c r="G110" s="174">
        <f t="shared" si="43"/>
        <v>0.11576354679802955</v>
      </c>
      <c r="H110" s="174">
        <f t="shared" si="43"/>
        <v>9.009704739104693E-2</v>
      </c>
      <c r="I110" s="174"/>
      <c r="J110" s="174">
        <f t="shared" ref="J110:L113" si="44">+J91/(J91+J142+J40)*100</f>
        <v>4.7489381660890642</v>
      </c>
      <c r="K110" s="174">
        <f t="shared" si="44"/>
        <v>5.3655970541820093</v>
      </c>
      <c r="L110" s="174">
        <f t="shared" si="44"/>
        <v>4.0805799147503592</v>
      </c>
      <c r="M110" s="174"/>
      <c r="N110" s="174">
        <f t="shared" ref="N110:P113" si="45">+N91/(N91+N142+N40)*100</f>
        <v>1.7159136080561812</v>
      </c>
      <c r="O110" s="174">
        <f t="shared" si="45"/>
        <v>1.949302719778103</v>
      </c>
      <c r="P110" s="174">
        <f t="shared" si="45"/>
        <v>1.4671666712287521</v>
      </c>
      <c r="Q110" s="174"/>
      <c r="R110" s="174">
        <f t="shared" ref="R110:T113" si="46">+R91/(R91+R142+R40)*100</f>
        <v>2.1488365961373672</v>
      </c>
      <c r="S110" s="174">
        <f t="shared" si="46"/>
        <v>2.563313852148057</v>
      </c>
      <c r="T110" s="174">
        <f t="shared" si="46"/>
        <v>1.7099584724370982</v>
      </c>
      <c r="U110" s="174"/>
      <c r="V110" s="174">
        <f t="shared" ref="V110:X113" si="47">+V91/(V91+V142+V40)*100</f>
        <v>1.6342952275249722</v>
      </c>
      <c r="W110" s="174">
        <f t="shared" si="47"/>
        <v>1.9594046008119079</v>
      </c>
      <c r="X110" s="174">
        <f t="shared" si="47"/>
        <v>1.2923427270139483</v>
      </c>
      <c r="Y110" s="174"/>
      <c r="Z110" s="174">
        <f t="shared" ref="Z110:AB113" si="48">+Z91/(Z91+Z142+Z40)*100</f>
        <v>0.73306659045441558</v>
      </c>
      <c r="AA110" s="174">
        <f t="shared" si="48"/>
        <v>0.89057451889310302</v>
      </c>
      <c r="AB110" s="174">
        <f t="shared" si="48"/>
        <v>0.57001599534680825</v>
      </c>
      <c r="AC110" s="174"/>
    </row>
    <row r="111" spans="1:29" ht="15" customHeight="1" x14ac:dyDescent="0.25">
      <c r="A111" s="108" t="s">
        <v>73</v>
      </c>
      <c r="B111" s="126">
        <f t="shared" si="42"/>
        <v>1.8589025207863326</v>
      </c>
      <c r="C111" s="126">
        <f t="shared" si="42"/>
        <v>2.1771503879952232</v>
      </c>
      <c r="D111" s="126">
        <f t="shared" si="42"/>
        <v>1.5219220247960947</v>
      </c>
      <c r="E111" s="126"/>
      <c r="F111" s="126">
        <f t="shared" si="43"/>
        <v>1.2454678807672084E-2</v>
      </c>
      <c r="G111" s="126">
        <f t="shared" si="43"/>
        <v>1.3537295248409369E-2</v>
      </c>
      <c r="H111" s="126">
        <f t="shared" si="43"/>
        <v>1.1322784272652646E-2</v>
      </c>
      <c r="I111" s="126"/>
      <c r="J111" s="126">
        <f t="shared" si="44"/>
        <v>5.0894950534682915</v>
      </c>
      <c r="K111" s="126">
        <f t="shared" si="44"/>
        <v>5.7499314505072663</v>
      </c>
      <c r="L111" s="126">
        <f t="shared" si="44"/>
        <v>4.370034052213394</v>
      </c>
      <c r="M111" s="126"/>
      <c r="N111" s="126">
        <f t="shared" si="45"/>
        <v>1.7681527917817428</v>
      </c>
      <c r="O111" s="126">
        <f t="shared" si="45"/>
        <v>2.0288624787775893</v>
      </c>
      <c r="P111" s="126">
        <f t="shared" si="45"/>
        <v>1.4897410328468257</v>
      </c>
      <c r="Q111" s="126"/>
      <c r="R111" s="126">
        <f t="shared" si="46"/>
        <v>2.1594202898550723</v>
      </c>
      <c r="S111" s="126">
        <f t="shared" si="46"/>
        <v>2.5771600596460624</v>
      </c>
      <c r="T111" s="126">
        <f t="shared" si="46"/>
        <v>1.7156349941716234</v>
      </c>
      <c r="U111" s="126"/>
      <c r="V111" s="126">
        <f t="shared" si="47"/>
        <v>1.5131428571428571</v>
      </c>
      <c r="W111" s="126">
        <f t="shared" si="47"/>
        <v>1.8509715372274052</v>
      </c>
      <c r="X111" s="126">
        <f t="shared" si="47"/>
        <v>1.1574436137266557</v>
      </c>
      <c r="Y111" s="126"/>
      <c r="Z111" s="126">
        <f t="shared" si="48"/>
        <v>0.52827451351436594</v>
      </c>
      <c r="AA111" s="126">
        <f t="shared" si="48"/>
        <v>0.67624158575549831</v>
      </c>
      <c r="AB111" s="126">
        <f t="shared" si="48"/>
        <v>0.37527664624562979</v>
      </c>
      <c r="AC111" s="126"/>
    </row>
    <row r="112" spans="1:29" ht="15" customHeight="1" x14ac:dyDescent="0.25">
      <c r="A112" s="108" t="s">
        <v>74</v>
      </c>
      <c r="B112" s="126">
        <f t="shared" si="42"/>
        <v>1.6426989599977575</v>
      </c>
      <c r="C112" s="126">
        <f t="shared" si="42"/>
        <v>1.9376899696048631</v>
      </c>
      <c r="D112" s="126">
        <f t="shared" si="42"/>
        <v>1.3276131949678243</v>
      </c>
      <c r="E112" s="126"/>
      <c r="F112" s="126">
        <f t="shared" si="43"/>
        <v>0.84799999999999998</v>
      </c>
      <c r="G112" s="126">
        <f t="shared" si="43"/>
        <v>1.0235732009925558</v>
      </c>
      <c r="H112" s="126">
        <f t="shared" si="43"/>
        <v>0.66093853271645742</v>
      </c>
      <c r="I112" s="126"/>
      <c r="J112" s="126">
        <f t="shared" si="44"/>
        <v>1.1561662198391423</v>
      </c>
      <c r="K112" s="126">
        <f t="shared" si="44"/>
        <v>1.2974375608173856</v>
      </c>
      <c r="L112" s="126">
        <f t="shared" si="44"/>
        <v>1.0051993067590987</v>
      </c>
      <c r="M112" s="126"/>
      <c r="N112" s="126">
        <f t="shared" si="45"/>
        <v>1.1022856216566705</v>
      </c>
      <c r="O112" s="126">
        <f t="shared" si="45"/>
        <v>1.1867582760774515</v>
      </c>
      <c r="P112" s="126">
        <f t="shared" si="45"/>
        <v>1.0111223458038423</v>
      </c>
      <c r="Q112" s="126"/>
      <c r="R112" s="126">
        <f t="shared" si="46"/>
        <v>1.9482700705408129</v>
      </c>
      <c r="S112" s="126">
        <f t="shared" si="46"/>
        <v>2.431011826544021</v>
      </c>
      <c r="T112" s="126">
        <f t="shared" si="46"/>
        <v>1.4432989690721649</v>
      </c>
      <c r="U112" s="126"/>
      <c r="V112" s="126">
        <f t="shared" si="47"/>
        <v>2.5751072961373391</v>
      </c>
      <c r="W112" s="126">
        <f t="shared" si="47"/>
        <v>3.0945757997218357</v>
      </c>
      <c r="X112" s="126">
        <f t="shared" si="47"/>
        <v>2.0250368188512518</v>
      </c>
      <c r="Y112" s="126"/>
      <c r="Z112" s="126">
        <f t="shared" si="48"/>
        <v>2.3693379790940767</v>
      </c>
      <c r="AA112" s="126">
        <f t="shared" si="48"/>
        <v>2.7712854757929883</v>
      </c>
      <c r="AB112" s="126">
        <f t="shared" si="48"/>
        <v>1.9307832422586522</v>
      </c>
      <c r="AC112" s="126"/>
    </row>
    <row r="113" spans="1:29" ht="15" customHeight="1" x14ac:dyDescent="0.25">
      <c r="A113" s="108" t="s">
        <v>263</v>
      </c>
      <c r="B113" s="126">
        <f t="shared" si="42"/>
        <v>3.0586885872682088</v>
      </c>
      <c r="C113" s="126">
        <f t="shared" si="42"/>
        <v>2.3255813953488373</v>
      </c>
      <c r="D113" s="126">
        <f t="shared" si="42"/>
        <v>3.6840240878498047</v>
      </c>
      <c r="E113" s="126"/>
      <c r="F113" s="126">
        <f t="shared" si="43"/>
        <v>2.1390374331550799</v>
      </c>
      <c r="G113" s="126">
        <f t="shared" si="43"/>
        <v>2.0408163265306123</v>
      </c>
      <c r="H113" s="126">
        <f t="shared" si="43"/>
        <v>2.2267206477732793</v>
      </c>
      <c r="I113" s="126"/>
      <c r="J113" s="126">
        <f t="shared" si="44"/>
        <v>1.9093078758949882</v>
      </c>
      <c r="K113" s="126">
        <f t="shared" si="44"/>
        <v>1.3586956521739131</v>
      </c>
      <c r="L113" s="126">
        <f t="shared" si="44"/>
        <v>2.3404255319148937</v>
      </c>
      <c r="M113" s="126"/>
      <c r="N113" s="126">
        <f t="shared" si="45"/>
        <v>1.9585253456221197</v>
      </c>
      <c r="O113" s="126">
        <f t="shared" si="45"/>
        <v>1.0126582278481013</v>
      </c>
      <c r="P113" s="126">
        <f t="shared" si="45"/>
        <v>2.7484143763213531</v>
      </c>
      <c r="Q113" s="126"/>
      <c r="R113" s="126">
        <f t="shared" si="46"/>
        <v>2.6637069922308543</v>
      </c>
      <c r="S113" s="126">
        <f t="shared" si="46"/>
        <v>2.3529411764705883</v>
      </c>
      <c r="T113" s="126">
        <f t="shared" si="46"/>
        <v>2.9411764705882351</v>
      </c>
      <c r="U113" s="126"/>
      <c r="V113" s="126">
        <f t="shared" si="47"/>
        <v>4.750869061413673</v>
      </c>
      <c r="W113" s="126">
        <f t="shared" si="47"/>
        <v>2.8846153846153846</v>
      </c>
      <c r="X113" s="126">
        <f t="shared" si="47"/>
        <v>6.4876957494407153</v>
      </c>
      <c r="Y113" s="126"/>
      <c r="Z113" s="126">
        <f t="shared" si="48"/>
        <v>5.0847457627118651</v>
      </c>
      <c r="AA113" s="126">
        <f t="shared" si="48"/>
        <v>4.4077134986225897</v>
      </c>
      <c r="AB113" s="126">
        <f t="shared" si="48"/>
        <v>5.615550755939525</v>
      </c>
      <c r="AC113" s="126"/>
    </row>
    <row r="114" spans="1:29" ht="15" customHeight="1" x14ac:dyDescent="0.25">
      <c r="A114" s="127"/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</row>
    <row r="115" spans="1:29" ht="15" customHeight="1" x14ac:dyDescent="0.25">
      <c r="A115" s="113" t="s">
        <v>471</v>
      </c>
      <c r="B115" s="128"/>
      <c r="C115" s="128"/>
      <c r="D115" s="128"/>
      <c r="E115" s="129"/>
      <c r="F115" s="128"/>
      <c r="G115" s="128"/>
      <c r="H115" s="128"/>
      <c r="I115" s="129"/>
      <c r="J115" s="128"/>
      <c r="K115" s="128"/>
      <c r="L115" s="128"/>
      <c r="M115" s="129"/>
      <c r="N115" s="128"/>
      <c r="O115" s="128"/>
      <c r="P115" s="128"/>
      <c r="Q115" s="129"/>
      <c r="R115" s="128"/>
      <c r="S115" s="128"/>
      <c r="T115" s="128"/>
      <c r="U115" s="129"/>
      <c r="V115" s="128"/>
      <c r="W115" s="128"/>
      <c r="X115" s="128"/>
      <c r="Y115" s="129"/>
      <c r="Z115" s="128"/>
      <c r="AA115" s="128"/>
      <c r="AB115" s="128"/>
      <c r="AC115" s="128"/>
    </row>
    <row r="116" spans="1:29" ht="15" customHeight="1" x14ac:dyDescent="0.25">
      <c r="A116" s="138" t="s">
        <v>19</v>
      </c>
      <c r="B116" s="174">
        <f t="shared" ref="B116:D119" si="49">+B97/(B97+B148+B46)*100</f>
        <v>1.9525622070527542</v>
      </c>
      <c r="C116" s="174">
        <f t="shared" si="49"/>
        <v>2.2419020264879528</v>
      </c>
      <c r="D116" s="174">
        <f t="shared" si="49"/>
        <v>1.6482949118413921</v>
      </c>
      <c r="E116" s="174"/>
      <c r="F116" s="174">
        <f t="shared" ref="F116:H119" si="50">+F97/(F97+F148+F46)*100</f>
        <v>0.13870375040530317</v>
      </c>
      <c r="G116" s="174">
        <f t="shared" si="50"/>
        <v>0.16198323825621522</v>
      </c>
      <c r="H116" s="174">
        <f t="shared" si="50"/>
        <v>0.11432364655553917</v>
      </c>
      <c r="I116" s="174"/>
      <c r="J116" s="174">
        <f t="shared" ref="J116:L119" si="51">+J97/(J97+J148+J46)*100</f>
        <v>5.0188483997339048</v>
      </c>
      <c r="K116" s="174">
        <f t="shared" si="51"/>
        <v>5.6880145407890517</v>
      </c>
      <c r="L116" s="174">
        <f t="shared" si="51"/>
        <v>4.2982691791073417</v>
      </c>
      <c r="M116" s="174"/>
      <c r="N116" s="174">
        <f t="shared" ref="N116:P119" si="52">+N97/(N97+N148+N46)*100</f>
        <v>1.7245576256904784</v>
      </c>
      <c r="O116" s="174">
        <f t="shared" si="52"/>
        <v>1.912269177432304</v>
      </c>
      <c r="P116" s="174">
        <f t="shared" si="52"/>
        <v>1.5267469138176364</v>
      </c>
      <c r="Q116" s="174"/>
      <c r="R116" s="174">
        <f t="shared" ref="R116:T119" si="53">+R97/(R97+R148+R46)*100</f>
        <v>2.2963031939659184</v>
      </c>
      <c r="S116" s="174">
        <f t="shared" si="53"/>
        <v>2.6815196487535831</v>
      </c>
      <c r="T116" s="174">
        <f t="shared" si="53"/>
        <v>1.8901132537496173</v>
      </c>
      <c r="U116" s="174"/>
      <c r="V116" s="174">
        <f t="shared" ref="V116:X119" si="54">+V97/(V97+V148+V46)*100</f>
        <v>1.7374140087554719</v>
      </c>
      <c r="W116" s="174">
        <f t="shared" si="54"/>
        <v>2.0215943027796923</v>
      </c>
      <c r="X116" s="174">
        <f t="shared" si="54"/>
        <v>1.441117764471058</v>
      </c>
      <c r="Y116" s="174"/>
      <c r="Z116" s="174">
        <f t="shared" ref="Z116:AB119" si="55">+Z97/(Z97+Z148+Z46)*100</f>
        <v>0.74211873899823977</v>
      </c>
      <c r="AA116" s="174">
        <f t="shared" si="55"/>
        <v>0.86593718019365506</v>
      </c>
      <c r="AB116" s="174">
        <f t="shared" si="55"/>
        <v>0.61417066623281547</v>
      </c>
      <c r="AC116" s="174"/>
    </row>
    <row r="117" spans="1:29" ht="15" customHeight="1" x14ac:dyDescent="0.25">
      <c r="A117" s="108" t="s">
        <v>73</v>
      </c>
      <c r="B117" s="126">
        <f t="shared" si="49"/>
        <v>1.9671318319656228</v>
      </c>
      <c r="C117" s="126">
        <f t="shared" si="49"/>
        <v>2.2752260169889142</v>
      </c>
      <c r="D117" s="126">
        <f t="shared" si="49"/>
        <v>1.6425013835085778</v>
      </c>
      <c r="E117" s="130"/>
      <c r="F117" s="126">
        <f t="shared" si="50"/>
        <v>8.2360450511664296E-3</v>
      </c>
      <c r="G117" s="126">
        <f t="shared" si="50"/>
        <v>1.6093341380004022E-2</v>
      </c>
      <c r="H117" s="126">
        <f t="shared" si="50"/>
        <v>0</v>
      </c>
      <c r="I117" s="130"/>
      <c r="J117" s="126">
        <f t="shared" si="51"/>
        <v>5.5394321766561516</v>
      </c>
      <c r="K117" s="126">
        <f t="shared" si="51"/>
        <v>6.2777912523243593</v>
      </c>
      <c r="L117" s="126">
        <f t="shared" si="51"/>
        <v>4.7387339996493072</v>
      </c>
      <c r="M117" s="130"/>
      <c r="N117" s="126">
        <f t="shared" si="52"/>
        <v>1.8003132845524967</v>
      </c>
      <c r="O117" s="126">
        <f t="shared" si="52"/>
        <v>2.0193151887620719</v>
      </c>
      <c r="P117" s="126">
        <f t="shared" si="52"/>
        <v>1.5693881149709048</v>
      </c>
      <c r="Q117" s="130"/>
      <c r="R117" s="126">
        <f t="shared" si="53"/>
        <v>2.3300269747881313</v>
      </c>
      <c r="S117" s="126">
        <f t="shared" si="53"/>
        <v>2.7129702275261183</v>
      </c>
      <c r="T117" s="126">
        <f t="shared" si="53"/>
        <v>1.9244226731980407</v>
      </c>
      <c r="U117" s="130"/>
      <c r="V117" s="126">
        <f t="shared" si="54"/>
        <v>1.5722079946553835</v>
      </c>
      <c r="W117" s="126">
        <f t="shared" si="54"/>
        <v>1.8710746685275645</v>
      </c>
      <c r="X117" s="126">
        <f t="shared" si="54"/>
        <v>1.2604086090003186</v>
      </c>
      <c r="Y117" s="130"/>
      <c r="Z117" s="126">
        <f t="shared" si="55"/>
        <v>0.44706313907102574</v>
      </c>
      <c r="AA117" s="126">
        <f t="shared" si="55"/>
        <v>0.55550537440158976</v>
      </c>
      <c r="AB117" s="126">
        <f t="shared" si="55"/>
        <v>0.33525796237660643</v>
      </c>
      <c r="AC117" s="126"/>
    </row>
    <row r="118" spans="1:29" ht="15" customHeight="1" x14ac:dyDescent="0.25">
      <c r="A118" s="108" t="s">
        <v>74</v>
      </c>
      <c r="B118" s="126">
        <f t="shared" si="49"/>
        <v>1.6659385466724919</v>
      </c>
      <c r="C118" s="126">
        <f t="shared" si="49"/>
        <v>1.9622215957146885</v>
      </c>
      <c r="D118" s="126">
        <f t="shared" si="49"/>
        <v>1.3493975903614457</v>
      </c>
      <c r="E118" s="130"/>
      <c r="F118" s="126">
        <f t="shared" si="50"/>
        <v>0.88157019294743855</v>
      </c>
      <c r="G118" s="126">
        <f t="shared" si="50"/>
        <v>1.0638297872340425</v>
      </c>
      <c r="H118" s="126">
        <f t="shared" si="50"/>
        <v>0.6872852233676976</v>
      </c>
      <c r="I118" s="130"/>
      <c r="J118" s="126">
        <f t="shared" si="51"/>
        <v>1.1522346368715084</v>
      </c>
      <c r="K118" s="126">
        <f t="shared" si="51"/>
        <v>1.2868269556383338</v>
      </c>
      <c r="L118" s="126">
        <f t="shared" si="51"/>
        <v>1.0090090090090089</v>
      </c>
      <c r="M118" s="130"/>
      <c r="N118" s="126">
        <f t="shared" si="52"/>
        <v>1.0953825412874958</v>
      </c>
      <c r="O118" s="126">
        <f t="shared" si="52"/>
        <v>1.1981865284974091</v>
      </c>
      <c r="P118" s="126">
        <f t="shared" si="52"/>
        <v>0.98383696416022481</v>
      </c>
      <c r="Q118" s="130"/>
      <c r="R118" s="126">
        <f t="shared" si="53"/>
        <v>1.9604410992473307</v>
      </c>
      <c r="S118" s="126">
        <f t="shared" si="53"/>
        <v>2.46828933836133</v>
      </c>
      <c r="T118" s="126">
        <f t="shared" si="53"/>
        <v>1.4306151645207439</v>
      </c>
      <c r="U118" s="130"/>
      <c r="V118" s="126">
        <f t="shared" si="54"/>
        <v>2.6296296296296298</v>
      </c>
      <c r="W118" s="126">
        <f t="shared" si="54"/>
        <v>3.1362653208363374</v>
      </c>
      <c r="X118" s="126">
        <f t="shared" si="54"/>
        <v>2.0944402132520943</v>
      </c>
      <c r="Y118" s="130"/>
      <c r="Z118" s="126">
        <f t="shared" si="55"/>
        <v>2.4152847873107426</v>
      </c>
      <c r="AA118" s="126">
        <f t="shared" si="55"/>
        <v>2.792140641158221</v>
      </c>
      <c r="AB118" s="126">
        <f t="shared" si="55"/>
        <v>2.0022667170381565</v>
      </c>
      <c r="AC118" s="126"/>
    </row>
    <row r="119" spans="1:29" ht="15" customHeight="1" x14ac:dyDescent="0.25">
      <c r="A119" s="108" t="s">
        <v>263</v>
      </c>
      <c r="B119" s="126">
        <f t="shared" si="49"/>
        <v>3.0586885872682088</v>
      </c>
      <c r="C119" s="126">
        <f t="shared" si="49"/>
        <v>2.3255813953488373</v>
      </c>
      <c r="D119" s="126">
        <f t="shared" si="49"/>
        <v>3.6840240878498047</v>
      </c>
      <c r="E119" s="130"/>
      <c r="F119" s="126">
        <f t="shared" si="50"/>
        <v>2.1390374331550799</v>
      </c>
      <c r="G119" s="126">
        <f t="shared" si="50"/>
        <v>2.0408163265306123</v>
      </c>
      <c r="H119" s="126">
        <f t="shared" si="50"/>
        <v>2.2267206477732793</v>
      </c>
      <c r="I119" s="130"/>
      <c r="J119" s="126">
        <f t="shared" si="51"/>
        <v>1.9093078758949882</v>
      </c>
      <c r="K119" s="126">
        <f t="shared" si="51"/>
        <v>1.3586956521739131</v>
      </c>
      <c r="L119" s="126">
        <f t="shared" si="51"/>
        <v>2.3404255319148937</v>
      </c>
      <c r="M119" s="130"/>
      <c r="N119" s="126">
        <f t="shared" si="52"/>
        <v>1.9585253456221197</v>
      </c>
      <c r="O119" s="126">
        <f t="shared" si="52"/>
        <v>1.0126582278481013</v>
      </c>
      <c r="P119" s="126">
        <f t="shared" si="52"/>
        <v>2.7484143763213531</v>
      </c>
      <c r="Q119" s="130"/>
      <c r="R119" s="126">
        <f t="shared" si="53"/>
        <v>2.6637069922308543</v>
      </c>
      <c r="S119" s="126">
        <f t="shared" si="53"/>
        <v>2.3529411764705883</v>
      </c>
      <c r="T119" s="126">
        <f t="shared" si="53"/>
        <v>2.9411764705882351</v>
      </c>
      <c r="U119" s="130"/>
      <c r="V119" s="126">
        <f t="shared" si="54"/>
        <v>4.750869061413673</v>
      </c>
      <c r="W119" s="126">
        <f t="shared" si="54"/>
        <v>2.8846153846153846</v>
      </c>
      <c r="X119" s="126">
        <f t="shared" si="54"/>
        <v>6.4876957494407153</v>
      </c>
      <c r="Y119" s="130"/>
      <c r="Z119" s="126">
        <f t="shared" si="55"/>
        <v>5.0847457627118651</v>
      </c>
      <c r="AA119" s="126">
        <f t="shared" si="55"/>
        <v>4.4077134986225897</v>
      </c>
      <c r="AB119" s="126">
        <f t="shared" si="55"/>
        <v>5.615550755939525</v>
      </c>
      <c r="AC119" s="126"/>
    </row>
    <row r="120" spans="1:29" ht="15" customHeight="1" x14ac:dyDescent="0.25"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</row>
    <row r="121" spans="1:29" ht="15" customHeight="1" x14ac:dyDescent="0.25">
      <c r="A121" s="139" t="s">
        <v>472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</row>
    <row r="122" spans="1:29" ht="15" customHeight="1" x14ac:dyDescent="0.25">
      <c r="A122" s="140" t="s">
        <v>19</v>
      </c>
      <c r="B122" s="174">
        <f t="shared" ref="B122:D124" si="56">+B103/(B103+B154+B52)*100</f>
        <v>1.6219171425100229</v>
      </c>
      <c r="C122" s="174">
        <f t="shared" si="56"/>
        <v>1.9625989746301764</v>
      </c>
      <c r="D122" s="174">
        <f t="shared" si="56"/>
        <v>1.257406912594502</v>
      </c>
      <c r="E122" s="174"/>
      <c r="F122" s="174">
        <f t="shared" ref="F122:H124" si="57">+F103/(F103+F154+F52)*100</f>
        <v>2.0891655872644466E-2</v>
      </c>
      <c r="G122" s="174">
        <f t="shared" si="57"/>
        <v>8.1953778069168981E-3</v>
      </c>
      <c r="H122" s="174">
        <f t="shared" si="57"/>
        <v>3.4097689881510532E-2</v>
      </c>
      <c r="I122" s="174"/>
      <c r="J122" s="174">
        <f t="shared" ref="J122:L124" si="58">+J103/(J103+J154+J52)*100</f>
        <v>4.1037194098418581</v>
      </c>
      <c r="K122" s="174">
        <f t="shared" si="58"/>
        <v>4.6029337379868487</v>
      </c>
      <c r="L122" s="174">
        <f t="shared" si="58"/>
        <v>3.5541945063103193</v>
      </c>
      <c r="M122" s="174"/>
      <c r="N122" s="174">
        <f t="shared" ref="N122:P124" si="59">+N103/(N103+N154+N52)*100</f>
        <v>1.6949920688873781</v>
      </c>
      <c r="O122" s="174">
        <f t="shared" si="59"/>
        <v>2.0372778500216731</v>
      </c>
      <c r="P122" s="174">
        <f t="shared" si="59"/>
        <v>1.3200379867046534</v>
      </c>
      <c r="Q122" s="174"/>
      <c r="R122" s="174">
        <f t="shared" ref="R122:T124" si="60">+R103/(R103+R154+R52)*100</f>
        <v>1.7915162454873648</v>
      </c>
      <c r="S122" s="174">
        <f t="shared" si="60"/>
        <v>2.2788788963590325</v>
      </c>
      <c r="T122" s="174">
        <f t="shared" si="60"/>
        <v>1.2701970673391239</v>
      </c>
      <c r="U122" s="174"/>
      <c r="V122" s="174">
        <f t="shared" ref="V122:X124" si="61">+V103/(V103+V154+V52)*100</f>
        <v>1.3819816373374139</v>
      </c>
      <c r="W122" s="174">
        <f t="shared" si="61"/>
        <v>1.8094534711964549</v>
      </c>
      <c r="X122" s="174">
        <f t="shared" si="61"/>
        <v>0.92261904761904767</v>
      </c>
      <c r="Y122" s="174"/>
      <c r="Z122" s="174">
        <f t="shared" ref="Z122:AB124" si="62">+Z103/(Z103+Z154+Z52)*100</f>
        <v>0.71042625575345208</v>
      </c>
      <c r="AA122" s="174">
        <f t="shared" si="62"/>
        <v>0.95200706644420452</v>
      </c>
      <c r="AB122" s="174">
        <f t="shared" si="62"/>
        <v>0.45923053372793143</v>
      </c>
      <c r="AC122" s="174"/>
    </row>
    <row r="123" spans="1:29" ht="15" customHeight="1" x14ac:dyDescent="0.25">
      <c r="A123" s="108" t="s">
        <v>73</v>
      </c>
      <c r="B123" s="126">
        <f t="shared" si="56"/>
        <v>1.6278249129320794</v>
      </c>
      <c r="C123" s="126">
        <f t="shared" si="56"/>
        <v>1.96931022201116</v>
      </c>
      <c r="D123" s="126">
        <f t="shared" si="56"/>
        <v>1.2624257630133071</v>
      </c>
      <c r="E123" s="130"/>
      <c r="F123" s="126">
        <f t="shared" si="57"/>
        <v>2.1101498206372651E-2</v>
      </c>
      <c r="G123" s="126">
        <f t="shared" si="57"/>
        <v>8.2781456953642391E-3</v>
      </c>
      <c r="H123" s="126">
        <f t="shared" si="57"/>
        <v>3.4438226431338786E-2</v>
      </c>
      <c r="I123" s="130"/>
      <c r="J123" s="126">
        <f t="shared" si="58"/>
        <v>4.134297705152246</v>
      </c>
      <c r="K123" s="126">
        <f t="shared" si="58"/>
        <v>4.6368905557449711</v>
      </c>
      <c r="L123" s="126">
        <f t="shared" si="58"/>
        <v>3.5814738421151322</v>
      </c>
      <c r="M123" s="130"/>
      <c r="N123" s="126">
        <f t="shared" si="59"/>
        <v>1.6994961062757674</v>
      </c>
      <c r="O123" s="126">
        <f t="shared" si="59"/>
        <v>2.048857368006304</v>
      </c>
      <c r="P123" s="126">
        <f t="shared" si="59"/>
        <v>1.3161687001633202</v>
      </c>
      <c r="Q123" s="130"/>
      <c r="R123" s="126">
        <f t="shared" si="60"/>
        <v>1.7929650075277157</v>
      </c>
      <c r="S123" s="126">
        <f t="shared" si="60"/>
        <v>2.2867737948084055</v>
      </c>
      <c r="T123" s="126">
        <f t="shared" si="60"/>
        <v>1.2649863117152838</v>
      </c>
      <c r="U123" s="130"/>
      <c r="V123" s="126">
        <f t="shared" si="61"/>
        <v>1.3851351351351353</v>
      </c>
      <c r="W123" s="126">
        <f t="shared" si="61"/>
        <v>1.8080149114631874</v>
      </c>
      <c r="X123" s="126">
        <f t="shared" si="61"/>
        <v>0.93093093093093093</v>
      </c>
      <c r="Y123" s="130"/>
      <c r="Z123" s="126">
        <f t="shared" si="62"/>
        <v>0.70721357850070721</v>
      </c>
      <c r="AA123" s="126">
        <f t="shared" si="62"/>
        <v>0.94105993065874194</v>
      </c>
      <c r="AB123" s="126">
        <f t="shared" si="62"/>
        <v>0.46386970415421092</v>
      </c>
      <c r="AC123" s="126"/>
    </row>
    <row r="124" spans="1:29" ht="15" customHeight="1" x14ac:dyDescent="0.25">
      <c r="A124" s="108" t="s">
        <v>74</v>
      </c>
      <c r="B124" s="126">
        <f t="shared" si="56"/>
        <v>1.0463378176382661</v>
      </c>
      <c r="C124" s="126">
        <f t="shared" si="56"/>
        <v>1.3062409288824384</v>
      </c>
      <c r="D124" s="126">
        <f t="shared" si="56"/>
        <v>0.77041602465331283</v>
      </c>
      <c r="E124" s="130"/>
      <c r="F124" s="126">
        <f t="shared" si="57"/>
        <v>0</v>
      </c>
      <c r="G124" s="126">
        <f t="shared" si="57"/>
        <v>0</v>
      </c>
      <c r="H124" s="126">
        <f t="shared" si="57"/>
        <v>0</v>
      </c>
      <c r="I124" s="130"/>
      <c r="J124" s="126">
        <f t="shared" si="58"/>
        <v>1.25</v>
      </c>
      <c r="K124" s="126">
        <f t="shared" si="58"/>
        <v>1.5384615384615385</v>
      </c>
      <c r="L124" s="126">
        <f t="shared" si="58"/>
        <v>0.90909090909090906</v>
      </c>
      <c r="M124" s="130"/>
      <c r="N124" s="126">
        <f t="shared" si="59"/>
        <v>1.2765957446808509</v>
      </c>
      <c r="O124" s="126">
        <f t="shared" si="59"/>
        <v>0.8771929824561403</v>
      </c>
      <c r="P124" s="126">
        <f t="shared" si="59"/>
        <v>1.6528925619834711</v>
      </c>
      <c r="Q124" s="130"/>
      <c r="R124" s="126">
        <f t="shared" si="60"/>
        <v>1.6597510373443984</v>
      </c>
      <c r="S124" s="126">
        <f t="shared" si="60"/>
        <v>1.5748031496062991</v>
      </c>
      <c r="T124" s="126">
        <f t="shared" si="60"/>
        <v>1.7543859649122806</v>
      </c>
      <c r="U124" s="130"/>
      <c r="V124" s="126">
        <f t="shared" si="61"/>
        <v>1.0416666666666665</v>
      </c>
      <c r="W124" s="126">
        <f t="shared" si="61"/>
        <v>1.9607843137254901</v>
      </c>
      <c r="X124" s="126">
        <f t="shared" si="61"/>
        <v>0</v>
      </c>
      <c r="Y124" s="130"/>
      <c r="Z124" s="126">
        <f t="shared" si="62"/>
        <v>1.0416666666666665</v>
      </c>
      <c r="AA124" s="126">
        <f t="shared" si="62"/>
        <v>2.1276595744680851</v>
      </c>
      <c r="AB124" s="126">
        <f t="shared" si="62"/>
        <v>0</v>
      </c>
      <c r="AC124" s="126"/>
    </row>
    <row r="125" spans="1:29" ht="15" customHeight="1" thickBot="1" x14ac:dyDescent="0.3">
      <c r="A125" s="123" t="s">
        <v>263</v>
      </c>
      <c r="B125" s="132" t="s">
        <v>61</v>
      </c>
      <c r="C125" s="132" t="s">
        <v>61</v>
      </c>
      <c r="D125" s="132" t="s">
        <v>61</v>
      </c>
      <c r="E125" s="133"/>
      <c r="F125" s="132" t="s">
        <v>61</v>
      </c>
      <c r="G125" s="132" t="s">
        <v>61</v>
      </c>
      <c r="H125" s="132" t="s">
        <v>61</v>
      </c>
      <c r="I125" s="133"/>
      <c r="J125" s="132" t="s">
        <v>61</v>
      </c>
      <c r="K125" s="132" t="s">
        <v>61</v>
      </c>
      <c r="L125" s="132" t="s">
        <v>61</v>
      </c>
      <c r="M125" s="133"/>
      <c r="N125" s="132" t="s">
        <v>61</v>
      </c>
      <c r="O125" s="132" t="s">
        <v>61</v>
      </c>
      <c r="P125" s="132" t="s">
        <v>61</v>
      </c>
      <c r="Q125" s="133"/>
      <c r="R125" s="132" t="s">
        <v>61</v>
      </c>
      <c r="S125" s="132" t="s">
        <v>61</v>
      </c>
      <c r="T125" s="132" t="s">
        <v>61</v>
      </c>
      <c r="U125" s="133"/>
      <c r="V125" s="132" t="s">
        <v>61</v>
      </c>
      <c r="W125" s="132" t="s">
        <v>61</v>
      </c>
      <c r="X125" s="132" t="s">
        <v>61</v>
      </c>
      <c r="Y125" s="133"/>
      <c r="Z125" s="132" t="s">
        <v>61</v>
      </c>
      <c r="AA125" s="132" t="s">
        <v>61</v>
      </c>
      <c r="AB125" s="132" t="s">
        <v>61</v>
      </c>
      <c r="AC125" s="126"/>
    </row>
    <row r="126" spans="1:29" ht="15" customHeight="1" x14ac:dyDescent="0.25">
      <c r="A126" s="334" t="s">
        <v>256</v>
      </c>
      <c r="B126" s="334"/>
      <c r="C126" s="334"/>
      <c r="D126" s="334"/>
      <c r="E126" s="334"/>
      <c r="F126" s="334"/>
      <c r="G126" s="334"/>
      <c r="H126" s="334"/>
      <c r="I126" s="334"/>
      <c r="J126" s="334"/>
      <c r="K126" s="334"/>
      <c r="L126" s="334"/>
      <c r="M126" s="334"/>
      <c r="N126" s="334"/>
      <c r="O126" s="334"/>
      <c r="P126" s="334"/>
      <c r="Q126" s="334"/>
      <c r="R126" s="334"/>
      <c r="S126" s="334"/>
      <c r="T126" s="334"/>
      <c r="U126" s="334"/>
      <c r="V126" s="334"/>
      <c r="W126" s="334"/>
      <c r="X126" s="334"/>
      <c r="Y126" s="334"/>
      <c r="Z126" s="334"/>
      <c r="AA126" s="334"/>
      <c r="AB126" s="334"/>
      <c r="AC126" s="214"/>
    </row>
    <row r="127" spans="1:29" ht="15" customHeight="1" x14ac:dyDescent="0.25">
      <c r="A127" s="335" t="s">
        <v>242</v>
      </c>
      <c r="B127" s="335"/>
      <c r="C127" s="335"/>
      <c r="D127" s="335"/>
      <c r="E127" s="335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  <c r="AA127" s="335"/>
      <c r="AB127" s="335"/>
      <c r="AC127" s="141"/>
    </row>
    <row r="128" spans="1:29" ht="15" customHeight="1" x14ac:dyDescent="0.25">
      <c r="A128" s="141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</row>
    <row r="129" spans="1:34" ht="15" customHeight="1" x14ac:dyDescent="0.25">
      <c r="A129" s="141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</row>
    <row r="130" spans="1:34" ht="15" customHeight="1" x14ac:dyDescent="0.25">
      <c r="A130" s="141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</row>
    <row r="131" spans="1:34" s="124" customFormat="1" ht="15" customHeight="1" x14ac:dyDescent="0.25">
      <c r="A131" s="336" t="s">
        <v>258</v>
      </c>
      <c r="B131" s="336"/>
      <c r="C131" s="336"/>
      <c r="D131" s="336"/>
      <c r="E131" s="336"/>
      <c r="F131" s="336"/>
      <c r="G131" s="336"/>
      <c r="H131" s="336"/>
      <c r="I131" s="336"/>
      <c r="J131" s="336"/>
      <c r="K131" s="336"/>
      <c r="L131" s="336"/>
      <c r="M131" s="336"/>
      <c r="N131" s="336"/>
      <c r="O131" s="336"/>
      <c r="P131" s="336"/>
      <c r="Q131" s="336"/>
      <c r="R131" s="336"/>
      <c r="S131" s="336"/>
      <c r="T131" s="336"/>
      <c r="U131" s="336"/>
      <c r="V131" s="336"/>
      <c r="W131" s="336"/>
      <c r="X131" s="336"/>
      <c r="Y131" s="336"/>
      <c r="Z131" s="336"/>
      <c r="AA131" s="336"/>
      <c r="AB131" s="336"/>
      <c r="AC131" s="29"/>
      <c r="AD131"/>
      <c r="AE131"/>
      <c r="AF131" s="46"/>
      <c r="AG131" s="108"/>
      <c r="AH131" s="108"/>
    </row>
    <row r="132" spans="1:34" s="124" customFormat="1" ht="15" customHeight="1" x14ac:dyDescent="0.2">
      <c r="A132" s="330" t="s">
        <v>78</v>
      </c>
      <c r="B132" s="330"/>
      <c r="C132" s="330"/>
      <c r="D132" s="330"/>
      <c r="E132" s="330"/>
      <c r="F132" s="330"/>
      <c r="G132" s="330"/>
      <c r="H132" s="330"/>
      <c r="I132" s="330"/>
      <c r="J132" s="330"/>
      <c r="K132" s="330"/>
      <c r="L132" s="330"/>
      <c r="M132" s="330"/>
      <c r="N132" s="330"/>
      <c r="O132" s="330"/>
      <c r="P132" s="330"/>
      <c r="Q132" s="330"/>
      <c r="R132" s="330"/>
      <c r="S132" s="330"/>
      <c r="T132" s="330"/>
      <c r="U132" s="330"/>
      <c r="V132" s="330"/>
      <c r="W132" s="330"/>
      <c r="X132" s="330"/>
      <c r="Y132" s="330"/>
      <c r="Z132" s="330"/>
      <c r="AA132" s="330"/>
      <c r="AB132" s="330"/>
      <c r="AC132" s="29"/>
      <c r="AD132" s="318" t="s">
        <v>356</v>
      </c>
      <c r="AE132" s="318"/>
      <c r="AF132" s="41"/>
      <c r="AG132" s="108"/>
      <c r="AH132" s="108"/>
    </row>
    <row r="133" spans="1:34" s="124" customFormat="1" ht="15" customHeight="1" x14ac:dyDescent="0.2">
      <c r="A133" s="336" t="s">
        <v>254</v>
      </c>
      <c r="B133" s="336"/>
      <c r="C133" s="336"/>
      <c r="D133" s="336"/>
      <c r="E133" s="336"/>
      <c r="F133" s="336"/>
      <c r="G133" s="336"/>
      <c r="H133" s="336"/>
      <c r="I133" s="336"/>
      <c r="J133" s="336"/>
      <c r="K133" s="336"/>
      <c r="L133" s="336"/>
      <c r="M133" s="336"/>
      <c r="N133" s="336"/>
      <c r="O133" s="336"/>
      <c r="P133" s="336"/>
      <c r="Q133" s="336"/>
      <c r="R133" s="336"/>
      <c r="S133" s="336"/>
      <c r="T133" s="336"/>
      <c r="U133" s="336"/>
      <c r="V133" s="336"/>
      <c r="W133" s="336"/>
      <c r="X133" s="336"/>
      <c r="Y133" s="336"/>
      <c r="Z133" s="336"/>
      <c r="AA133" s="336"/>
      <c r="AB133" s="336"/>
      <c r="AC133" s="30"/>
      <c r="AD133" s="318"/>
      <c r="AE133" s="318"/>
      <c r="AF133" s="41"/>
      <c r="AG133" s="108"/>
      <c r="AH133" s="108"/>
    </row>
    <row r="134" spans="1:34" s="124" customFormat="1" ht="15" customHeight="1" x14ac:dyDescent="0.25">
      <c r="A134" s="330" t="s">
        <v>255</v>
      </c>
      <c r="B134" s="330"/>
      <c r="C134" s="330"/>
      <c r="D134" s="330"/>
      <c r="E134" s="330"/>
      <c r="F134" s="330"/>
      <c r="G134" s="330"/>
      <c r="H134" s="330"/>
      <c r="I134" s="330"/>
      <c r="J134" s="330"/>
      <c r="K134" s="330"/>
      <c r="L134" s="330"/>
      <c r="M134" s="330"/>
      <c r="N134" s="330"/>
      <c r="O134" s="330"/>
      <c r="P134" s="330"/>
      <c r="Q134" s="330"/>
      <c r="R134" s="330"/>
      <c r="S134" s="330"/>
      <c r="T134" s="330"/>
      <c r="U134" s="330"/>
      <c r="V134" s="330"/>
      <c r="W134" s="330"/>
      <c r="X134" s="330"/>
      <c r="Y134" s="330"/>
      <c r="Z134" s="330"/>
      <c r="AA134" s="330"/>
      <c r="AB134" s="330"/>
      <c r="AC134" s="41"/>
      <c r="AD134" s="41"/>
      <c r="AE134" s="41"/>
      <c r="AF134" s="41"/>
      <c r="AG134" s="108"/>
      <c r="AH134" s="108"/>
    </row>
    <row r="135" spans="1:34" s="163" customFormat="1" ht="15" customHeight="1" x14ac:dyDescent="0.2">
      <c r="A135" s="330" t="s">
        <v>515</v>
      </c>
      <c r="B135" s="330"/>
      <c r="C135" s="330"/>
      <c r="D135" s="330"/>
      <c r="E135" s="330"/>
      <c r="F135" s="330"/>
      <c r="G135" s="330"/>
      <c r="H135" s="330"/>
      <c r="I135" s="330"/>
      <c r="J135" s="330"/>
      <c r="K135" s="330"/>
      <c r="L135" s="330"/>
      <c r="M135" s="330"/>
      <c r="N135" s="330"/>
      <c r="O135" s="330"/>
      <c r="P135" s="330"/>
      <c r="Q135" s="330"/>
      <c r="R135" s="330"/>
      <c r="S135" s="330"/>
      <c r="T135" s="330"/>
      <c r="U135" s="330"/>
      <c r="V135" s="330"/>
      <c r="W135" s="330"/>
      <c r="X135" s="330"/>
      <c r="Y135" s="330"/>
      <c r="Z135" s="330"/>
      <c r="AA135" s="330"/>
      <c r="AB135" s="330"/>
      <c r="AC135" s="131"/>
      <c r="AD135" s="171"/>
      <c r="AE135" s="171"/>
      <c r="AF135" s="171"/>
      <c r="AG135" s="171"/>
      <c r="AH135" s="171"/>
    </row>
    <row r="136" spans="1:34" s="163" customFormat="1" ht="15" customHeight="1" thickBot="1" x14ac:dyDescent="0.25">
      <c r="A136" s="120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221"/>
      <c r="AD136" s="171"/>
      <c r="AE136" s="171"/>
      <c r="AF136" s="171"/>
      <c r="AG136" s="171"/>
      <c r="AH136" s="171"/>
    </row>
    <row r="137" spans="1:34" ht="15" customHeight="1" x14ac:dyDescent="0.25">
      <c r="A137" s="332" t="s">
        <v>470</v>
      </c>
      <c r="B137" s="331" t="s">
        <v>19</v>
      </c>
      <c r="C137" s="331"/>
      <c r="D137" s="331"/>
      <c r="E137" s="109"/>
      <c r="F137" s="331" t="s">
        <v>64</v>
      </c>
      <c r="G137" s="331"/>
      <c r="H137" s="331"/>
      <c r="I137" s="109"/>
      <c r="J137" s="331" t="s">
        <v>65</v>
      </c>
      <c r="K137" s="331"/>
      <c r="L137" s="331"/>
      <c r="M137" s="109"/>
      <c r="N137" s="331" t="s">
        <v>66</v>
      </c>
      <c r="O137" s="331"/>
      <c r="P137" s="331"/>
      <c r="Q137" s="109"/>
      <c r="R137" s="331" t="s">
        <v>67</v>
      </c>
      <c r="S137" s="331"/>
      <c r="T137" s="331"/>
      <c r="U137" s="109"/>
      <c r="V137" s="331" t="s">
        <v>68</v>
      </c>
      <c r="W137" s="331"/>
      <c r="X137" s="331"/>
      <c r="Y137" s="109"/>
      <c r="Z137" s="331" t="s">
        <v>69</v>
      </c>
      <c r="AA137" s="331"/>
      <c r="AB137" s="331"/>
      <c r="AC137" s="113"/>
    </row>
    <row r="138" spans="1:34" ht="15" customHeight="1" thickBot="1" x14ac:dyDescent="0.3">
      <c r="A138" s="333"/>
      <c r="B138" s="110" t="s">
        <v>70</v>
      </c>
      <c r="C138" s="110" t="s">
        <v>71</v>
      </c>
      <c r="D138" s="110" t="s">
        <v>72</v>
      </c>
      <c r="E138" s="111"/>
      <c r="F138" s="110" t="s">
        <v>70</v>
      </c>
      <c r="G138" s="110" t="s">
        <v>71</v>
      </c>
      <c r="H138" s="110" t="s">
        <v>72</v>
      </c>
      <c r="I138" s="111"/>
      <c r="J138" s="110" t="s">
        <v>70</v>
      </c>
      <c r="K138" s="110" t="s">
        <v>71</v>
      </c>
      <c r="L138" s="110" t="s">
        <v>72</v>
      </c>
      <c r="M138" s="111"/>
      <c r="N138" s="110" t="s">
        <v>70</v>
      </c>
      <c r="O138" s="110" t="s">
        <v>71</v>
      </c>
      <c r="P138" s="110" t="s">
        <v>72</v>
      </c>
      <c r="Q138" s="111"/>
      <c r="R138" s="110" t="s">
        <v>70</v>
      </c>
      <c r="S138" s="110" t="s">
        <v>71</v>
      </c>
      <c r="T138" s="110" t="s">
        <v>72</v>
      </c>
      <c r="U138" s="111"/>
      <c r="V138" s="110" t="s">
        <v>70</v>
      </c>
      <c r="W138" s="110" t="s">
        <v>71</v>
      </c>
      <c r="X138" s="110" t="s">
        <v>72</v>
      </c>
      <c r="Y138" s="111"/>
      <c r="Z138" s="110" t="s">
        <v>70</v>
      </c>
      <c r="AA138" s="110" t="s">
        <v>71</v>
      </c>
      <c r="AB138" s="110" t="s">
        <v>72</v>
      </c>
      <c r="AC138" s="113"/>
    </row>
    <row r="139" spans="1:34" ht="15" customHeight="1" x14ac:dyDescent="0.25">
      <c r="A139" s="112"/>
      <c r="B139" s="113"/>
      <c r="C139" s="113"/>
      <c r="D139" s="113"/>
      <c r="E139" s="114"/>
      <c r="F139" s="113"/>
      <c r="G139" s="113"/>
      <c r="H139" s="113"/>
      <c r="I139" s="114"/>
      <c r="J139" s="113"/>
      <c r="K139" s="113"/>
      <c r="L139" s="113"/>
      <c r="M139" s="114"/>
      <c r="N139" s="113"/>
      <c r="O139" s="113"/>
      <c r="P139" s="113"/>
      <c r="Q139" s="114"/>
      <c r="R139" s="113"/>
      <c r="S139" s="113"/>
      <c r="T139" s="113"/>
      <c r="U139" s="114"/>
      <c r="V139" s="113"/>
      <c r="W139" s="113"/>
      <c r="X139" s="113"/>
      <c r="Y139" s="114"/>
      <c r="Z139" s="113"/>
      <c r="AA139" s="113"/>
      <c r="AB139" s="113"/>
      <c r="AC139" s="113"/>
    </row>
    <row r="140" spans="1:34" ht="15" customHeight="1" x14ac:dyDescent="0.25">
      <c r="A140" s="329" t="s">
        <v>473</v>
      </c>
      <c r="B140" s="329"/>
      <c r="C140" s="329"/>
      <c r="D140" s="329"/>
      <c r="E140" s="329"/>
      <c r="F140" s="329"/>
      <c r="G140" s="329"/>
      <c r="H140" s="329"/>
      <c r="I140" s="329"/>
      <c r="J140" s="329"/>
      <c r="K140" s="329"/>
      <c r="L140" s="329"/>
      <c r="M140" s="329"/>
      <c r="N140" s="329"/>
      <c r="O140" s="329"/>
      <c r="P140" s="329"/>
      <c r="Q140" s="329"/>
      <c r="R140" s="329"/>
      <c r="S140" s="329"/>
      <c r="T140" s="329"/>
      <c r="U140" s="329"/>
      <c r="V140" s="329"/>
      <c r="W140" s="329"/>
      <c r="X140" s="329"/>
      <c r="Y140" s="329"/>
      <c r="Z140" s="329"/>
      <c r="AA140" s="329"/>
      <c r="AB140" s="329"/>
      <c r="AC140" s="113"/>
    </row>
    <row r="141" spans="1:34" ht="15" customHeight="1" x14ac:dyDescent="0.25">
      <c r="A141" s="112"/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  <c r="AA141" s="113"/>
      <c r="AB141" s="113"/>
    </row>
    <row r="142" spans="1:34" ht="15" customHeight="1" x14ac:dyDescent="0.25">
      <c r="A142" s="136" t="s">
        <v>19</v>
      </c>
      <c r="B142" s="152">
        <f t="shared" ref="B142:D145" si="63">+B148+B154</f>
        <v>2558</v>
      </c>
      <c r="C142" s="152">
        <f t="shared" si="63"/>
        <v>1578</v>
      </c>
      <c r="D142" s="152">
        <f t="shared" si="63"/>
        <v>980</v>
      </c>
      <c r="E142" s="152"/>
      <c r="F142" s="152">
        <f t="shared" ref="F142:H145" si="64">+F148+F154</f>
        <v>303</v>
      </c>
      <c r="G142" s="152">
        <f t="shared" si="64"/>
        <v>173</v>
      </c>
      <c r="H142" s="152">
        <f t="shared" si="64"/>
        <v>130</v>
      </c>
      <c r="I142" s="152"/>
      <c r="J142" s="152">
        <f t="shared" ref="J142:L145" si="65">+J148+J154</f>
        <v>1383</v>
      </c>
      <c r="K142" s="152">
        <f t="shared" si="65"/>
        <v>871</v>
      </c>
      <c r="L142" s="152">
        <f t="shared" si="65"/>
        <v>512</v>
      </c>
      <c r="M142" s="152"/>
      <c r="N142" s="152">
        <f t="shared" ref="N142:P145" si="66">+N148+N154</f>
        <v>358</v>
      </c>
      <c r="O142" s="152">
        <f t="shared" si="66"/>
        <v>216</v>
      </c>
      <c r="P142" s="152">
        <f t="shared" si="66"/>
        <v>142</v>
      </c>
      <c r="Q142" s="152"/>
      <c r="R142" s="152">
        <f t="shared" ref="R142:T145" si="67">+R148+R154</f>
        <v>279</v>
      </c>
      <c r="S142" s="152">
        <f t="shared" si="67"/>
        <v>172</v>
      </c>
      <c r="T142" s="152">
        <f t="shared" si="67"/>
        <v>107</v>
      </c>
      <c r="U142" s="152"/>
      <c r="V142" s="152">
        <f t="shared" ref="V142:X145" si="68">+V148+V154</f>
        <v>157</v>
      </c>
      <c r="W142" s="152">
        <f t="shared" si="68"/>
        <v>96</v>
      </c>
      <c r="X142" s="152">
        <f t="shared" si="68"/>
        <v>61</v>
      </c>
      <c r="Y142" s="152"/>
      <c r="Z142" s="152">
        <f t="shared" ref="Z142:AB145" si="69">+Z148+Z154</f>
        <v>78</v>
      </c>
      <c r="AA142" s="152">
        <f t="shared" si="69"/>
        <v>50</v>
      </c>
      <c r="AB142" s="152">
        <f t="shared" si="69"/>
        <v>28</v>
      </c>
    </row>
    <row r="143" spans="1:34" ht="15" customHeight="1" x14ac:dyDescent="0.25">
      <c r="A143" s="116" t="s">
        <v>73</v>
      </c>
      <c r="B143" s="115">
        <f t="shared" si="63"/>
        <v>2466</v>
      </c>
      <c r="C143" s="115">
        <f t="shared" si="63"/>
        <v>1512</v>
      </c>
      <c r="D143" s="115">
        <f t="shared" si="63"/>
        <v>954</v>
      </c>
      <c r="E143" s="115"/>
      <c r="F143" s="115">
        <f t="shared" si="64"/>
        <v>288</v>
      </c>
      <c r="G143" s="115">
        <f t="shared" si="64"/>
        <v>167</v>
      </c>
      <c r="H143" s="115">
        <f t="shared" si="64"/>
        <v>121</v>
      </c>
      <c r="I143" s="115"/>
      <c r="J143" s="115">
        <f t="shared" si="65"/>
        <v>1359</v>
      </c>
      <c r="K143" s="115">
        <f t="shared" si="65"/>
        <v>853</v>
      </c>
      <c r="L143" s="115">
        <f t="shared" si="65"/>
        <v>506</v>
      </c>
      <c r="M143" s="115"/>
      <c r="N143" s="115">
        <f t="shared" si="66"/>
        <v>339</v>
      </c>
      <c r="O143" s="115">
        <f t="shared" si="66"/>
        <v>204</v>
      </c>
      <c r="P143" s="115">
        <f t="shared" si="66"/>
        <v>135</v>
      </c>
      <c r="Q143" s="115"/>
      <c r="R143" s="115">
        <f t="shared" si="67"/>
        <v>261</v>
      </c>
      <c r="S143" s="115">
        <f t="shared" si="67"/>
        <v>157</v>
      </c>
      <c r="T143" s="115">
        <f t="shared" si="67"/>
        <v>104</v>
      </c>
      <c r="U143" s="115"/>
      <c r="V143" s="115">
        <f t="shared" si="68"/>
        <v>150</v>
      </c>
      <c r="W143" s="115">
        <f t="shared" si="68"/>
        <v>90</v>
      </c>
      <c r="X143" s="115">
        <f t="shared" si="68"/>
        <v>60</v>
      </c>
      <c r="Y143" s="115"/>
      <c r="Z143" s="115">
        <f t="shared" si="69"/>
        <v>69</v>
      </c>
      <c r="AA143" s="115">
        <f t="shared" si="69"/>
        <v>41</v>
      </c>
      <c r="AB143" s="115">
        <f t="shared" si="69"/>
        <v>28</v>
      </c>
    </row>
    <row r="144" spans="1:34" ht="15" customHeight="1" x14ac:dyDescent="0.25">
      <c r="A144" s="116" t="s">
        <v>74</v>
      </c>
      <c r="B144" s="115">
        <f t="shared" si="63"/>
        <v>71</v>
      </c>
      <c r="C144" s="115">
        <f t="shared" si="63"/>
        <v>55</v>
      </c>
      <c r="D144" s="115">
        <f t="shared" si="63"/>
        <v>16</v>
      </c>
      <c r="E144" s="115"/>
      <c r="F144" s="115">
        <f t="shared" si="64"/>
        <v>10</v>
      </c>
      <c r="G144" s="115">
        <f t="shared" si="64"/>
        <v>6</v>
      </c>
      <c r="H144" s="115">
        <f t="shared" si="64"/>
        <v>4</v>
      </c>
      <c r="I144" s="115"/>
      <c r="J144" s="115">
        <f t="shared" si="65"/>
        <v>21</v>
      </c>
      <c r="K144" s="115">
        <f t="shared" si="65"/>
        <v>16</v>
      </c>
      <c r="L144" s="115">
        <f t="shared" si="65"/>
        <v>5</v>
      </c>
      <c r="M144" s="115"/>
      <c r="N144" s="115">
        <f t="shared" si="66"/>
        <v>11</v>
      </c>
      <c r="O144" s="115">
        <f t="shared" si="66"/>
        <v>7</v>
      </c>
      <c r="P144" s="115">
        <f t="shared" si="66"/>
        <v>4</v>
      </c>
      <c r="Q144" s="115"/>
      <c r="R144" s="115">
        <f t="shared" si="67"/>
        <v>14</v>
      </c>
      <c r="S144" s="115">
        <f t="shared" si="67"/>
        <v>11</v>
      </c>
      <c r="T144" s="115">
        <f t="shared" si="67"/>
        <v>3</v>
      </c>
      <c r="U144" s="115"/>
      <c r="V144" s="115">
        <f t="shared" si="68"/>
        <v>6</v>
      </c>
      <c r="W144" s="115">
        <f t="shared" si="68"/>
        <v>6</v>
      </c>
      <c r="X144" s="115">
        <f t="shared" si="68"/>
        <v>0</v>
      </c>
      <c r="Y144" s="115"/>
      <c r="Z144" s="115">
        <f t="shared" si="69"/>
        <v>9</v>
      </c>
      <c r="AA144" s="115">
        <f t="shared" si="69"/>
        <v>9</v>
      </c>
      <c r="AB144" s="115">
        <f t="shared" si="69"/>
        <v>0</v>
      </c>
    </row>
    <row r="145" spans="1:28" ht="15" customHeight="1" x14ac:dyDescent="0.25">
      <c r="A145" s="116" t="s">
        <v>263</v>
      </c>
      <c r="B145" s="115">
        <f t="shared" si="63"/>
        <v>21</v>
      </c>
      <c r="C145" s="115">
        <f t="shared" si="63"/>
        <v>11</v>
      </c>
      <c r="D145" s="115">
        <f t="shared" si="63"/>
        <v>10</v>
      </c>
      <c r="E145" s="115"/>
      <c r="F145" s="115">
        <f t="shared" si="64"/>
        <v>5</v>
      </c>
      <c r="G145" s="115">
        <f t="shared" si="64"/>
        <v>0</v>
      </c>
      <c r="H145" s="115">
        <f t="shared" si="64"/>
        <v>5</v>
      </c>
      <c r="I145" s="115"/>
      <c r="J145" s="115">
        <f t="shared" si="65"/>
        <v>3</v>
      </c>
      <c r="K145" s="115">
        <f t="shared" si="65"/>
        <v>2</v>
      </c>
      <c r="L145" s="115">
        <f t="shared" si="65"/>
        <v>1</v>
      </c>
      <c r="M145" s="115"/>
      <c r="N145" s="115">
        <f t="shared" si="66"/>
        <v>8</v>
      </c>
      <c r="O145" s="115">
        <f t="shared" si="66"/>
        <v>5</v>
      </c>
      <c r="P145" s="115">
        <f t="shared" si="66"/>
        <v>3</v>
      </c>
      <c r="Q145" s="115"/>
      <c r="R145" s="115">
        <f t="shared" si="67"/>
        <v>4</v>
      </c>
      <c r="S145" s="115">
        <f t="shared" si="67"/>
        <v>4</v>
      </c>
      <c r="T145" s="115">
        <f t="shared" si="67"/>
        <v>0</v>
      </c>
      <c r="U145" s="115"/>
      <c r="V145" s="115">
        <f t="shared" si="68"/>
        <v>1</v>
      </c>
      <c r="W145" s="115">
        <f t="shared" si="68"/>
        <v>0</v>
      </c>
      <c r="X145" s="115">
        <f t="shared" si="68"/>
        <v>1</v>
      </c>
      <c r="Y145" s="115"/>
      <c r="Z145" s="115">
        <f t="shared" si="69"/>
        <v>0</v>
      </c>
      <c r="AA145" s="115">
        <f t="shared" si="69"/>
        <v>0</v>
      </c>
      <c r="AB145" s="115">
        <f t="shared" si="69"/>
        <v>0</v>
      </c>
    </row>
    <row r="146" spans="1:28" ht="15" customHeight="1" x14ac:dyDescent="0.25">
      <c r="A146" s="112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</row>
    <row r="147" spans="1:28" ht="15" customHeight="1" x14ac:dyDescent="0.25">
      <c r="A147" s="136" t="s">
        <v>471</v>
      </c>
      <c r="B147" s="117"/>
      <c r="C147" s="117"/>
      <c r="D147" s="117"/>
      <c r="E147" s="118"/>
      <c r="F147" s="117"/>
      <c r="G147" s="117"/>
      <c r="H147" s="117"/>
      <c r="I147" s="118"/>
      <c r="J147" s="117"/>
      <c r="K147" s="117"/>
      <c r="L147" s="117"/>
      <c r="M147" s="118"/>
      <c r="N147" s="117"/>
      <c r="O147" s="117"/>
      <c r="P147" s="117"/>
      <c r="Q147" s="118"/>
      <c r="R147" s="117"/>
      <c r="S147" s="117"/>
      <c r="T147" s="117"/>
      <c r="U147" s="118"/>
      <c r="V147" s="117"/>
      <c r="W147" s="117"/>
      <c r="X147" s="117"/>
      <c r="Y147" s="118"/>
      <c r="Z147" s="117"/>
      <c r="AA147" s="117"/>
      <c r="AB147" s="117"/>
    </row>
    <row r="148" spans="1:28" ht="15" customHeight="1" x14ac:dyDescent="0.2">
      <c r="A148" s="137" t="s">
        <v>19</v>
      </c>
      <c r="B148" s="271">
        <v>1516</v>
      </c>
      <c r="C148" s="271">
        <v>951</v>
      </c>
      <c r="D148" s="271">
        <v>565</v>
      </c>
      <c r="E148" s="271"/>
      <c r="F148" s="271">
        <v>185</v>
      </c>
      <c r="G148" s="271">
        <v>105</v>
      </c>
      <c r="H148" s="271">
        <v>80</v>
      </c>
      <c r="I148" s="271"/>
      <c r="J148" s="271">
        <v>857</v>
      </c>
      <c r="K148" s="271">
        <v>550</v>
      </c>
      <c r="L148" s="271">
        <v>307</v>
      </c>
      <c r="M148" s="271"/>
      <c r="N148" s="271">
        <v>196</v>
      </c>
      <c r="O148" s="271">
        <v>119</v>
      </c>
      <c r="P148" s="271">
        <v>77</v>
      </c>
      <c r="Q148" s="271"/>
      <c r="R148" s="271">
        <v>156</v>
      </c>
      <c r="S148" s="271">
        <v>98</v>
      </c>
      <c r="T148" s="271">
        <v>58</v>
      </c>
      <c r="U148" s="271"/>
      <c r="V148" s="271">
        <v>81</v>
      </c>
      <c r="W148" s="271">
        <v>51</v>
      </c>
      <c r="X148" s="271">
        <v>30</v>
      </c>
      <c r="Y148" s="271"/>
      <c r="Z148" s="271">
        <v>41</v>
      </c>
      <c r="AA148" s="271">
        <v>28</v>
      </c>
      <c r="AB148" s="271">
        <v>13</v>
      </c>
    </row>
    <row r="149" spans="1:28" ht="15" customHeight="1" x14ac:dyDescent="0.2">
      <c r="A149" s="116" t="s">
        <v>73</v>
      </c>
      <c r="B149" s="272">
        <v>1428</v>
      </c>
      <c r="C149" s="272">
        <v>888</v>
      </c>
      <c r="D149" s="272">
        <v>540</v>
      </c>
      <c r="E149" s="272"/>
      <c r="F149" s="272">
        <v>170</v>
      </c>
      <c r="G149" s="272">
        <v>99</v>
      </c>
      <c r="H149" s="272">
        <v>71</v>
      </c>
      <c r="I149" s="272"/>
      <c r="J149" s="272">
        <v>833</v>
      </c>
      <c r="K149" s="272">
        <v>532</v>
      </c>
      <c r="L149" s="272">
        <v>301</v>
      </c>
      <c r="M149" s="272"/>
      <c r="N149" s="272">
        <v>179</v>
      </c>
      <c r="O149" s="272">
        <v>108</v>
      </c>
      <c r="P149" s="272">
        <v>71</v>
      </c>
      <c r="Q149" s="272"/>
      <c r="R149" s="272">
        <v>138</v>
      </c>
      <c r="S149" s="272">
        <v>83</v>
      </c>
      <c r="T149" s="272">
        <v>55</v>
      </c>
      <c r="U149" s="272"/>
      <c r="V149" s="272">
        <v>75</v>
      </c>
      <c r="W149" s="272">
        <v>46</v>
      </c>
      <c r="X149" s="272">
        <v>29</v>
      </c>
      <c r="Y149" s="272"/>
      <c r="Z149" s="272">
        <v>33</v>
      </c>
      <c r="AA149" s="272">
        <v>20</v>
      </c>
      <c r="AB149" s="272">
        <v>13</v>
      </c>
    </row>
    <row r="150" spans="1:28" ht="15" customHeight="1" x14ac:dyDescent="0.2">
      <c r="A150" s="116" t="s">
        <v>74</v>
      </c>
      <c r="B150" s="272">
        <v>67</v>
      </c>
      <c r="C150" s="272">
        <v>52</v>
      </c>
      <c r="D150" s="272">
        <v>15</v>
      </c>
      <c r="E150" s="272"/>
      <c r="F150" s="272">
        <v>10</v>
      </c>
      <c r="G150" s="272">
        <v>6</v>
      </c>
      <c r="H150" s="272">
        <v>4</v>
      </c>
      <c r="I150" s="272"/>
      <c r="J150" s="272">
        <v>21</v>
      </c>
      <c r="K150" s="272">
        <v>16</v>
      </c>
      <c r="L150" s="272">
        <v>5</v>
      </c>
      <c r="M150" s="272"/>
      <c r="N150" s="272">
        <v>9</v>
      </c>
      <c r="O150" s="272">
        <v>6</v>
      </c>
      <c r="P150" s="272">
        <v>3</v>
      </c>
      <c r="Q150" s="272"/>
      <c r="R150" s="272">
        <v>14</v>
      </c>
      <c r="S150" s="272">
        <v>11</v>
      </c>
      <c r="T150" s="272">
        <v>3</v>
      </c>
      <c r="U150" s="272"/>
      <c r="V150" s="272">
        <v>5</v>
      </c>
      <c r="W150" s="272">
        <v>5</v>
      </c>
      <c r="X150" s="272">
        <v>0</v>
      </c>
      <c r="Y150" s="272"/>
      <c r="Z150" s="272">
        <v>8</v>
      </c>
      <c r="AA150" s="272">
        <v>8</v>
      </c>
      <c r="AB150" s="272">
        <v>0</v>
      </c>
    </row>
    <row r="151" spans="1:28" ht="15" customHeight="1" x14ac:dyDescent="0.2">
      <c r="A151" s="116" t="s">
        <v>263</v>
      </c>
      <c r="B151" s="272">
        <v>21</v>
      </c>
      <c r="C151" s="272">
        <v>11</v>
      </c>
      <c r="D151" s="272">
        <v>10</v>
      </c>
      <c r="E151" s="272"/>
      <c r="F151" s="272">
        <v>5</v>
      </c>
      <c r="G151" s="272">
        <v>0</v>
      </c>
      <c r="H151" s="272">
        <v>5</v>
      </c>
      <c r="I151" s="272"/>
      <c r="J151" s="272">
        <v>3</v>
      </c>
      <c r="K151" s="272">
        <v>2</v>
      </c>
      <c r="L151" s="272">
        <v>1</v>
      </c>
      <c r="M151" s="272"/>
      <c r="N151" s="272">
        <v>8</v>
      </c>
      <c r="O151" s="272">
        <v>5</v>
      </c>
      <c r="P151" s="272">
        <v>3</v>
      </c>
      <c r="Q151" s="272"/>
      <c r="R151" s="272">
        <v>4</v>
      </c>
      <c r="S151" s="272">
        <v>4</v>
      </c>
      <c r="T151" s="272">
        <v>0</v>
      </c>
      <c r="U151" s="272"/>
      <c r="V151" s="272">
        <v>1</v>
      </c>
      <c r="W151" s="272">
        <v>0</v>
      </c>
      <c r="X151" s="272">
        <v>1</v>
      </c>
      <c r="Y151" s="272"/>
      <c r="Z151" s="272">
        <v>0</v>
      </c>
      <c r="AA151" s="272">
        <v>0</v>
      </c>
      <c r="AB151" s="272">
        <v>0</v>
      </c>
    </row>
    <row r="152" spans="1:28" ht="15" customHeight="1" x14ac:dyDescent="0.2">
      <c r="A152" s="116"/>
      <c r="B152" s="272"/>
      <c r="C152" s="272"/>
      <c r="D152" s="272"/>
      <c r="E152" s="272"/>
      <c r="F152" s="272"/>
      <c r="G152" s="272"/>
      <c r="H152" s="272"/>
      <c r="I152" s="272"/>
      <c r="J152" s="272"/>
      <c r="K152" s="272"/>
      <c r="L152" s="272"/>
      <c r="M152" s="272"/>
      <c r="N152" s="272"/>
      <c r="O152" s="272"/>
      <c r="P152" s="272"/>
      <c r="Q152" s="272"/>
      <c r="R152" s="272"/>
      <c r="S152" s="272"/>
      <c r="T152" s="272"/>
      <c r="U152" s="272"/>
      <c r="V152" s="272"/>
      <c r="W152" s="272"/>
      <c r="X152" s="272"/>
      <c r="Y152" s="272"/>
      <c r="Z152" s="272"/>
      <c r="AA152" s="272"/>
      <c r="AB152" s="272"/>
    </row>
    <row r="153" spans="1:28" ht="15" customHeight="1" x14ac:dyDescent="0.2">
      <c r="A153" s="125" t="s">
        <v>472</v>
      </c>
      <c r="B153" s="272"/>
      <c r="C153" s="272"/>
      <c r="D153" s="272"/>
      <c r="E153" s="272"/>
      <c r="F153" s="272"/>
      <c r="G153" s="272"/>
      <c r="H153" s="272"/>
      <c r="I153" s="272"/>
      <c r="J153" s="272"/>
      <c r="K153" s="272"/>
      <c r="L153" s="272"/>
      <c r="M153" s="272"/>
      <c r="N153" s="272"/>
      <c r="O153" s="272"/>
      <c r="P153" s="272"/>
      <c r="Q153" s="272"/>
      <c r="R153" s="272"/>
      <c r="S153" s="272"/>
      <c r="T153" s="272"/>
      <c r="U153" s="272"/>
      <c r="V153" s="272"/>
      <c r="W153" s="272"/>
      <c r="X153" s="272"/>
      <c r="Y153" s="272"/>
      <c r="Z153" s="272"/>
      <c r="AA153" s="272"/>
      <c r="AB153" s="272"/>
    </row>
    <row r="154" spans="1:28" ht="15" customHeight="1" x14ac:dyDescent="0.2">
      <c r="A154" s="137" t="s">
        <v>19</v>
      </c>
      <c r="B154" s="271">
        <v>1042</v>
      </c>
      <c r="C154" s="271">
        <v>627</v>
      </c>
      <c r="D154" s="271">
        <v>415</v>
      </c>
      <c r="E154" s="271"/>
      <c r="F154" s="271">
        <v>118</v>
      </c>
      <c r="G154" s="271">
        <v>68</v>
      </c>
      <c r="H154" s="271">
        <v>50</v>
      </c>
      <c r="I154" s="271"/>
      <c r="J154" s="271">
        <v>526</v>
      </c>
      <c r="K154" s="271">
        <v>321</v>
      </c>
      <c r="L154" s="271">
        <v>205</v>
      </c>
      <c r="M154" s="271"/>
      <c r="N154" s="271">
        <v>162</v>
      </c>
      <c r="O154" s="271">
        <v>97</v>
      </c>
      <c r="P154" s="271">
        <v>65</v>
      </c>
      <c r="Q154" s="271"/>
      <c r="R154" s="271">
        <v>123</v>
      </c>
      <c r="S154" s="271">
        <v>74</v>
      </c>
      <c r="T154" s="271">
        <v>49</v>
      </c>
      <c r="U154" s="271"/>
      <c r="V154" s="271">
        <v>76</v>
      </c>
      <c r="W154" s="271">
        <v>45</v>
      </c>
      <c r="X154" s="271">
        <v>31</v>
      </c>
      <c r="Y154" s="271"/>
      <c r="Z154" s="271">
        <v>37</v>
      </c>
      <c r="AA154" s="271">
        <v>22</v>
      </c>
      <c r="AB154" s="271">
        <v>15</v>
      </c>
    </row>
    <row r="155" spans="1:28" ht="15" customHeight="1" x14ac:dyDescent="0.2">
      <c r="A155" s="116" t="s">
        <v>73</v>
      </c>
      <c r="B155" s="272">
        <v>1038</v>
      </c>
      <c r="C155" s="272">
        <v>624</v>
      </c>
      <c r="D155" s="272">
        <v>414</v>
      </c>
      <c r="E155" s="272"/>
      <c r="F155" s="272">
        <v>118</v>
      </c>
      <c r="G155" s="272">
        <v>68</v>
      </c>
      <c r="H155" s="272">
        <v>50</v>
      </c>
      <c r="I155" s="272"/>
      <c r="J155" s="272">
        <v>526</v>
      </c>
      <c r="K155" s="272">
        <v>321</v>
      </c>
      <c r="L155" s="272">
        <v>205</v>
      </c>
      <c r="M155" s="272"/>
      <c r="N155" s="272">
        <v>160</v>
      </c>
      <c r="O155" s="272">
        <v>96</v>
      </c>
      <c r="P155" s="272">
        <v>64</v>
      </c>
      <c r="Q155" s="272"/>
      <c r="R155" s="272">
        <v>123</v>
      </c>
      <c r="S155" s="272">
        <v>74</v>
      </c>
      <c r="T155" s="272">
        <v>49</v>
      </c>
      <c r="U155" s="272"/>
      <c r="V155" s="272">
        <v>75</v>
      </c>
      <c r="W155" s="272">
        <v>44</v>
      </c>
      <c r="X155" s="272">
        <v>31</v>
      </c>
      <c r="Y155" s="272"/>
      <c r="Z155" s="272">
        <v>36</v>
      </c>
      <c r="AA155" s="272">
        <v>21</v>
      </c>
      <c r="AB155" s="272">
        <v>15</v>
      </c>
    </row>
    <row r="156" spans="1:28" ht="15" customHeight="1" x14ac:dyDescent="0.2">
      <c r="A156" s="116" t="s">
        <v>74</v>
      </c>
      <c r="B156" s="272">
        <v>4</v>
      </c>
      <c r="C156" s="272">
        <v>3</v>
      </c>
      <c r="D156" s="272">
        <v>1</v>
      </c>
      <c r="E156" s="272"/>
      <c r="F156" s="272">
        <v>0</v>
      </c>
      <c r="G156" s="272">
        <v>0</v>
      </c>
      <c r="H156" s="272">
        <v>0</v>
      </c>
      <c r="I156" s="272"/>
      <c r="J156" s="272">
        <v>0</v>
      </c>
      <c r="K156" s="272">
        <v>0</v>
      </c>
      <c r="L156" s="272">
        <v>0</v>
      </c>
      <c r="M156" s="272"/>
      <c r="N156" s="272">
        <v>2</v>
      </c>
      <c r="O156" s="272">
        <v>1</v>
      </c>
      <c r="P156" s="272">
        <v>1</v>
      </c>
      <c r="Q156" s="272"/>
      <c r="R156" s="272">
        <v>0</v>
      </c>
      <c r="S156" s="272">
        <v>0</v>
      </c>
      <c r="T156" s="272">
        <v>0</v>
      </c>
      <c r="U156" s="272"/>
      <c r="V156" s="272">
        <v>1</v>
      </c>
      <c r="W156" s="272">
        <v>1</v>
      </c>
      <c r="X156" s="272">
        <v>0</v>
      </c>
      <c r="Y156" s="272"/>
      <c r="Z156" s="272">
        <v>1</v>
      </c>
      <c r="AA156" s="272">
        <v>1</v>
      </c>
      <c r="AB156" s="272">
        <v>0</v>
      </c>
    </row>
    <row r="157" spans="1:28" ht="15" customHeight="1" x14ac:dyDescent="0.25">
      <c r="A157" s="116" t="s">
        <v>263</v>
      </c>
      <c r="B157" s="119">
        <v>0</v>
      </c>
      <c r="C157" s="119">
        <v>0</v>
      </c>
      <c r="D157" s="119">
        <v>0</v>
      </c>
      <c r="E157" s="119"/>
      <c r="F157" s="119">
        <v>0</v>
      </c>
      <c r="G157" s="119">
        <v>0</v>
      </c>
      <c r="H157" s="119">
        <v>0</v>
      </c>
      <c r="I157" s="119"/>
      <c r="J157" s="119">
        <v>0</v>
      </c>
      <c r="K157" s="119">
        <v>0</v>
      </c>
      <c r="L157" s="119">
        <v>0</v>
      </c>
      <c r="M157" s="119"/>
      <c r="N157" s="119">
        <v>0</v>
      </c>
      <c r="O157" s="119">
        <v>0</v>
      </c>
      <c r="P157" s="119">
        <v>0</v>
      </c>
      <c r="Q157" s="119"/>
      <c r="R157" s="119">
        <v>0</v>
      </c>
      <c r="S157" s="119">
        <v>0</v>
      </c>
      <c r="T157" s="119">
        <v>0</v>
      </c>
      <c r="U157" s="119"/>
      <c r="V157" s="119">
        <v>0</v>
      </c>
      <c r="W157" s="119">
        <v>0</v>
      </c>
      <c r="X157" s="119">
        <v>0</v>
      </c>
      <c r="Y157" s="119"/>
      <c r="Z157" s="119">
        <v>0</v>
      </c>
      <c r="AA157" s="119">
        <v>0</v>
      </c>
      <c r="AB157" s="119">
        <v>0</v>
      </c>
    </row>
    <row r="158" spans="1:28" ht="15" customHeight="1" x14ac:dyDescent="0.25">
      <c r="A158" s="116"/>
    </row>
    <row r="159" spans="1:28" ht="15" customHeight="1" x14ac:dyDescent="0.25">
      <c r="A159" s="329" t="s">
        <v>474</v>
      </c>
      <c r="B159" s="329"/>
      <c r="C159" s="329"/>
      <c r="D159" s="329"/>
      <c r="E159" s="329"/>
      <c r="F159" s="329"/>
      <c r="G159" s="329"/>
      <c r="H159" s="329"/>
      <c r="I159" s="329"/>
      <c r="J159" s="329"/>
      <c r="K159" s="329"/>
      <c r="L159" s="329"/>
      <c r="M159" s="329"/>
      <c r="N159" s="329"/>
      <c r="O159" s="329"/>
      <c r="P159" s="329"/>
      <c r="Q159" s="329"/>
      <c r="R159" s="329"/>
      <c r="S159" s="329"/>
      <c r="T159" s="329"/>
      <c r="U159" s="329"/>
      <c r="V159" s="329"/>
      <c r="W159" s="329"/>
      <c r="X159" s="329"/>
      <c r="Y159" s="329"/>
      <c r="Z159" s="329"/>
      <c r="AA159" s="329"/>
      <c r="AB159" s="329"/>
    </row>
    <row r="160" spans="1:28" ht="15" customHeight="1" x14ac:dyDescent="0.25">
      <c r="A160" s="112"/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  <c r="AA160" s="113"/>
      <c r="AB160" s="113"/>
    </row>
    <row r="161" spans="1:28" ht="15" customHeight="1" x14ac:dyDescent="0.25">
      <c r="A161" s="113" t="s">
        <v>19</v>
      </c>
      <c r="B161" s="174">
        <f t="shared" ref="B161:D164" si="70">+B142/(B142+B40+B91)*100</f>
        <v>0.56896789490775956</v>
      </c>
      <c r="C161" s="174">
        <f t="shared" si="70"/>
        <v>0.68307252775793781</v>
      </c>
      <c r="D161" s="174">
        <f t="shared" si="70"/>
        <v>0.44836689222266446</v>
      </c>
      <c r="E161" s="174"/>
      <c r="F161" s="174">
        <f t="shared" ref="F161:H164" si="71">+F142/(F142+F40+F91)*100</f>
        <v>0.3813863330270495</v>
      </c>
      <c r="G161" s="174">
        <f t="shared" si="71"/>
        <v>0.42610837438423643</v>
      </c>
      <c r="H161" s="174">
        <f t="shared" si="71"/>
        <v>0.33464617602388858</v>
      </c>
      <c r="I161" s="174"/>
      <c r="J161" s="174">
        <f t="shared" ref="J161:L164" si="72">+J142/(J142+J40+J91)*100</f>
        <v>1.8018604893556036</v>
      </c>
      <c r="K161" s="174">
        <f t="shared" si="72"/>
        <v>2.1818090729190152</v>
      </c>
      <c r="L161" s="174">
        <f t="shared" si="72"/>
        <v>1.3900578285776342</v>
      </c>
      <c r="M161" s="174"/>
      <c r="N161" s="174">
        <f t="shared" ref="N161:P164" si="73">+N142/(N142+N40+N91)*100</f>
        <v>0.47436067311514513</v>
      </c>
      <c r="O161" s="174">
        <f t="shared" si="73"/>
        <v>0.55474227598428227</v>
      </c>
      <c r="P161" s="174">
        <f t="shared" si="73"/>
        <v>0.3886896778255276</v>
      </c>
      <c r="Q161" s="174"/>
      <c r="R161" s="174">
        <f t="shared" ref="R161:T164" si="74">+R142/(R142+R40+R91)*100</f>
        <v>0.3678070001977457</v>
      </c>
      <c r="S161" s="174">
        <f t="shared" si="74"/>
        <v>0.44088998256946582</v>
      </c>
      <c r="T161" s="174">
        <f t="shared" si="74"/>
        <v>0.29042151833455476</v>
      </c>
      <c r="U161" s="174"/>
      <c r="V161" s="174">
        <f t="shared" ref="V161:X164" si="75">+V142/(V142+V40+V91)*100</f>
        <v>0.21781354051054383</v>
      </c>
      <c r="W161" s="174">
        <f t="shared" si="75"/>
        <v>0.2598105548037889</v>
      </c>
      <c r="X161" s="174">
        <f t="shared" si="75"/>
        <v>0.17364076288072872</v>
      </c>
      <c r="Y161" s="174"/>
      <c r="Z161" s="174">
        <f t="shared" ref="Z161:AB164" si="76">+Z142/(Z142+Z40+Z91)*100</f>
        <v>0.11146041726207488</v>
      </c>
      <c r="AA161" s="174">
        <f t="shared" si="76"/>
        <v>0.1404691670178396</v>
      </c>
      <c r="AB161" s="174">
        <f t="shared" si="76"/>
        <v>8.143085647811546E-2</v>
      </c>
    </row>
    <row r="162" spans="1:28" ht="15" customHeight="1" x14ac:dyDescent="0.25">
      <c r="A162" s="108" t="s">
        <v>73</v>
      </c>
      <c r="B162" s="126">
        <f t="shared" si="70"/>
        <v>0.60340313495578468</v>
      </c>
      <c r="C162" s="126">
        <f t="shared" si="70"/>
        <v>0.71937311771170842</v>
      </c>
      <c r="D162" s="126">
        <f t="shared" si="70"/>
        <v>0.48060695519876678</v>
      </c>
      <c r="E162" s="126"/>
      <c r="F162" s="126">
        <f t="shared" si="71"/>
        <v>0.39854972184550669</v>
      </c>
      <c r="G162" s="126">
        <f t="shared" si="71"/>
        <v>0.45214566129687289</v>
      </c>
      <c r="H162" s="126">
        <f t="shared" si="71"/>
        <v>0.34251422424774253</v>
      </c>
      <c r="I162" s="126"/>
      <c r="J162" s="126">
        <f t="shared" si="72"/>
        <v>1.9428718476582605</v>
      </c>
      <c r="K162" s="126">
        <f t="shared" si="72"/>
        <v>2.3389086920756785</v>
      </c>
      <c r="L162" s="126">
        <f t="shared" si="72"/>
        <v>1.5114403488858354</v>
      </c>
      <c r="M162" s="126"/>
      <c r="N162" s="126">
        <f t="shared" si="73"/>
        <v>0.49537503835868663</v>
      </c>
      <c r="O162" s="126">
        <f t="shared" si="73"/>
        <v>0.57724957555178269</v>
      </c>
      <c r="P162" s="126">
        <f t="shared" si="73"/>
        <v>0.40794125645906992</v>
      </c>
      <c r="Q162" s="126"/>
      <c r="R162" s="126">
        <f t="shared" si="74"/>
        <v>0.37826086956521743</v>
      </c>
      <c r="S162" s="126">
        <f t="shared" si="74"/>
        <v>0.44171848183889939</v>
      </c>
      <c r="T162" s="126">
        <f t="shared" si="74"/>
        <v>0.31084675852586902</v>
      </c>
      <c r="U162" s="126"/>
      <c r="V162" s="126">
        <f t="shared" si="75"/>
        <v>0.22857142857142859</v>
      </c>
      <c r="W162" s="126">
        <f t="shared" si="75"/>
        <v>0.26739556717570861</v>
      </c>
      <c r="X162" s="126">
        <f t="shared" si="75"/>
        <v>0.1876935589827009</v>
      </c>
      <c r="Y162" s="126"/>
      <c r="Z162" s="126">
        <f t="shared" si="76"/>
        <v>0.10880878039549627</v>
      </c>
      <c r="AA162" s="126">
        <f t="shared" si="76"/>
        <v>0.12718305053199738</v>
      </c>
      <c r="AB162" s="126">
        <f t="shared" si="76"/>
        <v>8.9809795682714827E-2</v>
      </c>
    </row>
    <row r="163" spans="1:28" ht="15" customHeight="1" x14ac:dyDescent="0.25">
      <c r="A163" s="108" t="s">
        <v>74</v>
      </c>
      <c r="B163" s="126">
        <f t="shared" si="70"/>
        <v>0.19903007877105933</v>
      </c>
      <c r="C163" s="126">
        <f t="shared" si="70"/>
        <v>0.29852366478506298</v>
      </c>
      <c r="D163" s="126">
        <f t="shared" si="70"/>
        <v>9.2759000521769372E-2</v>
      </c>
      <c r="E163" s="126"/>
      <c r="F163" s="126">
        <f t="shared" si="71"/>
        <v>0.16</v>
      </c>
      <c r="G163" s="126">
        <f t="shared" si="71"/>
        <v>0.18610421836228289</v>
      </c>
      <c r="H163" s="126">
        <f t="shared" si="71"/>
        <v>0.13218770654329146</v>
      </c>
      <c r="I163" s="126"/>
      <c r="J163" s="126">
        <f t="shared" si="72"/>
        <v>0.35187667560321717</v>
      </c>
      <c r="K163" s="126">
        <f t="shared" si="72"/>
        <v>0.51897502432695419</v>
      </c>
      <c r="L163" s="126">
        <f t="shared" si="72"/>
        <v>0.17331022530329288</v>
      </c>
      <c r="M163" s="126"/>
      <c r="N163" s="126">
        <f t="shared" si="73"/>
        <v>0.17831090938563784</v>
      </c>
      <c r="O163" s="126">
        <f t="shared" si="73"/>
        <v>0.21861336664584632</v>
      </c>
      <c r="P163" s="126">
        <f t="shared" si="73"/>
        <v>0.13481631277384565</v>
      </c>
      <c r="Q163" s="126"/>
      <c r="R163" s="126">
        <f t="shared" si="74"/>
        <v>0.23513604299630503</v>
      </c>
      <c r="S163" s="126">
        <f t="shared" si="74"/>
        <v>0.36136662286465177</v>
      </c>
      <c r="T163" s="126">
        <f t="shared" si="74"/>
        <v>0.10309278350515465</v>
      </c>
      <c r="U163" s="126"/>
      <c r="V163" s="126">
        <f t="shared" si="75"/>
        <v>0.1072961373390558</v>
      </c>
      <c r="W163" s="126">
        <f t="shared" si="75"/>
        <v>0.20862308762169679</v>
      </c>
      <c r="X163" s="126">
        <f t="shared" si="75"/>
        <v>0</v>
      </c>
      <c r="Y163" s="126"/>
      <c r="Z163" s="126">
        <f t="shared" si="76"/>
        <v>0.156794425087108</v>
      </c>
      <c r="AA163" s="126">
        <f t="shared" si="76"/>
        <v>0.30050083472454092</v>
      </c>
      <c r="AB163" s="126">
        <f t="shared" si="76"/>
        <v>0</v>
      </c>
    </row>
    <row r="164" spans="1:28" ht="15" customHeight="1" x14ac:dyDescent="0.25">
      <c r="A164" s="108" t="s">
        <v>263</v>
      </c>
      <c r="B164" s="126">
        <f t="shared" si="70"/>
        <v>0.40145287707895239</v>
      </c>
      <c r="C164" s="126">
        <f t="shared" si="70"/>
        <v>0.45681063122923593</v>
      </c>
      <c r="D164" s="126">
        <f t="shared" si="70"/>
        <v>0.35423308537017356</v>
      </c>
      <c r="E164" s="126"/>
      <c r="F164" s="126">
        <f t="shared" si="71"/>
        <v>0.53475935828876997</v>
      </c>
      <c r="G164" s="126">
        <f t="shared" si="71"/>
        <v>0</v>
      </c>
      <c r="H164" s="126">
        <f t="shared" si="71"/>
        <v>1.0121457489878543</v>
      </c>
      <c r="I164" s="126"/>
      <c r="J164" s="126">
        <f t="shared" si="72"/>
        <v>0.35799522673031026</v>
      </c>
      <c r="K164" s="126">
        <f t="shared" si="72"/>
        <v>0.54347826086956519</v>
      </c>
      <c r="L164" s="126">
        <f t="shared" si="72"/>
        <v>0.21276595744680851</v>
      </c>
      <c r="M164" s="126"/>
      <c r="N164" s="126">
        <f t="shared" si="73"/>
        <v>0.92165898617511521</v>
      </c>
      <c r="O164" s="126">
        <f t="shared" si="73"/>
        <v>1.2658227848101267</v>
      </c>
      <c r="P164" s="126">
        <f t="shared" si="73"/>
        <v>0.63424947145877375</v>
      </c>
      <c r="Q164" s="126"/>
      <c r="R164" s="126">
        <f t="shared" si="74"/>
        <v>0.44395116537180912</v>
      </c>
      <c r="S164" s="126">
        <f t="shared" si="74"/>
        <v>0.94117647058823517</v>
      </c>
      <c r="T164" s="126">
        <f t="shared" si="74"/>
        <v>0</v>
      </c>
      <c r="U164" s="126"/>
      <c r="V164" s="126">
        <f t="shared" si="75"/>
        <v>0.11587485515643105</v>
      </c>
      <c r="W164" s="126">
        <f t="shared" si="75"/>
        <v>0</v>
      </c>
      <c r="X164" s="126">
        <f t="shared" si="75"/>
        <v>0.22371364653243847</v>
      </c>
      <c r="Y164" s="126"/>
      <c r="Z164" s="126">
        <f t="shared" si="76"/>
        <v>0</v>
      </c>
      <c r="AA164" s="126">
        <f t="shared" si="76"/>
        <v>0</v>
      </c>
      <c r="AB164" s="126">
        <f t="shared" si="76"/>
        <v>0</v>
      </c>
    </row>
    <row r="165" spans="1:28" ht="15" customHeight="1" x14ac:dyDescent="0.25">
      <c r="A165" s="127"/>
      <c r="B165" s="128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</row>
    <row r="166" spans="1:28" ht="15" customHeight="1" x14ac:dyDescent="0.25">
      <c r="A166" s="113" t="s">
        <v>471</v>
      </c>
      <c r="B166" s="128"/>
      <c r="C166" s="128"/>
      <c r="D166" s="128"/>
      <c r="E166" s="129"/>
      <c r="F166" s="128"/>
      <c r="G166" s="128"/>
      <c r="H166" s="128"/>
      <c r="I166" s="129"/>
      <c r="J166" s="128"/>
      <c r="K166" s="128"/>
      <c r="L166" s="128"/>
      <c r="M166" s="129"/>
      <c r="N166" s="128"/>
      <c r="O166" s="128"/>
      <c r="P166" s="128"/>
      <c r="Q166" s="129"/>
      <c r="R166" s="128"/>
      <c r="S166" s="128"/>
      <c r="T166" s="128"/>
      <c r="U166" s="129"/>
      <c r="V166" s="128"/>
      <c r="W166" s="128"/>
      <c r="X166" s="128"/>
      <c r="Y166" s="129"/>
      <c r="Z166" s="128"/>
      <c r="AA166" s="128"/>
      <c r="AB166" s="128"/>
    </row>
    <row r="167" spans="1:28" ht="15" customHeight="1" x14ac:dyDescent="0.25">
      <c r="A167" s="138" t="s">
        <v>19</v>
      </c>
      <c r="B167" s="174">
        <f t="shared" ref="B167:D170" si="77">+B148/(B148+B46+B97)*100</f>
        <v>0.47689452326276388</v>
      </c>
      <c r="C167" s="174">
        <f t="shared" si="77"/>
        <v>0.58364325956475316</v>
      </c>
      <c r="D167" s="174">
        <f t="shared" si="77"/>
        <v>0.36463845935410588</v>
      </c>
      <c r="E167" s="174"/>
      <c r="F167" s="174">
        <f t="shared" ref="F167:H170" si="78">+F148/(F148+F46+F97)*100</f>
        <v>0.33324927045429981</v>
      </c>
      <c r="G167" s="174">
        <f t="shared" si="78"/>
        <v>0.36974434819353474</v>
      </c>
      <c r="H167" s="174">
        <f t="shared" si="78"/>
        <v>0.29502876530461719</v>
      </c>
      <c r="I167" s="174"/>
      <c r="J167" s="174">
        <f t="shared" ref="J167:L170" si="79">+J148/(J148+J46+J97)*100</f>
        <v>1.5836351541133862</v>
      </c>
      <c r="K167" s="174">
        <f t="shared" si="79"/>
        <v>1.960155386863395</v>
      </c>
      <c r="L167" s="174">
        <f t="shared" si="79"/>
        <v>1.1781862839160302</v>
      </c>
      <c r="M167" s="174"/>
      <c r="N167" s="174">
        <f t="shared" ref="N167:P170" si="80">+N148/(N148+N46+N97)*100</f>
        <v>0.36700683456605188</v>
      </c>
      <c r="O167" s="174">
        <f t="shared" si="80"/>
        <v>0.43427487044741264</v>
      </c>
      <c r="P167" s="174">
        <f t="shared" si="80"/>
        <v>0.2961196784986348</v>
      </c>
      <c r="Q167" s="174"/>
      <c r="R167" s="174">
        <f t="shared" ref="R167:T170" si="81">+R148/(R148+R46+R97)*100</f>
        <v>0.29052984449203839</v>
      </c>
      <c r="S167" s="174">
        <f t="shared" si="81"/>
        <v>0.35560071120142245</v>
      </c>
      <c r="T167" s="174">
        <f t="shared" si="81"/>
        <v>0.22191613100704011</v>
      </c>
      <c r="U167" s="174"/>
      <c r="V167" s="174">
        <f t="shared" ref="V167:X170" si="82">+V148/(V148+V46+V97)*100</f>
        <v>0.15830206378986866</v>
      </c>
      <c r="W167" s="174">
        <f t="shared" si="82"/>
        <v>0.195267631518493</v>
      </c>
      <c r="X167" s="174">
        <f t="shared" si="82"/>
        <v>0.11976047904191617</v>
      </c>
      <c r="Y167" s="174"/>
      <c r="Z167" s="174">
        <f t="shared" ref="Z167:AB170" si="83">+Z148/(Z148+Z46+Z97)*100</f>
        <v>8.2013122099535929E-2</v>
      </c>
      <c r="AA167" s="174">
        <f t="shared" si="83"/>
        <v>0.11021018657010155</v>
      </c>
      <c r="AB167" s="174">
        <f t="shared" si="83"/>
        <v>5.2875620271699342E-2</v>
      </c>
    </row>
    <row r="168" spans="1:28" ht="15" customHeight="1" x14ac:dyDescent="0.25">
      <c r="A168" s="108" t="s">
        <v>73</v>
      </c>
      <c r="B168" s="126">
        <f t="shared" si="77"/>
        <v>0.5130710969948693</v>
      </c>
      <c r="C168" s="126">
        <f t="shared" si="77"/>
        <v>0.6218530942093432</v>
      </c>
      <c r="D168" s="126">
        <f t="shared" si="77"/>
        <v>0.39845047039291648</v>
      </c>
      <c r="E168" s="130"/>
      <c r="F168" s="126">
        <f t="shared" si="78"/>
        <v>0.35003191467457329</v>
      </c>
      <c r="G168" s="126">
        <f t="shared" si="78"/>
        <v>0.39831019915509958</v>
      </c>
      <c r="H168" s="126">
        <f t="shared" si="78"/>
        <v>0.29942645074224022</v>
      </c>
      <c r="I168" s="130"/>
      <c r="J168" s="126">
        <f t="shared" si="79"/>
        <v>1.7518401682439539</v>
      </c>
      <c r="K168" s="126">
        <f t="shared" si="79"/>
        <v>2.1505376344086025</v>
      </c>
      <c r="L168" s="126">
        <f t="shared" si="79"/>
        <v>1.3194809749254779</v>
      </c>
      <c r="M168" s="130"/>
      <c r="N168" s="126">
        <f t="shared" si="80"/>
        <v>0.38409544449928112</v>
      </c>
      <c r="O168" s="126">
        <f t="shared" si="80"/>
        <v>0.45152389313934532</v>
      </c>
      <c r="P168" s="126">
        <f t="shared" si="80"/>
        <v>0.31299594427790511</v>
      </c>
      <c r="Q168" s="130"/>
      <c r="R168" s="126">
        <f t="shared" si="81"/>
        <v>0.29311187103077674</v>
      </c>
      <c r="S168" s="126">
        <f t="shared" si="81"/>
        <v>0.34273444274683074</v>
      </c>
      <c r="T168" s="126">
        <f t="shared" si="81"/>
        <v>0.24055283414975509</v>
      </c>
      <c r="U168" s="130"/>
      <c r="V168" s="126">
        <f t="shared" si="82"/>
        <v>0.16701926288831978</v>
      </c>
      <c r="W168" s="126">
        <f t="shared" si="82"/>
        <v>0.20062805303558967</v>
      </c>
      <c r="X168" s="126">
        <f t="shared" si="82"/>
        <v>0.13195613596032216</v>
      </c>
      <c r="Y168" s="130"/>
      <c r="Z168" s="126">
        <f t="shared" si="83"/>
        <v>7.5656838919712047E-2</v>
      </c>
      <c r="AA168" s="126">
        <f t="shared" si="83"/>
        <v>9.0326077138469879E-2</v>
      </c>
      <c r="AB168" s="126">
        <f t="shared" si="83"/>
        <v>6.0532687651331719E-2</v>
      </c>
    </row>
    <row r="169" spans="1:28" ht="15" customHeight="1" x14ac:dyDescent="0.25">
      <c r="A169" s="108" t="s">
        <v>74</v>
      </c>
      <c r="B169" s="126">
        <f t="shared" si="77"/>
        <v>0.19513615843891075</v>
      </c>
      <c r="C169" s="126">
        <f t="shared" si="77"/>
        <v>0.29320552579644771</v>
      </c>
      <c r="D169" s="126">
        <f t="shared" si="77"/>
        <v>9.036144578313253E-2</v>
      </c>
      <c r="E169" s="130"/>
      <c r="F169" s="126">
        <f t="shared" si="78"/>
        <v>0.16633399866932799</v>
      </c>
      <c r="G169" s="126">
        <f t="shared" si="78"/>
        <v>0.19342359767891684</v>
      </c>
      <c r="H169" s="126">
        <f t="shared" si="78"/>
        <v>0.13745704467353953</v>
      </c>
      <c r="I169" s="130"/>
      <c r="J169" s="126">
        <f t="shared" si="79"/>
        <v>0.36662011173184356</v>
      </c>
      <c r="K169" s="126">
        <f t="shared" si="79"/>
        <v>0.54182187605824583</v>
      </c>
      <c r="L169" s="126">
        <f t="shared" si="79"/>
        <v>0.18018018018018017</v>
      </c>
      <c r="M169" s="130"/>
      <c r="N169" s="126">
        <f t="shared" si="80"/>
        <v>0.15166835187057634</v>
      </c>
      <c r="O169" s="126">
        <f t="shared" si="80"/>
        <v>0.19430051813471502</v>
      </c>
      <c r="P169" s="126">
        <f t="shared" si="80"/>
        <v>0.10541110330288123</v>
      </c>
      <c r="Q169" s="130"/>
      <c r="R169" s="126">
        <f t="shared" si="81"/>
        <v>0.24505513740591633</v>
      </c>
      <c r="S169" s="126">
        <f t="shared" si="81"/>
        <v>0.3770997600274254</v>
      </c>
      <c r="T169" s="126">
        <f t="shared" si="81"/>
        <v>0.1072961373390558</v>
      </c>
      <c r="U169" s="130"/>
      <c r="V169" s="126">
        <f t="shared" si="82"/>
        <v>9.2592592592592601E-2</v>
      </c>
      <c r="W169" s="126">
        <f t="shared" si="82"/>
        <v>0.18024513338139869</v>
      </c>
      <c r="X169" s="126">
        <f t="shared" si="82"/>
        <v>0</v>
      </c>
      <c r="Y169" s="130"/>
      <c r="Z169" s="126">
        <f t="shared" si="83"/>
        <v>0.14419610670511895</v>
      </c>
      <c r="AA169" s="126">
        <f t="shared" si="83"/>
        <v>0.27576697690451568</v>
      </c>
      <c r="AB169" s="126">
        <f t="shared" si="83"/>
        <v>0</v>
      </c>
    </row>
    <row r="170" spans="1:28" ht="15" customHeight="1" x14ac:dyDescent="0.25">
      <c r="A170" s="108" t="s">
        <v>263</v>
      </c>
      <c r="B170" s="126">
        <f t="shared" si="77"/>
        <v>0.40145287707895239</v>
      </c>
      <c r="C170" s="126">
        <f t="shared" si="77"/>
        <v>0.45681063122923593</v>
      </c>
      <c r="D170" s="126">
        <f t="shared" si="77"/>
        <v>0.35423308537017356</v>
      </c>
      <c r="E170" s="130"/>
      <c r="F170" s="126">
        <f t="shared" si="78"/>
        <v>0.53475935828876997</v>
      </c>
      <c r="G170" s="126">
        <f t="shared" si="78"/>
        <v>0</v>
      </c>
      <c r="H170" s="126">
        <f t="shared" si="78"/>
        <v>1.0121457489878543</v>
      </c>
      <c r="I170" s="130"/>
      <c r="J170" s="126">
        <f t="shared" si="79"/>
        <v>0.35799522673031026</v>
      </c>
      <c r="K170" s="126">
        <f t="shared" si="79"/>
        <v>0.54347826086956519</v>
      </c>
      <c r="L170" s="126">
        <f t="shared" si="79"/>
        <v>0.21276595744680851</v>
      </c>
      <c r="M170" s="130"/>
      <c r="N170" s="126">
        <f t="shared" si="80"/>
        <v>0.92165898617511521</v>
      </c>
      <c r="O170" s="126">
        <f t="shared" si="80"/>
        <v>1.2658227848101267</v>
      </c>
      <c r="P170" s="126">
        <f t="shared" si="80"/>
        <v>0.63424947145877375</v>
      </c>
      <c r="Q170" s="130"/>
      <c r="R170" s="126">
        <f t="shared" si="81"/>
        <v>0.44395116537180912</v>
      </c>
      <c r="S170" s="126">
        <f t="shared" si="81"/>
        <v>0.94117647058823517</v>
      </c>
      <c r="T170" s="126">
        <f t="shared" si="81"/>
        <v>0</v>
      </c>
      <c r="U170" s="130"/>
      <c r="V170" s="126">
        <f t="shared" si="82"/>
        <v>0.11587485515643105</v>
      </c>
      <c r="W170" s="126">
        <f t="shared" si="82"/>
        <v>0</v>
      </c>
      <c r="X170" s="126">
        <f t="shared" si="82"/>
        <v>0.22371364653243847</v>
      </c>
      <c r="Y170" s="130"/>
      <c r="Z170" s="126">
        <f t="shared" si="83"/>
        <v>0</v>
      </c>
      <c r="AA170" s="126">
        <f t="shared" si="83"/>
        <v>0</v>
      </c>
      <c r="AB170" s="126">
        <f t="shared" si="83"/>
        <v>0</v>
      </c>
    </row>
    <row r="171" spans="1:28" ht="15" customHeight="1" x14ac:dyDescent="0.25"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</row>
    <row r="172" spans="1:28" ht="15" customHeight="1" x14ac:dyDescent="0.25">
      <c r="A172" s="139" t="s">
        <v>472</v>
      </c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</row>
    <row r="173" spans="1:28" ht="15" customHeight="1" x14ac:dyDescent="0.25">
      <c r="A173" s="140" t="s">
        <v>19</v>
      </c>
      <c r="B173" s="174">
        <f t="shared" ref="B173:D175" si="84">+B154/(B154+B52+B103)*100</f>
        <v>0.79121613412708058</v>
      </c>
      <c r="C173" s="174">
        <f t="shared" si="84"/>
        <v>0.9210700277643119</v>
      </c>
      <c r="D173" s="174">
        <f t="shared" si="84"/>
        <v>0.65227983590839789</v>
      </c>
      <c r="E173" s="174"/>
      <c r="F173" s="174">
        <f t="shared" ref="F173:H175" si="85">+F154/(F154+F52+F103)*100</f>
        <v>0.49304307859440943</v>
      </c>
      <c r="G173" s="174">
        <f t="shared" si="85"/>
        <v>0.55728569087034907</v>
      </c>
      <c r="H173" s="174">
        <f t="shared" si="85"/>
        <v>0.42622112351888158</v>
      </c>
      <c r="I173" s="174"/>
      <c r="J173" s="174">
        <f t="shared" ref="J173:L175" si="86">+J154/(J154+J52+J103)*100</f>
        <v>2.3235268133227316</v>
      </c>
      <c r="K173" s="174">
        <f t="shared" si="86"/>
        <v>2.7061203844208395</v>
      </c>
      <c r="L173" s="174">
        <f t="shared" si="86"/>
        <v>1.9023756495916853</v>
      </c>
      <c r="M173" s="174"/>
      <c r="N173" s="174">
        <f t="shared" ref="N173:P175" si="87">+N154/(N154+N52+N103)*100</f>
        <v>0.73419442556084302</v>
      </c>
      <c r="O173" s="174">
        <f t="shared" si="87"/>
        <v>0.84091894234937148</v>
      </c>
      <c r="P173" s="174">
        <f t="shared" si="87"/>
        <v>0.61728395061728392</v>
      </c>
      <c r="Q173" s="174"/>
      <c r="R173" s="174">
        <f t="shared" ref="R173:T175" si="88">+R154/(R154+R52+R103)*100</f>
        <v>0.55505415162454874</v>
      </c>
      <c r="S173" s="174">
        <f t="shared" si="88"/>
        <v>0.64611892080677547</v>
      </c>
      <c r="T173" s="174">
        <f t="shared" si="88"/>
        <v>0.45764453161483143</v>
      </c>
      <c r="U173" s="174"/>
      <c r="V173" s="174">
        <f t="shared" ref="V173:X175" si="89">+V154/(V154+V52+V103)*100</f>
        <v>0.36342769701606731</v>
      </c>
      <c r="W173" s="174">
        <f t="shared" si="89"/>
        <v>0.41543574593796162</v>
      </c>
      <c r="X173" s="174">
        <f t="shared" si="89"/>
        <v>0.30753968253968256</v>
      </c>
      <c r="Y173" s="174"/>
      <c r="Z173" s="174">
        <f t="shared" ref="Z173:AB175" si="90">+Z154/(Z154+Z52+Z103)*100</f>
        <v>0.18511106663998397</v>
      </c>
      <c r="AA173" s="174">
        <f t="shared" si="90"/>
        <v>0.21591912847188144</v>
      </c>
      <c r="AB173" s="174">
        <f t="shared" si="90"/>
        <v>0.15307684457597714</v>
      </c>
    </row>
    <row r="174" spans="1:28" ht="15" customHeight="1" x14ac:dyDescent="0.25">
      <c r="A174" s="108" t="s">
        <v>73</v>
      </c>
      <c r="B174" s="126">
        <f t="shared" si="84"/>
        <v>0.79626873686310007</v>
      </c>
      <c r="C174" s="126">
        <f t="shared" si="84"/>
        <v>0.92603585420871426</v>
      </c>
      <c r="D174" s="126">
        <f t="shared" si="84"/>
        <v>0.65741417092768439</v>
      </c>
      <c r="E174" s="130"/>
      <c r="F174" s="126">
        <f t="shared" si="85"/>
        <v>0.49799535767039466</v>
      </c>
      <c r="G174" s="126">
        <f t="shared" si="85"/>
        <v>0.5629139072847682</v>
      </c>
      <c r="H174" s="126">
        <f t="shared" si="85"/>
        <v>0.43047783039173482</v>
      </c>
      <c r="I174" s="130"/>
      <c r="J174" s="126">
        <f t="shared" si="86"/>
        <v>2.3484239664255737</v>
      </c>
      <c r="K174" s="126">
        <f t="shared" si="86"/>
        <v>2.7361063757245141</v>
      </c>
      <c r="L174" s="126">
        <f t="shared" si="86"/>
        <v>1.9219951246952935</v>
      </c>
      <c r="M174" s="130"/>
      <c r="N174" s="126">
        <f t="shared" si="87"/>
        <v>0.73293632615666515</v>
      </c>
      <c r="O174" s="126">
        <f t="shared" si="87"/>
        <v>0.84055686892566328</v>
      </c>
      <c r="P174" s="126">
        <f t="shared" si="87"/>
        <v>0.61485253146315688</v>
      </c>
      <c r="Q174" s="130"/>
      <c r="R174" s="126">
        <f t="shared" si="88"/>
        <v>0.56115698708882711</v>
      </c>
      <c r="S174" s="126">
        <f t="shared" si="88"/>
        <v>0.65336394137383014</v>
      </c>
      <c r="T174" s="126">
        <f t="shared" si="88"/>
        <v>0.46256962144812613</v>
      </c>
      <c r="U174" s="130"/>
      <c r="V174" s="126">
        <f t="shared" si="89"/>
        <v>0.36196911196911197</v>
      </c>
      <c r="W174" s="126">
        <f t="shared" si="89"/>
        <v>0.41006523765144454</v>
      </c>
      <c r="X174" s="126">
        <f t="shared" si="89"/>
        <v>0.31031031031031031</v>
      </c>
      <c r="Y174" s="130"/>
      <c r="Z174" s="126">
        <f t="shared" si="90"/>
        <v>0.18185492018589614</v>
      </c>
      <c r="AA174" s="126">
        <f t="shared" si="90"/>
        <v>0.20802377414561665</v>
      </c>
      <c r="AB174" s="126">
        <f t="shared" si="90"/>
        <v>0.1546232347180703</v>
      </c>
    </row>
    <row r="175" spans="1:28" ht="15" customHeight="1" x14ac:dyDescent="0.25">
      <c r="A175" s="108" t="s">
        <v>74</v>
      </c>
      <c r="B175" s="126">
        <f t="shared" si="84"/>
        <v>0.29895366218236175</v>
      </c>
      <c r="C175" s="126">
        <f t="shared" si="84"/>
        <v>0.43541364296081275</v>
      </c>
      <c r="D175" s="126">
        <f t="shared" si="84"/>
        <v>0.15408320493066258</v>
      </c>
      <c r="E175" s="130"/>
      <c r="F175" s="126">
        <f t="shared" si="85"/>
        <v>0</v>
      </c>
      <c r="G175" s="126">
        <f t="shared" si="85"/>
        <v>0</v>
      </c>
      <c r="H175" s="126">
        <f t="shared" si="85"/>
        <v>0</v>
      </c>
      <c r="I175" s="130"/>
      <c r="J175" s="126">
        <f t="shared" si="86"/>
        <v>0</v>
      </c>
      <c r="K175" s="126">
        <f t="shared" si="86"/>
        <v>0</v>
      </c>
      <c r="L175" s="126">
        <f t="shared" si="86"/>
        <v>0</v>
      </c>
      <c r="M175" s="130"/>
      <c r="N175" s="126">
        <f t="shared" si="87"/>
        <v>0.85106382978723405</v>
      </c>
      <c r="O175" s="126">
        <f t="shared" si="87"/>
        <v>0.8771929824561403</v>
      </c>
      <c r="P175" s="126">
        <f t="shared" si="87"/>
        <v>0.82644628099173556</v>
      </c>
      <c r="Q175" s="130"/>
      <c r="R175" s="126">
        <f t="shared" si="88"/>
        <v>0</v>
      </c>
      <c r="S175" s="126">
        <f t="shared" si="88"/>
        <v>0</v>
      </c>
      <c r="T175" s="126">
        <f t="shared" si="88"/>
        <v>0</v>
      </c>
      <c r="U175" s="130"/>
      <c r="V175" s="126">
        <f t="shared" si="89"/>
        <v>0.52083333333333326</v>
      </c>
      <c r="W175" s="126">
        <f t="shared" si="89"/>
        <v>0.98039215686274506</v>
      </c>
      <c r="X175" s="126">
        <f t="shared" si="89"/>
        <v>0</v>
      </c>
      <c r="Y175" s="130"/>
      <c r="Z175" s="126">
        <f t="shared" si="90"/>
        <v>0.52083333333333326</v>
      </c>
      <c r="AA175" s="126">
        <f t="shared" si="90"/>
        <v>1.0638297872340425</v>
      </c>
      <c r="AB175" s="126">
        <f t="shared" si="90"/>
        <v>0</v>
      </c>
    </row>
    <row r="176" spans="1:28" ht="15" customHeight="1" thickBot="1" x14ac:dyDescent="0.3">
      <c r="A176" s="123" t="s">
        <v>263</v>
      </c>
      <c r="B176" s="132" t="s">
        <v>61</v>
      </c>
      <c r="C176" s="132" t="s">
        <v>61</v>
      </c>
      <c r="D176" s="132" t="s">
        <v>61</v>
      </c>
      <c r="E176" s="133"/>
      <c r="F176" s="132" t="s">
        <v>61</v>
      </c>
      <c r="G176" s="132" t="s">
        <v>61</v>
      </c>
      <c r="H176" s="132" t="s">
        <v>61</v>
      </c>
      <c r="I176" s="133"/>
      <c r="J176" s="132" t="s">
        <v>61</v>
      </c>
      <c r="K176" s="132" t="s">
        <v>61</v>
      </c>
      <c r="L176" s="132" t="s">
        <v>61</v>
      </c>
      <c r="M176" s="133"/>
      <c r="N176" s="132" t="s">
        <v>61</v>
      </c>
      <c r="O176" s="132" t="s">
        <v>61</v>
      </c>
      <c r="P176" s="132" t="s">
        <v>61</v>
      </c>
      <c r="Q176" s="133"/>
      <c r="R176" s="132" t="s">
        <v>61</v>
      </c>
      <c r="S176" s="132" t="s">
        <v>61</v>
      </c>
      <c r="T176" s="132" t="s">
        <v>61</v>
      </c>
      <c r="U176" s="133"/>
      <c r="V176" s="132" t="s">
        <v>61</v>
      </c>
      <c r="W176" s="132" t="s">
        <v>61</v>
      </c>
      <c r="X176" s="132" t="s">
        <v>61</v>
      </c>
      <c r="Y176" s="133"/>
      <c r="Z176" s="132" t="s">
        <v>61</v>
      </c>
      <c r="AA176" s="132" t="s">
        <v>61</v>
      </c>
      <c r="AB176" s="132" t="s">
        <v>61</v>
      </c>
    </row>
    <row r="177" spans="1:28" ht="15" customHeight="1" x14ac:dyDescent="0.25">
      <c r="A177" s="334" t="s">
        <v>256</v>
      </c>
      <c r="B177" s="334"/>
      <c r="C177" s="334"/>
      <c r="D177" s="334"/>
      <c r="E177" s="334"/>
      <c r="F177" s="334"/>
      <c r="G177" s="334"/>
      <c r="H177" s="334"/>
      <c r="I177" s="334"/>
      <c r="J177" s="334"/>
      <c r="K177" s="334"/>
      <c r="L177" s="334"/>
      <c r="M177" s="334"/>
      <c r="N177" s="334"/>
      <c r="O177" s="334"/>
      <c r="P177" s="334"/>
      <c r="Q177" s="334"/>
      <c r="R177" s="334"/>
      <c r="S177" s="334"/>
      <c r="T177" s="334"/>
      <c r="U177" s="334"/>
      <c r="V177" s="334"/>
      <c r="W177" s="334"/>
      <c r="X177" s="334"/>
      <c r="Y177" s="334"/>
      <c r="Z177" s="334"/>
      <c r="AA177" s="334"/>
      <c r="AB177" s="334"/>
    </row>
    <row r="178" spans="1:28" ht="15" customHeight="1" x14ac:dyDescent="0.25">
      <c r="A178" s="335" t="s">
        <v>242</v>
      </c>
      <c r="B178" s="335"/>
      <c r="C178" s="335"/>
      <c r="D178" s="335"/>
      <c r="E178" s="335"/>
      <c r="F178" s="335"/>
      <c r="G178" s="335"/>
      <c r="H178" s="335"/>
      <c r="I178" s="335"/>
      <c r="J178" s="335"/>
      <c r="K178" s="335"/>
      <c r="L178" s="335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  <c r="AA178" s="335"/>
      <c r="AB178" s="335"/>
    </row>
  </sheetData>
  <mergeCells count="70">
    <mergeCell ref="A80:AB80"/>
    <mergeCell ref="A30:AB30"/>
    <mergeCell ref="A31:AB31"/>
    <mergeCell ref="A32:AB32"/>
    <mergeCell ref="A35:A36"/>
    <mergeCell ref="A75:AB75"/>
    <mergeCell ref="A76:AB76"/>
    <mergeCell ref="A134:AB134"/>
    <mergeCell ref="A82:AB82"/>
    <mergeCell ref="A83:AB83"/>
    <mergeCell ref="A84:AB84"/>
    <mergeCell ref="A131:AB131"/>
    <mergeCell ref="A132:AB132"/>
    <mergeCell ref="A133:AB133"/>
    <mergeCell ref="A86:A87"/>
    <mergeCell ref="A126:AB126"/>
    <mergeCell ref="A127:AB127"/>
    <mergeCell ref="A1:AB1"/>
    <mergeCell ref="A2:AB2"/>
    <mergeCell ref="A3:AB3"/>
    <mergeCell ref="A4:AB4"/>
    <mergeCell ref="A5:AB5"/>
    <mergeCell ref="A177:AB177"/>
    <mergeCell ref="A178:AB178"/>
    <mergeCell ref="B7:D7"/>
    <mergeCell ref="F7:H7"/>
    <mergeCell ref="J7:L7"/>
    <mergeCell ref="N7:P7"/>
    <mergeCell ref="R7:T7"/>
    <mergeCell ref="V7:X7"/>
    <mergeCell ref="Z7:AB7"/>
    <mergeCell ref="B35:D35"/>
    <mergeCell ref="F35:H35"/>
    <mergeCell ref="J35:L35"/>
    <mergeCell ref="N35:P35"/>
    <mergeCell ref="R35:T35"/>
    <mergeCell ref="V35:X35"/>
    <mergeCell ref="A137:A138"/>
    <mergeCell ref="A159:AB159"/>
    <mergeCell ref="Z35:AB35"/>
    <mergeCell ref="B86:D86"/>
    <mergeCell ref="F86:H86"/>
    <mergeCell ref="J86:L86"/>
    <mergeCell ref="N86:P86"/>
    <mergeCell ref="R86:T86"/>
    <mergeCell ref="V86:X86"/>
    <mergeCell ref="Z86:AB86"/>
    <mergeCell ref="A38:AB38"/>
    <mergeCell ref="A57:AB57"/>
    <mergeCell ref="V137:X137"/>
    <mergeCell ref="Z137:AB137"/>
    <mergeCell ref="A89:AB89"/>
    <mergeCell ref="A108:AB108"/>
    <mergeCell ref="A81:AB81"/>
    <mergeCell ref="AD2:AE3"/>
    <mergeCell ref="AD30:AE31"/>
    <mergeCell ref="AD81:AE82"/>
    <mergeCell ref="AD132:AE133"/>
    <mergeCell ref="A140:AB140"/>
    <mergeCell ref="A135:AB135"/>
    <mergeCell ref="B137:D137"/>
    <mergeCell ref="F137:H137"/>
    <mergeCell ref="J137:L137"/>
    <mergeCell ref="N137:P137"/>
    <mergeCell ref="R137:T137"/>
    <mergeCell ref="A33:AB33"/>
    <mergeCell ref="A7:A8"/>
    <mergeCell ref="A26:AB26"/>
    <mergeCell ref="A27:AB27"/>
    <mergeCell ref="A29:AB29"/>
  </mergeCells>
  <hyperlinks>
    <hyperlink ref="AD2" r:id="rId1" location="INDICE!A1"/>
    <hyperlink ref="AD2:AE3" location="INDICE!A1" display="INDICE"/>
    <hyperlink ref="AD30" r:id="rId2" location="INDICE!A1"/>
    <hyperlink ref="AD30:AE31" location="INDICE!A1" display="INDICE"/>
    <hyperlink ref="AD81" r:id="rId3" location="INDICE!A1"/>
    <hyperlink ref="AD81:AE82" location="INDICE!A1" display="INDICE"/>
    <hyperlink ref="AD132" r:id="rId4" location="INDICE!A1"/>
    <hyperlink ref="AD132:AE133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5"/>
  <headerFooter alignWithMargins="0"/>
  <rowBreaks count="3" manualBreakCount="3">
    <brk id="28" max="16383" man="1"/>
    <brk id="79" max="16383" man="1"/>
    <brk id="13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zoomScaleNormal="100" workbookViewId="0">
      <selection activeCell="AD2" sqref="AD2:AE3"/>
    </sheetView>
  </sheetViews>
  <sheetFormatPr baseColWidth="10" defaultRowHeight="15" customHeight="1" x14ac:dyDescent="0.25"/>
  <cols>
    <col min="1" max="1" width="17.7109375" style="124" customWidth="1"/>
    <col min="2" max="4" width="7.7109375" style="124" customWidth="1"/>
    <col min="5" max="5" width="1.42578125" style="124" customWidth="1"/>
    <col min="6" max="8" width="7.7109375" style="124" customWidth="1"/>
    <col min="9" max="9" width="1.42578125" style="124" customWidth="1"/>
    <col min="10" max="12" width="7.7109375" style="124" customWidth="1"/>
    <col min="13" max="13" width="1.85546875" style="124" customWidth="1"/>
    <col min="14" max="16" width="7.7109375" style="124" customWidth="1"/>
    <col min="17" max="17" width="1.5703125" style="124" customWidth="1"/>
    <col min="18" max="20" width="7.7109375" style="124" customWidth="1"/>
    <col min="21" max="21" width="1.140625" style="124" customWidth="1"/>
    <col min="22" max="24" width="7.7109375" style="124" customWidth="1"/>
    <col min="25" max="25" width="1.42578125" style="124" customWidth="1"/>
    <col min="26" max="28" width="7.7109375" style="124" customWidth="1"/>
    <col min="29" max="33" width="7.7109375" style="108" customWidth="1"/>
    <col min="34" max="256" width="11.42578125" style="108"/>
    <col min="257" max="257" width="17.7109375" style="108" customWidth="1"/>
    <col min="258" max="260" width="7.42578125" style="108" bestFit="1" customWidth="1"/>
    <col min="261" max="261" width="1.42578125" style="108" customWidth="1"/>
    <col min="262" max="264" width="7.28515625" style="108" customWidth="1"/>
    <col min="265" max="265" width="1.42578125" style="108" customWidth="1"/>
    <col min="266" max="268" width="7.28515625" style="108" customWidth="1"/>
    <col min="269" max="269" width="1.85546875" style="108" customWidth="1"/>
    <col min="270" max="272" width="7.28515625" style="108" customWidth="1"/>
    <col min="273" max="273" width="1.5703125" style="108" customWidth="1"/>
    <col min="274" max="276" width="7.28515625" style="108" customWidth="1"/>
    <col min="277" max="277" width="1.140625" style="108" customWidth="1"/>
    <col min="278" max="280" width="7.28515625" style="108" customWidth="1"/>
    <col min="281" max="281" width="1.42578125" style="108" customWidth="1"/>
    <col min="282" max="284" width="7.28515625" style="108" customWidth="1"/>
    <col min="285" max="512" width="11.42578125" style="108"/>
    <col min="513" max="513" width="17.7109375" style="108" customWidth="1"/>
    <col min="514" max="516" width="7.42578125" style="108" bestFit="1" customWidth="1"/>
    <col min="517" max="517" width="1.42578125" style="108" customWidth="1"/>
    <col min="518" max="520" width="7.28515625" style="108" customWidth="1"/>
    <col min="521" max="521" width="1.42578125" style="108" customWidth="1"/>
    <col min="522" max="524" width="7.28515625" style="108" customWidth="1"/>
    <col min="525" max="525" width="1.85546875" style="108" customWidth="1"/>
    <col min="526" max="528" width="7.28515625" style="108" customWidth="1"/>
    <col min="529" max="529" width="1.5703125" style="108" customWidth="1"/>
    <col min="530" max="532" width="7.28515625" style="108" customWidth="1"/>
    <col min="533" max="533" width="1.140625" style="108" customWidth="1"/>
    <col min="534" max="536" width="7.28515625" style="108" customWidth="1"/>
    <col min="537" max="537" width="1.42578125" style="108" customWidth="1"/>
    <col min="538" max="540" width="7.28515625" style="108" customWidth="1"/>
    <col min="541" max="768" width="11.42578125" style="108"/>
    <col min="769" max="769" width="17.7109375" style="108" customWidth="1"/>
    <col min="770" max="772" width="7.42578125" style="108" bestFit="1" customWidth="1"/>
    <col min="773" max="773" width="1.42578125" style="108" customWidth="1"/>
    <col min="774" max="776" width="7.28515625" style="108" customWidth="1"/>
    <col min="777" max="777" width="1.42578125" style="108" customWidth="1"/>
    <col min="778" max="780" width="7.28515625" style="108" customWidth="1"/>
    <col min="781" max="781" width="1.85546875" style="108" customWidth="1"/>
    <col min="782" max="784" width="7.28515625" style="108" customWidth="1"/>
    <col min="785" max="785" width="1.5703125" style="108" customWidth="1"/>
    <col min="786" max="788" width="7.28515625" style="108" customWidth="1"/>
    <col min="789" max="789" width="1.140625" style="108" customWidth="1"/>
    <col min="790" max="792" width="7.28515625" style="108" customWidth="1"/>
    <col min="793" max="793" width="1.42578125" style="108" customWidth="1"/>
    <col min="794" max="796" width="7.28515625" style="108" customWidth="1"/>
    <col min="797" max="1024" width="11.42578125" style="108"/>
    <col min="1025" max="1025" width="17.7109375" style="108" customWidth="1"/>
    <col min="1026" max="1028" width="7.42578125" style="108" bestFit="1" customWidth="1"/>
    <col min="1029" max="1029" width="1.42578125" style="108" customWidth="1"/>
    <col min="1030" max="1032" width="7.28515625" style="108" customWidth="1"/>
    <col min="1033" max="1033" width="1.42578125" style="108" customWidth="1"/>
    <col min="1034" max="1036" width="7.28515625" style="108" customWidth="1"/>
    <col min="1037" max="1037" width="1.85546875" style="108" customWidth="1"/>
    <col min="1038" max="1040" width="7.28515625" style="108" customWidth="1"/>
    <col min="1041" max="1041" width="1.5703125" style="108" customWidth="1"/>
    <col min="1042" max="1044" width="7.28515625" style="108" customWidth="1"/>
    <col min="1045" max="1045" width="1.140625" style="108" customWidth="1"/>
    <col min="1046" max="1048" width="7.28515625" style="108" customWidth="1"/>
    <col min="1049" max="1049" width="1.42578125" style="108" customWidth="1"/>
    <col min="1050" max="1052" width="7.28515625" style="108" customWidth="1"/>
    <col min="1053" max="1280" width="11.42578125" style="108"/>
    <col min="1281" max="1281" width="17.7109375" style="108" customWidth="1"/>
    <col min="1282" max="1284" width="7.42578125" style="108" bestFit="1" customWidth="1"/>
    <col min="1285" max="1285" width="1.42578125" style="108" customWidth="1"/>
    <col min="1286" max="1288" width="7.28515625" style="108" customWidth="1"/>
    <col min="1289" max="1289" width="1.42578125" style="108" customWidth="1"/>
    <col min="1290" max="1292" width="7.28515625" style="108" customWidth="1"/>
    <col min="1293" max="1293" width="1.85546875" style="108" customWidth="1"/>
    <col min="1294" max="1296" width="7.28515625" style="108" customWidth="1"/>
    <col min="1297" max="1297" width="1.5703125" style="108" customWidth="1"/>
    <col min="1298" max="1300" width="7.28515625" style="108" customWidth="1"/>
    <col min="1301" max="1301" width="1.140625" style="108" customWidth="1"/>
    <col min="1302" max="1304" width="7.28515625" style="108" customWidth="1"/>
    <col min="1305" max="1305" width="1.42578125" style="108" customWidth="1"/>
    <col min="1306" max="1308" width="7.28515625" style="108" customWidth="1"/>
    <col min="1309" max="1536" width="11.42578125" style="108"/>
    <col min="1537" max="1537" width="17.7109375" style="108" customWidth="1"/>
    <col min="1538" max="1540" width="7.42578125" style="108" bestFit="1" customWidth="1"/>
    <col min="1541" max="1541" width="1.42578125" style="108" customWidth="1"/>
    <col min="1542" max="1544" width="7.28515625" style="108" customWidth="1"/>
    <col min="1545" max="1545" width="1.42578125" style="108" customWidth="1"/>
    <col min="1546" max="1548" width="7.28515625" style="108" customWidth="1"/>
    <col min="1549" max="1549" width="1.85546875" style="108" customWidth="1"/>
    <col min="1550" max="1552" width="7.28515625" style="108" customWidth="1"/>
    <col min="1553" max="1553" width="1.5703125" style="108" customWidth="1"/>
    <col min="1554" max="1556" width="7.28515625" style="108" customWidth="1"/>
    <col min="1557" max="1557" width="1.140625" style="108" customWidth="1"/>
    <col min="1558" max="1560" width="7.28515625" style="108" customWidth="1"/>
    <col min="1561" max="1561" width="1.42578125" style="108" customWidth="1"/>
    <col min="1562" max="1564" width="7.28515625" style="108" customWidth="1"/>
    <col min="1565" max="1792" width="11.42578125" style="108"/>
    <col min="1793" max="1793" width="17.7109375" style="108" customWidth="1"/>
    <col min="1794" max="1796" width="7.42578125" style="108" bestFit="1" customWidth="1"/>
    <col min="1797" max="1797" width="1.42578125" style="108" customWidth="1"/>
    <col min="1798" max="1800" width="7.28515625" style="108" customWidth="1"/>
    <col min="1801" max="1801" width="1.42578125" style="108" customWidth="1"/>
    <col min="1802" max="1804" width="7.28515625" style="108" customWidth="1"/>
    <col min="1805" max="1805" width="1.85546875" style="108" customWidth="1"/>
    <col min="1806" max="1808" width="7.28515625" style="108" customWidth="1"/>
    <col min="1809" max="1809" width="1.5703125" style="108" customWidth="1"/>
    <col min="1810" max="1812" width="7.28515625" style="108" customWidth="1"/>
    <col min="1813" max="1813" width="1.140625" style="108" customWidth="1"/>
    <col min="1814" max="1816" width="7.28515625" style="108" customWidth="1"/>
    <col min="1817" max="1817" width="1.42578125" style="108" customWidth="1"/>
    <col min="1818" max="1820" width="7.28515625" style="108" customWidth="1"/>
    <col min="1821" max="2048" width="11.42578125" style="108"/>
    <col min="2049" max="2049" width="17.7109375" style="108" customWidth="1"/>
    <col min="2050" max="2052" width="7.42578125" style="108" bestFit="1" customWidth="1"/>
    <col min="2053" max="2053" width="1.42578125" style="108" customWidth="1"/>
    <col min="2054" max="2056" width="7.28515625" style="108" customWidth="1"/>
    <col min="2057" max="2057" width="1.42578125" style="108" customWidth="1"/>
    <col min="2058" max="2060" width="7.28515625" style="108" customWidth="1"/>
    <col min="2061" max="2061" width="1.85546875" style="108" customWidth="1"/>
    <col min="2062" max="2064" width="7.28515625" style="108" customWidth="1"/>
    <col min="2065" max="2065" width="1.5703125" style="108" customWidth="1"/>
    <col min="2066" max="2068" width="7.28515625" style="108" customWidth="1"/>
    <col min="2069" max="2069" width="1.140625" style="108" customWidth="1"/>
    <col min="2070" max="2072" width="7.28515625" style="108" customWidth="1"/>
    <col min="2073" max="2073" width="1.42578125" style="108" customWidth="1"/>
    <col min="2074" max="2076" width="7.28515625" style="108" customWidth="1"/>
    <col min="2077" max="2304" width="11.42578125" style="108"/>
    <col min="2305" max="2305" width="17.7109375" style="108" customWidth="1"/>
    <col min="2306" max="2308" width="7.42578125" style="108" bestFit="1" customWidth="1"/>
    <col min="2309" max="2309" width="1.42578125" style="108" customWidth="1"/>
    <col min="2310" max="2312" width="7.28515625" style="108" customWidth="1"/>
    <col min="2313" max="2313" width="1.42578125" style="108" customWidth="1"/>
    <col min="2314" max="2316" width="7.28515625" style="108" customWidth="1"/>
    <col min="2317" max="2317" width="1.85546875" style="108" customWidth="1"/>
    <col min="2318" max="2320" width="7.28515625" style="108" customWidth="1"/>
    <col min="2321" max="2321" width="1.5703125" style="108" customWidth="1"/>
    <col min="2322" max="2324" width="7.28515625" style="108" customWidth="1"/>
    <col min="2325" max="2325" width="1.140625" style="108" customWidth="1"/>
    <col min="2326" max="2328" width="7.28515625" style="108" customWidth="1"/>
    <col min="2329" max="2329" width="1.42578125" style="108" customWidth="1"/>
    <col min="2330" max="2332" width="7.28515625" style="108" customWidth="1"/>
    <col min="2333" max="2560" width="11.42578125" style="108"/>
    <col min="2561" max="2561" width="17.7109375" style="108" customWidth="1"/>
    <col min="2562" max="2564" width="7.42578125" style="108" bestFit="1" customWidth="1"/>
    <col min="2565" max="2565" width="1.42578125" style="108" customWidth="1"/>
    <col min="2566" max="2568" width="7.28515625" style="108" customWidth="1"/>
    <col min="2569" max="2569" width="1.42578125" style="108" customWidth="1"/>
    <col min="2570" max="2572" width="7.28515625" style="108" customWidth="1"/>
    <col min="2573" max="2573" width="1.85546875" style="108" customWidth="1"/>
    <col min="2574" max="2576" width="7.28515625" style="108" customWidth="1"/>
    <col min="2577" max="2577" width="1.5703125" style="108" customWidth="1"/>
    <col min="2578" max="2580" width="7.28515625" style="108" customWidth="1"/>
    <col min="2581" max="2581" width="1.140625" style="108" customWidth="1"/>
    <col min="2582" max="2584" width="7.28515625" style="108" customWidth="1"/>
    <col min="2585" max="2585" width="1.42578125" style="108" customWidth="1"/>
    <col min="2586" max="2588" width="7.28515625" style="108" customWidth="1"/>
    <col min="2589" max="2816" width="11.42578125" style="108"/>
    <col min="2817" max="2817" width="17.7109375" style="108" customWidth="1"/>
    <col min="2818" max="2820" width="7.42578125" style="108" bestFit="1" customWidth="1"/>
    <col min="2821" max="2821" width="1.42578125" style="108" customWidth="1"/>
    <col min="2822" max="2824" width="7.28515625" style="108" customWidth="1"/>
    <col min="2825" max="2825" width="1.42578125" style="108" customWidth="1"/>
    <col min="2826" max="2828" width="7.28515625" style="108" customWidth="1"/>
    <col min="2829" max="2829" width="1.85546875" style="108" customWidth="1"/>
    <col min="2830" max="2832" width="7.28515625" style="108" customWidth="1"/>
    <col min="2833" max="2833" width="1.5703125" style="108" customWidth="1"/>
    <col min="2834" max="2836" width="7.28515625" style="108" customWidth="1"/>
    <col min="2837" max="2837" width="1.140625" style="108" customWidth="1"/>
    <col min="2838" max="2840" width="7.28515625" style="108" customWidth="1"/>
    <col min="2841" max="2841" width="1.42578125" style="108" customWidth="1"/>
    <col min="2842" max="2844" width="7.28515625" style="108" customWidth="1"/>
    <col min="2845" max="3072" width="11.42578125" style="108"/>
    <col min="3073" max="3073" width="17.7109375" style="108" customWidth="1"/>
    <col min="3074" max="3076" width="7.42578125" style="108" bestFit="1" customWidth="1"/>
    <col min="3077" max="3077" width="1.42578125" style="108" customWidth="1"/>
    <col min="3078" max="3080" width="7.28515625" style="108" customWidth="1"/>
    <col min="3081" max="3081" width="1.42578125" style="108" customWidth="1"/>
    <col min="3082" max="3084" width="7.28515625" style="108" customWidth="1"/>
    <col min="3085" max="3085" width="1.85546875" style="108" customWidth="1"/>
    <col min="3086" max="3088" width="7.28515625" style="108" customWidth="1"/>
    <col min="3089" max="3089" width="1.5703125" style="108" customWidth="1"/>
    <col min="3090" max="3092" width="7.28515625" style="108" customWidth="1"/>
    <col min="3093" max="3093" width="1.140625" style="108" customWidth="1"/>
    <col min="3094" max="3096" width="7.28515625" style="108" customWidth="1"/>
    <col min="3097" max="3097" width="1.42578125" style="108" customWidth="1"/>
    <col min="3098" max="3100" width="7.28515625" style="108" customWidth="1"/>
    <col min="3101" max="3328" width="11.42578125" style="108"/>
    <col min="3329" max="3329" width="17.7109375" style="108" customWidth="1"/>
    <col min="3330" max="3332" width="7.42578125" style="108" bestFit="1" customWidth="1"/>
    <col min="3333" max="3333" width="1.42578125" style="108" customWidth="1"/>
    <col min="3334" max="3336" width="7.28515625" style="108" customWidth="1"/>
    <col min="3337" max="3337" width="1.42578125" style="108" customWidth="1"/>
    <col min="3338" max="3340" width="7.28515625" style="108" customWidth="1"/>
    <col min="3341" max="3341" width="1.85546875" style="108" customWidth="1"/>
    <col min="3342" max="3344" width="7.28515625" style="108" customWidth="1"/>
    <col min="3345" max="3345" width="1.5703125" style="108" customWidth="1"/>
    <col min="3346" max="3348" width="7.28515625" style="108" customWidth="1"/>
    <col min="3349" max="3349" width="1.140625" style="108" customWidth="1"/>
    <col min="3350" max="3352" width="7.28515625" style="108" customWidth="1"/>
    <col min="3353" max="3353" width="1.42578125" style="108" customWidth="1"/>
    <col min="3354" max="3356" width="7.28515625" style="108" customWidth="1"/>
    <col min="3357" max="3584" width="11.42578125" style="108"/>
    <col min="3585" max="3585" width="17.7109375" style="108" customWidth="1"/>
    <col min="3586" max="3588" width="7.42578125" style="108" bestFit="1" customWidth="1"/>
    <col min="3589" max="3589" width="1.42578125" style="108" customWidth="1"/>
    <col min="3590" max="3592" width="7.28515625" style="108" customWidth="1"/>
    <col min="3593" max="3593" width="1.42578125" style="108" customWidth="1"/>
    <col min="3594" max="3596" width="7.28515625" style="108" customWidth="1"/>
    <col min="3597" max="3597" width="1.85546875" style="108" customWidth="1"/>
    <col min="3598" max="3600" width="7.28515625" style="108" customWidth="1"/>
    <col min="3601" max="3601" width="1.5703125" style="108" customWidth="1"/>
    <col min="3602" max="3604" width="7.28515625" style="108" customWidth="1"/>
    <col min="3605" max="3605" width="1.140625" style="108" customWidth="1"/>
    <col min="3606" max="3608" width="7.28515625" style="108" customWidth="1"/>
    <col min="3609" max="3609" width="1.42578125" style="108" customWidth="1"/>
    <col min="3610" max="3612" width="7.28515625" style="108" customWidth="1"/>
    <col min="3613" max="3840" width="11.42578125" style="108"/>
    <col min="3841" max="3841" width="17.7109375" style="108" customWidth="1"/>
    <col min="3842" max="3844" width="7.42578125" style="108" bestFit="1" customWidth="1"/>
    <col min="3845" max="3845" width="1.42578125" style="108" customWidth="1"/>
    <col min="3846" max="3848" width="7.28515625" style="108" customWidth="1"/>
    <col min="3849" max="3849" width="1.42578125" style="108" customWidth="1"/>
    <col min="3850" max="3852" width="7.28515625" style="108" customWidth="1"/>
    <col min="3853" max="3853" width="1.85546875" style="108" customWidth="1"/>
    <col min="3854" max="3856" width="7.28515625" style="108" customWidth="1"/>
    <col min="3857" max="3857" width="1.5703125" style="108" customWidth="1"/>
    <col min="3858" max="3860" width="7.28515625" style="108" customWidth="1"/>
    <col min="3861" max="3861" width="1.140625" style="108" customWidth="1"/>
    <col min="3862" max="3864" width="7.28515625" style="108" customWidth="1"/>
    <col min="3865" max="3865" width="1.42578125" style="108" customWidth="1"/>
    <col min="3866" max="3868" width="7.28515625" style="108" customWidth="1"/>
    <col min="3869" max="4096" width="11.42578125" style="108"/>
    <col min="4097" max="4097" width="17.7109375" style="108" customWidth="1"/>
    <col min="4098" max="4100" width="7.42578125" style="108" bestFit="1" customWidth="1"/>
    <col min="4101" max="4101" width="1.42578125" style="108" customWidth="1"/>
    <col min="4102" max="4104" width="7.28515625" style="108" customWidth="1"/>
    <col min="4105" max="4105" width="1.42578125" style="108" customWidth="1"/>
    <col min="4106" max="4108" width="7.28515625" style="108" customWidth="1"/>
    <col min="4109" max="4109" width="1.85546875" style="108" customWidth="1"/>
    <col min="4110" max="4112" width="7.28515625" style="108" customWidth="1"/>
    <col min="4113" max="4113" width="1.5703125" style="108" customWidth="1"/>
    <col min="4114" max="4116" width="7.28515625" style="108" customWidth="1"/>
    <col min="4117" max="4117" width="1.140625" style="108" customWidth="1"/>
    <col min="4118" max="4120" width="7.28515625" style="108" customWidth="1"/>
    <col min="4121" max="4121" width="1.42578125" style="108" customWidth="1"/>
    <col min="4122" max="4124" width="7.28515625" style="108" customWidth="1"/>
    <col min="4125" max="4352" width="11.42578125" style="108"/>
    <col min="4353" max="4353" width="17.7109375" style="108" customWidth="1"/>
    <col min="4354" max="4356" width="7.42578125" style="108" bestFit="1" customWidth="1"/>
    <col min="4357" max="4357" width="1.42578125" style="108" customWidth="1"/>
    <col min="4358" max="4360" width="7.28515625" style="108" customWidth="1"/>
    <col min="4361" max="4361" width="1.42578125" style="108" customWidth="1"/>
    <col min="4362" max="4364" width="7.28515625" style="108" customWidth="1"/>
    <col min="4365" max="4365" width="1.85546875" style="108" customWidth="1"/>
    <col min="4366" max="4368" width="7.28515625" style="108" customWidth="1"/>
    <col min="4369" max="4369" width="1.5703125" style="108" customWidth="1"/>
    <col min="4370" max="4372" width="7.28515625" style="108" customWidth="1"/>
    <col min="4373" max="4373" width="1.140625" style="108" customWidth="1"/>
    <col min="4374" max="4376" width="7.28515625" style="108" customWidth="1"/>
    <col min="4377" max="4377" width="1.42578125" style="108" customWidth="1"/>
    <col min="4378" max="4380" width="7.28515625" style="108" customWidth="1"/>
    <col min="4381" max="4608" width="11.42578125" style="108"/>
    <col min="4609" max="4609" width="17.7109375" style="108" customWidth="1"/>
    <col min="4610" max="4612" width="7.42578125" style="108" bestFit="1" customWidth="1"/>
    <col min="4613" max="4613" width="1.42578125" style="108" customWidth="1"/>
    <col min="4614" max="4616" width="7.28515625" style="108" customWidth="1"/>
    <col min="4617" max="4617" width="1.42578125" style="108" customWidth="1"/>
    <col min="4618" max="4620" width="7.28515625" style="108" customWidth="1"/>
    <col min="4621" max="4621" width="1.85546875" style="108" customWidth="1"/>
    <col min="4622" max="4624" width="7.28515625" style="108" customWidth="1"/>
    <col min="4625" max="4625" width="1.5703125" style="108" customWidth="1"/>
    <col min="4626" max="4628" width="7.28515625" style="108" customWidth="1"/>
    <col min="4629" max="4629" width="1.140625" style="108" customWidth="1"/>
    <col min="4630" max="4632" width="7.28515625" style="108" customWidth="1"/>
    <col min="4633" max="4633" width="1.42578125" style="108" customWidth="1"/>
    <col min="4634" max="4636" width="7.28515625" style="108" customWidth="1"/>
    <col min="4637" max="4864" width="11.42578125" style="108"/>
    <col min="4865" max="4865" width="17.7109375" style="108" customWidth="1"/>
    <col min="4866" max="4868" width="7.42578125" style="108" bestFit="1" customWidth="1"/>
    <col min="4869" max="4869" width="1.42578125" style="108" customWidth="1"/>
    <col min="4870" max="4872" width="7.28515625" style="108" customWidth="1"/>
    <col min="4873" max="4873" width="1.42578125" style="108" customWidth="1"/>
    <col min="4874" max="4876" width="7.28515625" style="108" customWidth="1"/>
    <col min="4877" max="4877" width="1.85546875" style="108" customWidth="1"/>
    <col min="4878" max="4880" width="7.28515625" style="108" customWidth="1"/>
    <col min="4881" max="4881" width="1.5703125" style="108" customWidth="1"/>
    <col min="4882" max="4884" width="7.28515625" style="108" customWidth="1"/>
    <col min="4885" max="4885" width="1.140625" style="108" customWidth="1"/>
    <col min="4886" max="4888" width="7.28515625" style="108" customWidth="1"/>
    <col min="4889" max="4889" width="1.42578125" style="108" customWidth="1"/>
    <col min="4890" max="4892" width="7.28515625" style="108" customWidth="1"/>
    <col min="4893" max="5120" width="11.42578125" style="108"/>
    <col min="5121" max="5121" width="17.7109375" style="108" customWidth="1"/>
    <col min="5122" max="5124" width="7.42578125" style="108" bestFit="1" customWidth="1"/>
    <col min="5125" max="5125" width="1.42578125" style="108" customWidth="1"/>
    <col min="5126" max="5128" width="7.28515625" style="108" customWidth="1"/>
    <col min="5129" max="5129" width="1.42578125" style="108" customWidth="1"/>
    <col min="5130" max="5132" width="7.28515625" style="108" customWidth="1"/>
    <col min="5133" max="5133" width="1.85546875" style="108" customWidth="1"/>
    <col min="5134" max="5136" width="7.28515625" style="108" customWidth="1"/>
    <col min="5137" max="5137" width="1.5703125" style="108" customWidth="1"/>
    <col min="5138" max="5140" width="7.28515625" style="108" customWidth="1"/>
    <col min="5141" max="5141" width="1.140625" style="108" customWidth="1"/>
    <col min="5142" max="5144" width="7.28515625" style="108" customWidth="1"/>
    <col min="5145" max="5145" width="1.42578125" style="108" customWidth="1"/>
    <col min="5146" max="5148" width="7.28515625" style="108" customWidth="1"/>
    <col min="5149" max="5376" width="11.42578125" style="108"/>
    <col min="5377" max="5377" width="17.7109375" style="108" customWidth="1"/>
    <col min="5378" max="5380" width="7.42578125" style="108" bestFit="1" customWidth="1"/>
    <col min="5381" max="5381" width="1.42578125" style="108" customWidth="1"/>
    <col min="5382" max="5384" width="7.28515625" style="108" customWidth="1"/>
    <col min="5385" max="5385" width="1.42578125" style="108" customWidth="1"/>
    <col min="5386" max="5388" width="7.28515625" style="108" customWidth="1"/>
    <col min="5389" max="5389" width="1.85546875" style="108" customWidth="1"/>
    <col min="5390" max="5392" width="7.28515625" style="108" customWidth="1"/>
    <col min="5393" max="5393" width="1.5703125" style="108" customWidth="1"/>
    <col min="5394" max="5396" width="7.28515625" style="108" customWidth="1"/>
    <col min="5397" max="5397" width="1.140625" style="108" customWidth="1"/>
    <col min="5398" max="5400" width="7.28515625" style="108" customWidth="1"/>
    <col min="5401" max="5401" width="1.42578125" style="108" customWidth="1"/>
    <col min="5402" max="5404" width="7.28515625" style="108" customWidth="1"/>
    <col min="5405" max="5632" width="11.42578125" style="108"/>
    <col min="5633" max="5633" width="17.7109375" style="108" customWidth="1"/>
    <col min="5634" max="5636" width="7.42578125" style="108" bestFit="1" customWidth="1"/>
    <col min="5637" max="5637" width="1.42578125" style="108" customWidth="1"/>
    <col min="5638" max="5640" width="7.28515625" style="108" customWidth="1"/>
    <col min="5641" max="5641" width="1.42578125" style="108" customWidth="1"/>
    <col min="5642" max="5644" width="7.28515625" style="108" customWidth="1"/>
    <col min="5645" max="5645" width="1.85546875" style="108" customWidth="1"/>
    <col min="5646" max="5648" width="7.28515625" style="108" customWidth="1"/>
    <col min="5649" max="5649" width="1.5703125" style="108" customWidth="1"/>
    <col min="5650" max="5652" width="7.28515625" style="108" customWidth="1"/>
    <col min="5653" max="5653" width="1.140625" style="108" customWidth="1"/>
    <col min="5654" max="5656" width="7.28515625" style="108" customWidth="1"/>
    <col min="5657" max="5657" width="1.42578125" style="108" customWidth="1"/>
    <col min="5658" max="5660" width="7.28515625" style="108" customWidth="1"/>
    <col min="5661" max="5888" width="11.42578125" style="108"/>
    <col min="5889" max="5889" width="17.7109375" style="108" customWidth="1"/>
    <col min="5890" max="5892" width="7.42578125" style="108" bestFit="1" customWidth="1"/>
    <col min="5893" max="5893" width="1.42578125" style="108" customWidth="1"/>
    <col min="5894" max="5896" width="7.28515625" style="108" customWidth="1"/>
    <col min="5897" max="5897" width="1.42578125" style="108" customWidth="1"/>
    <col min="5898" max="5900" width="7.28515625" style="108" customWidth="1"/>
    <col min="5901" max="5901" width="1.85546875" style="108" customWidth="1"/>
    <col min="5902" max="5904" width="7.28515625" style="108" customWidth="1"/>
    <col min="5905" max="5905" width="1.5703125" style="108" customWidth="1"/>
    <col min="5906" max="5908" width="7.28515625" style="108" customWidth="1"/>
    <col min="5909" max="5909" width="1.140625" style="108" customWidth="1"/>
    <col min="5910" max="5912" width="7.28515625" style="108" customWidth="1"/>
    <col min="5913" max="5913" width="1.42578125" style="108" customWidth="1"/>
    <col min="5914" max="5916" width="7.28515625" style="108" customWidth="1"/>
    <col min="5917" max="6144" width="11.42578125" style="108"/>
    <col min="6145" max="6145" width="17.7109375" style="108" customWidth="1"/>
    <col min="6146" max="6148" width="7.42578125" style="108" bestFit="1" customWidth="1"/>
    <col min="6149" max="6149" width="1.42578125" style="108" customWidth="1"/>
    <col min="6150" max="6152" width="7.28515625" style="108" customWidth="1"/>
    <col min="6153" max="6153" width="1.42578125" style="108" customWidth="1"/>
    <col min="6154" max="6156" width="7.28515625" style="108" customWidth="1"/>
    <col min="6157" max="6157" width="1.85546875" style="108" customWidth="1"/>
    <col min="6158" max="6160" width="7.28515625" style="108" customWidth="1"/>
    <col min="6161" max="6161" width="1.5703125" style="108" customWidth="1"/>
    <col min="6162" max="6164" width="7.28515625" style="108" customWidth="1"/>
    <col min="6165" max="6165" width="1.140625" style="108" customWidth="1"/>
    <col min="6166" max="6168" width="7.28515625" style="108" customWidth="1"/>
    <col min="6169" max="6169" width="1.42578125" style="108" customWidth="1"/>
    <col min="6170" max="6172" width="7.28515625" style="108" customWidth="1"/>
    <col min="6173" max="6400" width="11.42578125" style="108"/>
    <col min="6401" max="6401" width="17.7109375" style="108" customWidth="1"/>
    <col min="6402" max="6404" width="7.42578125" style="108" bestFit="1" customWidth="1"/>
    <col min="6405" max="6405" width="1.42578125" style="108" customWidth="1"/>
    <col min="6406" max="6408" width="7.28515625" style="108" customWidth="1"/>
    <col min="6409" max="6409" width="1.42578125" style="108" customWidth="1"/>
    <col min="6410" max="6412" width="7.28515625" style="108" customWidth="1"/>
    <col min="6413" max="6413" width="1.85546875" style="108" customWidth="1"/>
    <col min="6414" max="6416" width="7.28515625" style="108" customWidth="1"/>
    <col min="6417" max="6417" width="1.5703125" style="108" customWidth="1"/>
    <col min="6418" max="6420" width="7.28515625" style="108" customWidth="1"/>
    <col min="6421" max="6421" width="1.140625" style="108" customWidth="1"/>
    <col min="6422" max="6424" width="7.28515625" style="108" customWidth="1"/>
    <col min="6425" max="6425" width="1.42578125" style="108" customWidth="1"/>
    <col min="6426" max="6428" width="7.28515625" style="108" customWidth="1"/>
    <col min="6429" max="6656" width="11.42578125" style="108"/>
    <col min="6657" max="6657" width="17.7109375" style="108" customWidth="1"/>
    <col min="6658" max="6660" width="7.42578125" style="108" bestFit="1" customWidth="1"/>
    <col min="6661" max="6661" width="1.42578125" style="108" customWidth="1"/>
    <col min="6662" max="6664" width="7.28515625" style="108" customWidth="1"/>
    <col min="6665" max="6665" width="1.42578125" style="108" customWidth="1"/>
    <col min="6666" max="6668" width="7.28515625" style="108" customWidth="1"/>
    <col min="6669" max="6669" width="1.85546875" style="108" customWidth="1"/>
    <col min="6670" max="6672" width="7.28515625" style="108" customWidth="1"/>
    <col min="6673" max="6673" width="1.5703125" style="108" customWidth="1"/>
    <col min="6674" max="6676" width="7.28515625" style="108" customWidth="1"/>
    <col min="6677" max="6677" width="1.140625" style="108" customWidth="1"/>
    <col min="6678" max="6680" width="7.28515625" style="108" customWidth="1"/>
    <col min="6681" max="6681" width="1.42578125" style="108" customWidth="1"/>
    <col min="6682" max="6684" width="7.28515625" style="108" customWidth="1"/>
    <col min="6685" max="6912" width="11.42578125" style="108"/>
    <col min="6913" max="6913" width="17.7109375" style="108" customWidth="1"/>
    <col min="6914" max="6916" width="7.42578125" style="108" bestFit="1" customWidth="1"/>
    <col min="6917" max="6917" width="1.42578125" style="108" customWidth="1"/>
    <col min="6918" max="6920" width="7.28515625" style="108" customWidth="1"/>
    <col min="6921" max="6921" width="1.42578125" style="108" customWidth="1"/>
    <col min="6922" max="6924" width="7.28515625" style="108" customWidth="1"/>
    <col min="6925" max="6925" width="1.85546875" style="108" customWidth="1"/>
    <col min="6926" max="6928" width="7.28515625" style="108" customWidth="1"/>
    <col min="6929" max="6929" width="1.5703125" style="108" customWidth="1"/>
    <col min="6930" max="6932" width="7.28515625" style="108" customWidth="1"/>
    <col min="6933" max="6933" width="1.140625" style="108" customWidth="1"/>
    <col min="6934" max="6936" width="7.28515625" style="108" customWidth="1"/>
    <col min="6937" max="6937" width="1.42578125" style="108" customWidth="1"/>
    <col min="6938" max="6940" width="7.28515625" style="108" customWidth="1"/>
    <col min="6941" max="7168" width="11.42578125" style="108"/>
    <col min="7169" max="7169" width="17.7109375" style="108" customWidth="1"/>
    <col min="7170" max="7172" width="7.42578125" style="108" bestFit="1" customWidth="1"/>
    <col min="7173" max="7173" width="1.42578125" style="108" customWidth="1"/>
    <col min="7174" max="7176" width="7.28515625" style="108" customWidth="1"/>
    <col min="7177" max="7177" width="1.42578125" style="108" customWidth="1"/>
    <col min="7178" max="7180" width="7.28515625" style="108" customWidth="1"/>
    <col min="7181" max="7181" width="1.85546875" style="108" customWidth="1"/>
    <col min="7182" max="7184" width="7.28515625" style="108" customWidth="1"/>
    <col min="7185" max="7185" width="1.5703125" style="108" customWidth="1"/>
    <col min="7186" max="7188" width="7.28515625" style="108" customWidth="1"/>
    <col min="7189" max="7189" width="1.140625" style="108" customWidth="1"/>
    <col min="7190" max="7192" width="7.28515625" style="108" customWidth="1"/>
    <col min="7193" max="7193" width="1.42578125" style="108" customWidth="1"/>
    <col min="7194" max="7196" width="7.28515625" style="108" customWidth="1"/>
    <col min="7197" max="7424" width="11.42578125" style="108"/>
    <col min="7425" max="7425" width="17.7109375" style="108" customWidth="1"/>
    <col min="7426" max="7428" width="7.42578125" style="108" bestFit="1" customWidth="1"/>
    <col min="7429" max="7429" width="1.42578125" style="108" customWidth="1"/>
    <col min="7430" max="7432" width="7.28515625" style="108" customWidth="1"/>
    <col min="7433" max="7433" width="1.42578125" style="108" customWidth="1"/>
    <col min="7434" max="7436" width="7.28515625" style="108" customWidth="1"/>
    <col min="7437" max="7437" width="1.85546875" style="108" customWidth="1"/>
    <col min="7438" max="7440" width="7.28515625" style="108" customWidth="1"/>
    <col min="7441" max="7441" width="1.5703125" style="108" customWidth="1"/>
    <col min="7442" max="7444" width="7.28515625" style="108" customWidth="1"/>
    <col min="7445" max="7445" width="1.140625" style="108" customWidth="1"/>
    <col min="7446" max="7448" width="7.28515625" style="108" customWidth="1"/>
    <col min="7449" max="7449" width="1.42578125" style="108" customWidth="1"/>
    <col min="7450" max="7452" width="7.28515625" style="108" customWidth="1"/>
    <col min="7453" max="7680" width="11.42578125" style="108"/>
    <col min="7681" max="7681" width="17.7109375" style="108" customWidth="1"/>
    <col min="7682" max="7684" width="7.42578125" style="108" bestFit="1" customWidth="1"/>
    <col min="7685" max="7685" width="1.42578125" style="108" customWidth="1"/>
    <col min="7686" max="7688" width="7.28515625" style="108" customWidth="1"/>
    <col min="7689" max="7689" width="1.42578125" style="108" customWidth="1"/>
    <col min="7690" max="7692" width="7.28515625" style="108" customWidth="1"/>
    <col min="7693" max="7693" width="1.85546875" style="108" customWidth="1"/>
    <col min="7694" max="7696" width="7.28515625" style="108" customWidth="1"/>
    <col min="7697" max="7697" width="1.5703125" style="108" customWidth="1"/>
    <col min="7698" max="7700" width="7.28515625" style="108" customWidth="1"/>
    <col min="7701" max="7701" width="1.140625" style="108" customWidth="1"/>
    <col min="7702" max="7704" width="7.28515625" style="108" customWidth="1"/>
    <col min="7705" max="7705" width="1.42578125" style="108" customWidth="1"/>
    <col min="7706" max="7708" width="7.28515625" style="108" customWidth="1"/>
    <col min="7709" max="7936" width="11.42578125" style="108"/>
    <col min="7937" max="7937" width="17.7109375" style="108" customWidth="1"/>
    <col min="7938" max="7940" width="7.42578125" style="108" bestFit="1" customWidth="1"/>
    <col min="7941" max="7941" width="1.42578125" style="108" customWidth="1"/>
    <col min="7942" max="7944" width="7.28515625" style="108" customWidth="1"/>
    <col min="7945" max="7945" width="1.42578125" style="108" customWidth="1"/>
    <col min="7946" max="7948" width="7.28515625" style="108" customWidth="1"/>
    <col min="7949" max="7949" width="1.85546875" style="108" customWidth="1"/>
    <col min="7950" max="7952" width="7.28515625" style="108" customWidth="1"/>
    <col min="7953" max="7953" width="1.5703125" style="108" customWidth="1"/>
    <col min="7954" max="7956" width="7.28515625" style="108" customWidth="1"/>
    <col min="7957" max="7957" width="1.140625" style="108" customWidth="1"/>
    <col min="7958" max="7960" width="7.28515625" style="108" customWidth="1"/>
    <col min="7961" max="7961" width="1.42578125" style="108" customWidth="1"/>
    <col min="7962" max="7964" width="7.28515625" style="108" customWidth="1"/>
    <col min="7965" max="8192" width="11.42578125" style="108"/>
    <col min="8193" max="8193" width="17.7109375" style="108" customWidth="1"/>
    <col min="8194" max="8196" width="7.42578125" style="108" bestFit="1" customWidth="1"/>
    <col min="8197" max="8197" width="1.42578125" style="108" customWidth="1"/>
    <col min="8198" max="8200" width="7.28515625" style="108" customWidth="1"/>
    <col min="8201" max="8201" width="1.42578125" style="108" customWidth="1"/>
    <col min="8202" max="8204" width="7.28515625" style="108" customWidth="1"/>
    <col min="8205" max="8205" width="1.85546875" style="108" customWidth="1"/>
    <col min="8206" max="8208" width="7.28515625" style="108" customWidth="1"/>
    <col min="8209" max="8209" width="1.5703125" style="108" customWidth="1"/>
    <col min="8210" max="8212" width="7.28515625" style="108" customWidth="1"/>
    <col min="8213" max="8213" width="1.140625" style="108" customWidth="1"/>
    <col min="8214" max="8216" width="7.28515625" style="108" customWidth="1"/>
    <col min="8217" max="8217" width="1.42578125" style="108" customWidth="1"/>
    <col min="8218" max="8220" width="7.28515625" style="108" customWidth="1"/>
    <col min="8221" max="8448" width="11.42578125" style="108"/>
    <col min="8449" max="8449" width="17.7109375" style="108" customWidth="1"/>
    <col min="8450" max="8452" width="7.42578125" style="108" bestFit="1" customWidth="1"/>
    <col min="8453" max="8453" width="1.42578125" style="108" customWidth="1"/>
    <col min="8454" max="8456" width="7.28515625" style="108" customWidth="1"/>
    <col min="8457" max="8457" width="1.42578125" style="108" customWidth="1"/>
    <col min="8458" max="8460" width="7.28515625" style="108" customWidth="1"/>
    <col min="8461" max="8461" width="1.85546875" style="108" customWidth="1"/>
    <col min="8462" max="8464" width="7.28515625" style="108" customWidth="1"/>
    <col min="8465" max="8465" width="1.5703125" style="108" customWidth="1"/>
    <col min="8466" max="8468" width="7.28515625" style="108" customWidth="1"/>
    <col min="8469" max="8469" width="1.140625" style="108" customWidth="1"/>
    <col min="8470" max="8472" width="7.28515625" style="108" customWidth="1"/>
    <col min="8473" max="8473" width="1.42578125" style="108" customWidth="1"/>
    <col min="8474" max="8476" width="7.28515625" style="108" customWidth="1"/>
    <col min="8477" max="8704" width="11.42578125" style="108"/>
    <col min="8705" max="8705" width="17.7109375" style="108" customWidth="1"/>
    <col min="8706" max="8708" width="7.42578125" style="108" bestFit="1" customWidth="1"/>
    <col min="8709" max="8709" width="1.42578125" style="108" customWidth="1"/>
    <col min="8710" max="8712" width="7.28515625" style="108" customWidth="1"/>
    <col min="8713" max="8713" width="1.42578125" style="108" customWidth="1"/>
    <col min="8714" max="8716" width="7.28515625" style="108" customWidth="1"/>
    <col min="8717" max="8717" width="1.85546875" style="108" customWidth="1"/>
    <col min="8718" max="8720" width="7.28515625" style="108" customWidth="1"/>
    <col min="8721" max="8721" width="1.5703125" style="108" customWidth="1"/>
    <col min="8722" max="8724" width="7.28515625" style="108" customWidth="1"/>
    <col min="8725" max="8725" width="1.140625" style="108" customWidth="1"/>
    <col min="8726" max="8728" width="7.28515625" style="108" customWidth="1"/>
    <col min="8729" max="8729" width="1.42578125" style="108" customWidth="1"/>
    <col min="8730" max="8732" width="7.28515625" style="108" customWidth="1"/>
    <col min="8733" max="8960" width="11.42578125" style="108"/>
    <col min="8961" max="8961" width="17.7109375" style="108" customWidth="1"/>
    <col min="8962" max="8964" width="7.42578125" style="108" bestFit="1" customWidth="1"/>
    <col min="8965" max="8965" width="1.42578125" style="108" customWidth="1"/>
    <col min="8966" max="8968" width="7.28515625" style="108" customWidth="1"/>
    <col min="8969" max="8969" width="1.42578125" style="108" customWidth="1"/>
    <col min="8970" max="8972" width="7.28515625" style="108" customWidth="1"/>
    <col min="8973" max="8973" width="1.85546875" style="108" customWidth="1"/>
    <col min="8974" max="8976" width="7.28515625" style="108" customWidth="1"/>
    <col min="8977" max="8977" width="1.5703125" style="108" customWidth="1"/>
    <col min="8978" max="8980" width="7.28515625" style="108" customWidth="1"/>
    <col min="8981" max="8981" width="1.140625" style="108" customWidth="1"/>
    <col min="8982" max="8984" width="7.28515625" style="108" customWidth="1"/>
    <col min="8985" max="8985" width="1.42578125" style="108" customWidth="1"/>
    <col min="8986" max="8988" width="7.28515625" style="108" customWidth="1"/>
    <col min="8989" max="9216" width="11.42578125" style="108"/>
    <col min="9217" max="9217" width="17.7109375" style="108" customWidth="1"/>
    <col min="9218" max="9220" width="7.42578125" style="108" bestFit="1" customWidth="1"/>
    <col min="9221" max="9221" width="1.42578125" style="108" customWidth="1"/>
    <col min="9222" max="9224" width="7.28515625" style="108" customWidth="1"/>
    <col min="9225" max="9225" width="1.42578125" style="108" customWidth="1"/>
    <col min="9226" max="9228" width="7.28515625" style="108" customWidth="1"/>
    <col min="9229" max="9229" width="1.85546875" style="108" customWidth="1"/>
    <col min="9230" max="9232" width="7.28515625" style="108" customWidth="1"/>
    <col min="9233" max="9233" width="1.5703125" style="108" customWidth="1"/>
    <col min="9234" max="9236" width="7.28515625" style="108" customWidth="1"/>
    <col min="9237" max="9237" width="1.140625" style="108" customWidth="1"/>
    <col min="9238" max="9240" width="7.28515625" style="108" customWidth="1"/>
    <col min="9241" max="9241" width="1.42578125" style="108" customWidth="1"/>
    <col min="9242" max="9244" width="7.28515625" style="108" customWidth="1"/>
    <col min="9245" max="9472" width="11.42578125" style="108"/>
    <col min="9473" max="9473" width="17.7109375" style="108" customWidth="1"/>
    <col min="9474" max="9476" width="7.42578125" style="108" bestFit="1" customWidth="1"/>
    <col min="9477" max="9477" width="1.42578125" style="108" customWidth="1"/>
    <col min="9478" max="9480" width="7.28515625" style="108" customWidth="1"/>
    <col min="9481" max="9481" width="1.42578125" style="108" customWidth="1"/>
    <col min="9482" max="9484" width="7.28515625" style="108" customWidth="1"/>
    <col min="9485" max="9485" width="1.85546875" style="108" customWidth="1"/>
    <col min="9486" max="9488" width="7.28515625" style="108" customWidth="1"/>
    <col min="9489" max="9489" width="1.5703125" style="108" customWidth="1"/>
    <col min="9490" max="9492" width="7.28515625" style="108" customWidth="1"/>
    <col min="9493" max="9493" width="1.140625" style="108" customWidth="1"/>
    <col min="9494" max="9496" width="7.28515625" style="108" customWidth="1"/>
    <col min="9497" max="9497" width="1.42578125" style="108" customWidth="1"/>
    <col min="9498" max="9500" width="7.28515625" style="108" customWidth="1"/>
    <col min="9501" max="9728" width="11.42578125" style="108"/>
    <col min="9729" max="9729" width="17.7109375" style="108" customWidth="1"/>
    <col min="9730" max="9732" width="7.42578125" style="108" bestFit="1" customWidth="1"/>
    <col min="9733" max="9733" width="1.42578125" style="108" customWidth="1"/>
    <col min="9734" max="9736" width="7.28515625" style="108" customWidth="1"/>
    <col min="9737" max="9737" width="1.42578125" style="108" customWidth="1"/>
    <col min="9738" max="9740" width="7.28515625" style="108" customWidth="1"/>
    <col min="9741" max="9741" width="1.85546875" style="108" customWidth="1"/>
    <col min="9742" max="9744" width="7.28515625" style="108" customWidth="1"/>
    <col min="9745" max="9745" width="1.5703125" style="108" customWidth="1"/>
    <col min="9746" max="9748" width="7.28515625" style="108" customWidth="1"/>
    <col min="9749" max="9749" width="1.140625" style="108" customWidth="1"/>
    <col min="9750" max="9752" width="7.28515625" style="108" customWidth="1"/>
    <col min="9753" max="9753" width="1.42578125" style="108" customWidth="1"/>
    <col min="9754" max="9756" width="7.28515625" style="108" customWidth="1"/>
    <col min="9757" max="9984" width="11.42578125" style="108"/>
    <col min="9985" max="9985" width="17.7109375" style="108" customWidth="1"/>
    <col min="9986" max="9988" width="7.42578125" style="108" bestFit="1" customWidth="1"/>
    <col min="9989" max="9989" width="1.42578125" style="108" customWidth="1"/>
    <col min="9990" max="9992" width="7.28515625" style="108" customWidth="1"/>
    <col min="9993" max="9993" width="1.42578125" style="108" customWidth="1"/>
    <col min="9994" max="9996" width="7.28515625" style="108" customWidth="1"/>
    <col min="9997" max="9997" width="1.85546875" style="108" customWidth="1"/>
    <col min="9998" max="10000" width="7.28515625" style="108" customWidth="1"/>
    <col min="10001" max="10001" width="1.5703125" style="108" customWidth="1"/>
    <col min="10002" max="10004" width="7.28515625" style="108" customWidth="1"/>
    <col min="10005" max="10005" width="1.140625" style="108" customWidth="1"/>
    <col min="10006" max="10008" width="7.28515625" style="108" customWidth="1"/>
    <col min="10009" max="10009" width="1.42578125" style="108" customWidth="1"/>
    <col min="10010" max="10012" width="7.28515625" style="108" customWidth="1"/>
    <col min="10013" max="10240" width="11.42578125" style="108"/>
    <col min="10241" max="10241" width="17.7109375" style="108" customWidth="1"/>
    <col min="10242" max="10244" width="7.42578125" style="108" bestFit="1" customWidth="1"/>
    <col min="10245" max="10245" width="1.42578125" style="108" customWidth="1"/>
    <col min="10246" max="10248" width="7.28515625" style="108" customWidth="1"/>
    <col min="10249" max="10249" width="1.42578125" style="108" customWidth="1"/>
    <col min="10250" max="10252" width="7.28515625" style="108" customWidth="1"/>
    <col min="10253" max="10253" width="1.85546875" style="108" customWidth="1"/>
    <col min="10254" max="10256" width="7.28515625" style="108" customWidth="1"/>
    <col min="10257" max="10257" width="1.5703125" style="108" customWidth="1"/>
    <col min="10258" max="10260" width="7.28515625" style="108" customWidth="1"/>
    <col min="10261" max="10261" width="1.140625" style="108" customWidth="1"/>
    <col min="10262" max="10264" width="7.28515625" style="108" customWidth="1"/>
    <col min="10265" max="10265" width="1.42578125" style="108" customWidth="1"/>
    <col min="10266" max="10268" width="7.28515625" style="108" customWidth="1"/>
    <col min="10269" max="10496" width="11.42578125" style="108"/>
    <col min="10497" max="10497" width="17.7109375" style="108" customWidth="1"/>
    <col min="10498" max="10500" width="7.42578125" style="108" bestFit="1" customWidth="1"/>
    <col min="10501" max="10501" width="1.42578125" style="108" customWidth="1"/>
    <col min="10502" max="10504" width="7.28515625" style="108" customWidth="1"/>
    <col min="10505" max="10505" width="1.42578125" style="108" customWidth="1"/>
    <col min="10506" max="10508" width="7.28515625" style="108" customWidth="1"/>
    <col min="10509" max="10509" width="1.85546875" style="108" customWidth="1"/>
    <col min="10510" max="10512" width="7.28515625" style="108" customWidth="1"/>
    <col min="10513" max="10513" width="1.5703125" style="108" customWidth="1"/>
    <col min="10514" max="10516" width="7.28515625" style="108" customWidth="1"/>
    <col min="10517" max="10517" width="1.140625" style="108" customWidth="1"/>
    <col min="10518" max="10520" width="7.28515625" style="108" customWidth="1"/>
    <col min="10521" max="10521" width="1.42578125" style="108" customWidth="1"/>
    <col min="10522" max="10524" width="7.28515625" style="108" customWidth="1"/>
    <col min="10525" max="10752" width="11.42578125" style="108"/>
    <col min="10753" max="10753" width="17.7109375" style="108" customWidth="1"/>
    <col min="10754" max="10756" width="7.42578125" style="108" bestFit="1" customWidth="1"/>
    <col min="10757" max="10757" width="1.42578125" style="108" customWidth="1"/>
    <col min="10758" max="10760" width="7.28515625" style="108" customWidth="1"/>
    <col min="10761" max="10761" width="1.42578125" style="108" customWidth="1"/>
    <col min="10762" max="10764" width="7.28515625" style="108" customWidth="1"/>
    <col min="10765" max="10765" width="1.85546875" style="108" customWidth="1"/>
    <col min="10766" max="10768" width="7.28515625" style="108" customWidth="1"/>
    <col min="10769" max="10769" width="1.5703125" style="108" customWidth="1"/>
    <col min="10770" max="10772" width="7.28515625" style="108" customWidth="1"/>
    <col min="10773" max="10773" width="1.140625" style="108" customWidth="1"/>
    <col min="10774" max="10776" width="7.28515625" style="108" customWidth="1"/>
    <col min="10777" max="10777" width="1.42578125" style="108" customWidth="1"/>
    <col min="10778" max="10780" width="7.28515625" style="108" customWidth="1"/>
    <col min="10781" max="11008" width="11.42578125" style="108"/>
    <col min="11009" max="11009" width="17.7109375" style="108" customWidth="1"/>
    <col min="11010" max="11012" width="7.42578125" style="108" bestFit="1" customWidth="1"/>
    <col min="11013" max="11013" width="1.42578125" style="108" customWidth="1"/>
    <col min="11014" max="11016" width="7.28515625" style="108" customWidth="1"/>
    <col min="11017" max="11017" width="1.42578125" style="108" customWidth="1"/>
    <col min="11018" max="11020" width="7.28515625" style="108" customWidth="1"/>
    <col min="11021" max="11021" width="1.85546875" style="108" customWidth="1"/>
    <col min="11022" max="11024" width="7.28515625" style="108" customWidth="1"/>
    <col min="11025" max="11025" width="1.5703125" style="108" customWidth="1"/>
    <col min="11026" max="11028" width="7.28515625" style="108" customWidth="1"/>
    <col min="11029" max="11029" width="1.140625" style="108" customWidth="1"/>
    <col min="11030" max="11032" width="7.28515625" style="108" customWidth="1"/>
    <col min="11033" max="11033" width="1.42578125" style="108" customWidth="1"/>
    <col min="11034" max="11036" width="7.28515625" style="108" customWidth="1"/>
    <col min="11037" max="11264" width="11.42578125" style="108"/>
    <col min="11265" max="11265" width="17.7109375" style="108" customWidth="1"/>
    <col min="11266" max="11268" width="7.42578125" style="108" bestFit="1" customWidth="1"/>
    <col min="11269" max="11269" width="1.42578125" style="108" customWidth="1"/>
    <col min="11270" max="11272" width="7.28515625" style="108" customWidth="1"/>
    <col min="11273" max="11273" width="1.42578125" style="108" customWidth="1"/>
    <col min="11274" max="11276" width="7.28515625" style="108" customWidth="1"/>
    <col min="11277" max="11277" width="1.85546875" style="108" customWidth="1"/>
    <col min="11278" max="11280" width="7.28515625" style="108" customWidth="1"/>
    <col min="11281" max="11281" width="1.5703125" style="108" customWidth="1"/>
    <col min="11282" max="11284" width="7.28515625" style="108" customWidth="1"/>
    <col min="11285" max="11285" width="1.140625" style="108" customWidth="1"/>
    <col min="11286" max="11288" width="7.28515625" style="108" customWidth="1"/>
    <col min="11289" max="11289" width="1.42578125" style="108" customWidth="1"/>
    <col min="11290" max="11292" width="7.28515625" style="108" customWidth="1"/>
    <col min="11293" max="11520" width="11.42578125" style="108"/>
    <col min="11521" max="11521" width="17.7109375" style="108" customWidth="1"/>
    <col min="11522" max="11524" width="7.42578125" style="108" bestFit="1" customWidth="1"/>
    <col min="11525" max="11525" width="1.42578125" style="108" customWidth="1"/>
    <col min="11526" max="11528" width="7.28515625" style="108" customWidth="1"/>
    <col min="11529" max="11529" width="1.42578125" style="108" customWidth="1"/>
    <col min="11530" max="11532" width="7.28515625" style="108" customWidth="1"/>
    <col min="11533" max="11533" width="1.85546875" style="108" customWidth="1"/>
    <col min="11534" max="11536" width="7.28515625" style="108" customWidth="1"/>
    <col min="11537" max="11537" width="1.5703125" style="108" customWidth="1"/>
    <col min="11538" max="11540" width="7.28515625" style="108" customWidth="1"/>
    <col min="11541" max="11541" width="1.140625" style="108" customWidth="1"/>
    <col min="11542" max="11544" width="7.28515625" style="108" customWidth="1"/>
    <col min="11545" max="11545" width="1.42578125" style="108" customWidth="1"/>
    <col min="11546" max="11548" width="7.28515625" style="108" customWidth="1"/>
    <col min="11549" max="11776" width="11.42578125" style="108"/>
    <col min="11777" max="11777" width="17.7109375" style="108" customWidth="1"/>
    <col min="11778" max="11780" width="7.42578125" style="108" bestFit="1" customWidth="1"/>
    <col min="11781" max="11781" width="1.42578125" style="108" customWidth="1"/>
    <col min="11782" max="11784" width="7.28515625" style="108" customWidth="1"/>
    <col min="11785" max="11785" width="1.42578125" style="108" customWidth="1"/>
    <col min="11786" max="11788" width="7.28515625" style="108" customWidth="1"/>
    <col min="11789" max="11789" width="1.85546875" style="108" customWidth="1"/>
    <col min="11790" max="11792" width="7.28515625" style="108" customWidth="1"/>
    <col min="11793" max="11793" width="1.5703125" style="108" customWidth="1"/>
    <col min="11794" max="11796" width="7.28515625" style="108" customWidth="1"/>
    <col min="11797" max="11797" width="1.140625" style="108" customWidth="1"/>
    <col min="11798" max="11800" width="7.28515625" style="108" customWidth="1"/>
    <col min="11801" max="11801" width="1.42578125" style="108" customWidth="1"/>
    <col min="11802" max="11804" width="7.28515625" style="108" customWidth="1"/>
    <col min="11805" max="12032" width="11.42578125" style="108"/>
    <col min="12033" max="12033" width="17.7109375" style="108" customWidth="1"/>
    <col min="12034" max="12036" width="7.42578125" style="108" bestFit="1" customWidth="1"/>
    <col min="12037" max="12037" width="1.42578125" style="108" customWidth="1"/>
    <col min="12038" max="12040" width="7.28515625" style="108" customWidth="1"/>
    <col min="12041" max="12041" width="1.42578125" style="108" customWidth="1"/>
    <col min="12042" max="12044" width="7.28515625" style="108" customWidth="1"/>
    <col min="12045" max="12045" width="1.85546875" style="108" customWidth="1"/>
    <col min="12046" max="12048" width="7.28515625" style="108" customWidth="1"/>
    <col min="12049" max="12049" width="1.5703125" style="108" customWidth="1"/>
    <col min="12050" max="12052" width="7.28515625" style="108" customWidth="1"/>
    <col min="12053" max="12053" width="1.140625" style="108" customWidth="1"/>
    <col min="12054" max="12056" width="7.28515625" style="108" customWidth="1"/>
    <col min="12057" max="12057" width="1.42578125" style="108" customWidth="1"/>
    <col min="12058" max="12060" width="7.28515625" style="108" customWidth="1"/>
    <col min="12061" max="12288" width="11.42578125" style="108"/>
    <col min="12289" max="12289" width="17.7109375" style="108" customWidth="1"/>
    <col min="12290" max="12292" width="7.42578125" style="108" bestFit="1" customWidth="1"/>
    <col min="12293" max="12293" width="1.42578125" style="108" customWidth="1"/>
    <col min="12294" max="12296" width="7.28515625" style="108" customWidth="1"/>
    <col min="12297" max="12297" width="1.42578125" style="108" customWidth="1"/>
    <col min="12298" max="12300" width="7.28515625" style="108" customWidth="1"/>
    <col min="12301" max="12301" width="1.85546875" style="108" customWidth="1"/>
    <col min="12302" max="12304" width="7.28515625" style="108" customWidth="1"/>
    <col min="12305" max="12305" width="1.5703125" style="108" customWidth="1"/>
    <col min="12306" max="12308" width="7.28515625" style="108" customWidth="1"/>
    <col min="12309" max="12309" width="1.140625" style="108" customWidth="1"/>
    <col min="12310" max="12312" width="7.28515625" style="108" customWidth="1"/>
    <col min="12313" max="12313" width="1.42578125" style="108" customWidth="1"/>
    <col min="12314" max="12316" width="7.28515625" style="108" customWidth="1"/>
    <col min="12317" max="12544" width="11.42578125" style="108"/>
    <col min="12545" max="12545" width="17.7109375" style="108" customWidth="1"/>
    <col min="12546" max="12548" width="7.42578125" style="108" bestFit="1" customWidth="1"/>
    <col min="12549" max="12549" width="1.42578125" style="108" customWidth="1"/>
    <col min="12550" max="12552" width="7.28515625" style="108" customWidth="1"/>
    <col min="12553" max="12553" width="1.42578125" style="108" customWidth="1"/>
    <col min="12554" max="12556" width="7.28515625" style="108" customWidth="1"/>
    <col min="12557" max="12557" width="1.85546875" style="108" customWidth="1"/>
    <col min="12558" max="12560" width="7.28515625" style="108" customWidth="1"/>
    <col min="12561" max="12561" width="1.5703125" style="108" customWidth="1"/>
    <col min="12562" max="12564" width="7.28515625" style="108" customWidth="1"/>
    <col min="12565" max="12565" width="1.140625" style="108" customWidth="1"/>
    <col min="12566" max="12568" width="7.28515625" style="108" customWidth="1"/>
    <col min="12569" max="12569" width="1.42578125" style="108" customWidth="1"/>
    <col min="12570" max="12572" width="7.28515625" style="108" customWidth="1"/>
    <col min="12573" max="12800" width="11.42578125" style="108"/>
    <col min="12801" max="12801" width="17.7109375" style="108" customWidth="1"/>
    <col min="12802" max="12804" width="7.42578125" style="108" bestFit="1" customWidth="1"/>
    <col min="12805" max="12805" width="1.42578125" style="108" customWidth="1"/>
    <col min="12806" max="12808" width="7.28515625" style="108" customWidth="1"/>
    <col min="12809" max="12809" width="1.42578125" style="108" customWidth="1"/>
    <col min="12810" max="12812" width="7.28515625" style="108" customWidth="1"/>
    <col min="12813" max="12813" width="1.85546875" style="108" customWidth="1"/>
    <col min="12814" max="12816" width="7.28515625" style="108" customWidth="1"/>
    <col min="12817" max="12817" width="1.5703125" style="108" customWidth="1"/>
    <col min="12818" max="12820" width="7.28515625" style="108" customWidth="1"/>
    <col min="12821" max="12821" width="1.140625" style="108" customWidth="1"/>
    <col min="12822" max="12824" width="7.28515625" style="108" customWidth="1"/>
    <col min="12825" max="12825" width="1.42578125" style="108" customWidth="1"/>
    <col min="12826" max="12828" width="7.28515625" style="108" customWidth="1"/>
    <col min="12829" max="13056" width="11.42578125" style="108"/>
    <col min="13057" max="13057" width="17.7109375" style="108" customWidth="1"/>
    <col min="13058" max="13060" width="7.42578125" style="108" bestFit="1" customWidth="1"/>
    <col min="13061" max="13061" width="1.42578125" style="108" customWidth="1"/>
    <col min="13062" max="13064" width="7.28515625" style="108" customWidth="1"/>
    <col min="13065" max="13065" width="1.42578125" style="108" customWidth="1"/>
    <col min="13066" max="13068" width="7.28515625" style="108" customWidth="1"/>
    <col min="13069" max="13069" width="1.85546875" style="108" customWidth="1"/>
    <col min="13070" max="13072" width="7.28515625" style="108" customWidth="1"/>
    <col min="13073" max="13073" width="1.5703125" style="108" customWidth="1"/>
    <col min="13074" max="13076" width="7.28515625" style="108" customWidth="1"/>
    <col min="13077" max="13077" width="1.140625" style="108" customWidth="1"/>
    <col min="13078" max="13080" width="7.28515625" style="108" customWidth="1"/>
    <col min="13081" max="13081" width="1.42578125" style="108" customWidth="1"/>
    <col min="13082" max="13084" width="7.28515625" style="108" customWidth="1"/>
    <col min="13085" max="13312" width="11.42578125" style="108"/>
    <col min="13313" max="13313" width="17.7109375" style="108" customWidth="1"/>
    <col min="13314" max="13316" width="7.42578125" style="108" bestFit="1" customWidth="1"/>
    <col min="13317" max="13317" width="1.42578125" style="108" customWidth="1"/>
    <col min="13318" max="13320" width="7.28515625" style="108" customWidth="1"/>
    <col min="13321" max="13321" width="1.42578125" style="108" customWidth="1"/>
    <col min="13322" max="13324" width="7.28515625" style="108" customWidth="1"/>
    <col min="13325" max="13325" width="1.85546875" style="108" customWidth="1"/>
    <col min="13326" max="13328" width="7.28515625" style="108" customWidth="1"/>
    <col min="13329" max="13329" width="1.5703125" style="108" customWidth="1"/>
    <col min="13330" max="13332" width="7.28515625" style="108" customWidth="1"/>
    <col min="13333" max="13333" width="1.140625" style="108" customWidth="1"/>
    <col min="13334" max="13336" width="7.28515625" style="108" customWidth="1"/>
    <col min="13337" max="13337" width="1.42578125" style="108" customWidth="1"/>
    <col min="13338" max="13340" width="7.28515625" style="108" customWidth="1"/>
    <col min="13341" max="13568" width="11.42578125" style="108"/>
    <col min="13569" max="13569" width="17.7109375" style="108" customWidth="1"/>
    <col min="13570" max="13572" width="7.42578125" style="108" bestFit="1" customWidth="1"/>
    <col min="13573" max="13573" width="1.42578125" style="108" customWidth="1"/>
    <col min="13574" max="13576" width="7.28515625" style="108" customWidth="1"/>
    <col min="13577" max="13577" width="1.42578125" style="108" customWidth="1"/>
    <col min="13578" max="13580" width="7.28515625" style="108" customWidth="1"/>
    <col min="13581" max="13581" width="1.85546875" style="108" customWidth="1"/>
    <col min="13582" max="13584" width="7.28515625" style="108" customWidth="1"/>
    <col min="13585" max="13585" width="1.5703125" style="108" customWidth="1"/>
    <col min="13586" max="13588" width="7.28515625" style="108" customWidth="1"/>
    <col min="13589" max="13589" width="1.140625" style="108" customWidth="1"/>
    <col min="13590" max="13592" width="7.28515625" style="108" customWidth="1"/>
    <col min="13593" max="13593" width="1.42578125" style="108" customWidth="1"/>
    <col min="13594" max="13596" width="7.28515625" style="108" customWidth="1"/>
    <col min="13597" max="13824" width="11.42578125" style="108"/>
    <col min="13825" max="13825" width="17.7109375" style="108" customWidth="1"/>
    <col min="13826" max="13828" width="7.42578125" style="108" bestFit="1" customWidth="1"/>
    <col min="13829" max="13829" width="1.42578125" style="108" customWidth="1"/>
    <col min="13830" max="13832" width="7.28515625" style="108" customWidth="1"/>
    <col min="13833" max="13833" width="1.42578125" style="108" customWidth="1"/>
    <col min="13834" max="13836" width="7.28515625" style="108" customWidth="1"/>
    <col min="13837" max="13837" width="1.85546875" style="108" customWidth="1"/>
    <col min="13838" max="13840" width="7.28515625" style="108" customWidth="1"/>
    <col min="13841" max="13841" width="1.5703125" style="108" customWidth="1"/>
    <col min="13842" max="13844" width="7.28515625" style="108" customWidth="1"/>
    <col min="13845" max="13845" width="1.140625" style="108" customWidth="1"/>
    <col min="13846" max="13848" width="7.28515625" style="108" customWidth="1"/>
    <col min="13849" max="13849" width="1.42578125" style="108" customWidth="1"/>
    <col min="13850" max="13852" width="7.28515625" style="108" customWidth="1"/>
    <col min="13853" max="14080" width="11.42578125" style="108"/>
    <col min="14081" max="14081" width="17.7109375" style="108" customWidth="1"/>
    <col min="14082" max="14084" width="7.42578125" style="108" bestFit="1" customWidth="1"/>
    <col min="14085" max="14085" width="1.42578125" style="108" customWidth="1"/>
    <col min="14086" max="14088" width="7.28515625" style="108" customWidth="1"/>
    <col min="14089" max="14089" width="1.42578125" style="108" customWidth="1"/>
    <col min="14090" max="14092" width="7.28515625" style="108" customWidth="1"/>
    <col min="14093" max="14093" width="1.85546875" style="108" customWidth="1"/>
    <col min="14094" max="14096" width="7.28515625" style="108" customWidth="1"/>
    <col min="14097" max="14097" width="1.5703125" style="108" customWidth="1"/>
    <col min="14098" max="14100" width="7.28515625" style="108" customWidth="1"/>
    <col min="14101" max="14101" width="1.140625" style="108" customWidth="1"/>
    <col min="14102" max="14104" width="7.28515625" style="108" customWidth="1"/>
    <col min="14105" max="14105" width="1.42578125" style="108" customWidth="1"/>
    <col min="14106" max="14108" width="7.28515625" style="108" customWidth="1"/>
    <col min="14109" max="14336" width="11.42578125" style="108"/>
    <col min="14337" max="14337" width="17.7109375" style="108" customWidth="1"/>
    <col min="14338" max="14340" width="7.42578125" style="108" bestFit="1" customWidth="1"/>
    <col min="14341" max="14341" width="1.42578125" style="108" customWidth="1"/>
    <col min="14342" max="14344" width="7.28515625" style="108" customWidth="1"/>
    <col min="14345" max="14345" width="1.42578125" style="108" customWidth="1"/>
    <col min="14346" max="14348" width="7.28515625" style="108" customWidth="1"/>
    <col min="14349" max="14349" width="1.85546875" style="108" customWidth="1"/>
    <col min="14350" max="14352" width="7.28515625" style="108" customWidth="1"/>
    <col min="14353" max="14353" width="1.5703125" style="108" customWidth="1"/>
    <col min="14354" max="14356" width="7.28515625" style="108" customWidth="1"/>
    <col min="14357" max="14357" width="1.140625" style="108" customWidth="1"/>
    <col min="14358" max="14360" width="7.28515625" style="108" customWidth="1"/>
    <col min="14361" max="14361" width="1.42578125" style="108" customWidth="1"/>
    <col min="14362" max="14364" width="7.28515625" style="108" customWidth="1"/>
    <col min="14365" max="14592" width="11.42578125" style="108"/>
    <col min="14593" max="14593" width="17.7109375" style="108" customWidth="1"/>
    <col min="14594" max="14596" width="7.42578125" style="108" bestFit="1" customWidth="1"/>
    <col min="14597" max="14597" width="1.42578125" style="108" customWidth="1"/>
    <col min="14598" max="14600" width="7.28515625" style="108" customWidth="1"/>
    <col min="14601" max="14601" width="1.42578125" style="108" customWidth="1"/>
    <col min="14602" max="14604" width="7.28515625" style="108" customWidth="1"/>
    <col min="14605" max="14605" width="1.85546875" style="108" customWidth="1"/>
    <col min="14606" max="14608" width="7.28515625" style="108" customWidth="1"/>
    <col min="14609" max="14609" width="1.5703125" style="108" customWidth="1"/>
    <col min="14610" max="14612" width="7.28515625" style="108" customWidth="1"/>
    <col min="14613" max="14613" width="1.140625" style="108" customWidth="1"/>
    <col min="14614" max="14616" width="7.28515625" style="108" customWidth="1"/>
    <col min="14617" max="14617" width="1.42578125" style="108" customWidth="1"/>
    <col min="14618" max="14620" width="7.28515625" style="108" customWidth="1"/>
    <col min="14621" max="14848" width="11.42578125" style="108"/>
    <col min="14849" max="14849" width="17.7109375" style="108" customWidth="1"/>
    <col min="14850" max="14852" width="7.42578125" style="108" bestFit="1" customWidth="1"/>
    <col min="14853" max="14853" width="1.42578125" style="108" customWidth="1"/>
    <col min="14854" max="14856" width="7.28515625" style="108" customWidth="1"/>
    <col min="14857" max="14857" width="1.42578125" style="108" customWidth="1"/>
    <col min="14858" max="14860" width="7.28515625" style="108" customWidth="1"/>
    <col min="14861" max="14861" width="1.85546875" style="108" customWidth="1"/>
    <col min="14862" max="14864" width="7.28515625" style="108" customWidth="1"/>
    <col min="14865" max="14865" width="1.5703125" style="108" customWidth="1"/>
    <col min="14866" max="14868" width="7.28515625" style="108" customWidth="1"/>
    <col min="14869" max="14869" width="1.140625" style="108" customWidth="1"/>
    <col min="14870" max="14872" width="7.28515625" style="108" customWidth="1"/>
    <col min="14873" max="14873" width="1.42578125" style="108" customWidth="1"/>
    <col min="14874" max="14876" width="7.28515625" style="108" customWidth="1"/>
    <col min="14877" max="15104" width="11.42578125" style="108"/>
    <col min="15105" max="15105" width="17.7109375" style="108" customWidth="1"/>
    <col min="15106" max="15108" width="7.42578125" style="108" bestFit="1" customWidth="1"/>
    <col min="15109" max="15109" width="1.42578125" style="108" customWidth="1"/>
    <col min="15110" max="15112" width="7.28515625" style="108" customWidth="1"/>
    <col min="15113" max="15113" width="1.42578125" style="108" customWidth="1"/>
    <col min="15114" max="15116" width="7.28515625" style="108" customWidth="1"/>
    <col min="15117" max="15117" width="1.85546875" style="108" customWidth="1"/>
    <col min="15118" max="15120" width="7.28515625" style="108" customWidth="1"/>
    <col min="15121" max="15121" width="1.5703125" style="108" customWidth="1"/>
    <col min="15122" max="15124" width="7.28515625" style="108" customWidth="1"/>
    <col min="15125" max="15125" width="1.140625" style="108" customWidth="1"/>
    <col min="15126" max="15128" width="7.28515625" style="108" customWidth="1"/>
    <col min="15129" max="15129" width="1.42578125" style="108" customWidth="1"/>
    <col min="15130" max="15132" width="7.28515625" style="108" customWidth="1"/>
    <col min="15133" max="15360" width="11.42578125" style="108"/>
    <col min="15361" max="15361" width="17.7109375" style="108" customWidth="1"/>
    <col min="15362" max="15364" width="7.42578125" style="108" bestFit="1" customWidth="1"/>
    <col min="15365" max="15365" width="1.42578125" style="108" customWidth="1"/>
    <col min="15366" max="15368" width="7.28515625" style="108" customWidth="1"/>
    <col min="15369" max="15369" width="1.42578125" style="108" customWidth="1"/>
    <col min="15370" max="15372" width="7.28515625" style="108" customWidth="1"/>
    <col min="15373" max="15373" width="1.85546875" style="108" customWidth="1"/>
    <col min="15374" max="15376" width="7.28515625" style="108" customWidth="1"/>
    <col min="15377" max="15377" width="1.5703125" style="108" customWidth="1"/>
    <col min="15378" max="15380" width="7.28515625" style="108" customWidth="1"/>
    <col min="15381" max="15381" width="1.140625" style="108" customWidth="1"/>
    <col min="15382" max="15384" width="7.28515625" style="108" customWidth="1"/>
    <col min="15385" max="15385" width="1.42578125" style="108" customWidth="1"/>
    <col min="15386" max="15388" width="7.28515625" style="108" customWidth="1"/>
    <col min="15389" max="15616" width="11.42578125" style="108"/>
    <col min="15617" max="15617" width="17.7109375" style="108" customWidth="1"/>
    <col min="15618" max="15620" width="7.42578125" style="108" bestFit="1" customWidth="1"/>
    <col min="15621" max="15621" width="1.42578125" style="108" customWidth="1"/>
    <col min="15622" max="15624" width="7.28515625" style="108" customWidth="1"/>
    <col min="15625" max="15625" width="1.42578125" style="108" customWidth="1"/>
    <col min="15626" max="15628" width="7.28515625" style="108" customWidth="1"/>
    <col min="15629" max="15629" width="1.85546875" style="108" customWidth="1"/>
    <col min="15630" max="15632" width="7.28515625" style="108" customWidth="1"/>
    <col min="15633" max="15633" width="1.5703125" style="108" customWidth="1"/>
    <col min="15634" max="15636" width="7.28515625" style="108" customWidth="1"/>
    <col min="15637" max="15637" width="1.140625" style="108" customWidth="1"/>
    <col min="15638" max="15640" width="7.28515625" style="108" customWidth="1"/>
    <col min="15641" max="15641" width="1.42578125" style="108" customWidth="1"/>
    <col min="15642" max="15644" width="7.28515625" style="108" customWidth="1"/>
    <col min="15645" max="15872" width="11.42578125" style="108"/>
    <col min="15873" max="15873" width="17.7109375" style="108" customWidth="1"/>
    <col min="15874" max="15876" width="7.42578125" style="108" bestFit="1" customWidth="1"/>
    <col min="15877" max="15877" width="1.42578125" style="108" customWidth="1"/>
    <col min="15878" max="15880" width="7.28515625" style="108" customWidth="1"/>
    <col min="15881" max="15881" width="1.42578125" style="108" customWidth="1"/>
    <col min="15882" max="15884" width="7.28515625" style="108" customWidth="1"/>
    <col min="15885" max="15885" width="1.85546875" style="108" customWidth="1"/>
    <col min="15886" max="15888" width="7.28515625" style="108" customWidth="1"/>
    <col min="15889" max="15889" width="1.5703125" style="108" customWidth="1"/>
    <col min="15890" max="15892" width="7.28515625" style="108" customWidth="1"/>
    <col min="15893" max="15893" width="1.140625" style="108" customWidth="1"/>
    <col min="15894" max="15896" width="7.28515625" style="108" customWidth="1"/>
    <col min="15897" max="15897" width="1.42578125" style="108" customWidth="1"/>
    <col min="15898" max="15900" width="7.28515625" style="108" customWidth="1"/>
    <col min="15901" max="16128" width="11.42578125" style="108"/>
    <col min="16129" max="16129" width="17.7109375" style="108" customWidth="1"/>
    <col min="16130" max="16132" width="7.42578125" style="108" bestFit="1" customWidth="1"/>
    <col min="16133" max="16133" width="1.42578125" style="108" customWidth="1"/>
    <col min="16134" max="16136" width="7.28515625" style="108" customWidth="1"/>
    <col min="16137" max="16137" width="1.42578125" style="108" customWidth="1"/>
    <col min="16138" max="16140" width="7.28515625" style="108" customWidth="1"/>
    <col min="16141" max="16141" width="1.85546875" style="108" customWidth="1"/>
    <col min="16142" max="16144" width="7.28515625" style="108" customWidth="1"/>
    <col min="16145" max="16145" width="1.5703125" style="108" customWidth="1"/>
    <col min="16146" max="16148" width="7.28515625" style="108" customWidth="1"/>
    <col min="16149" max="16149" width="1.140625" style="108" customWidth="1"/>
    <col min="16150" max="16152" width="7.28515625" style="108" customWidth="1"/>
    <col min="16153" max="16153" width="1.42578125" style="108" customWidth="1"/>
    <col min="16154" max="16156" width="7.28515625" style="108" customWidth="1"/>
    <col min="16157" max="16384" width="11.42578125" style="108"/>
  </cols>
  <sheetData>
    <row r="1" spans="1:32" ht="15" customHeight="1" x14ac:dyDescent="0.25">
      <c r="A1" s="330" t="s">
        <v>265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29"/>
      <c r="AD1"/>
      <c r="AE1"/>
      <c r="AF1" s="46"/>
    </row>
    <row r="2" spans="1:32" ht="15" customHeight="1" x14ac:dyDescent="0.2">
      <c r="A2" s="330" t="s">
        <v>18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29"/>
      <c r="AD2" s="318" t="s">
        <v>356</v>
      </c>
      <c r="AE2" s="318"/>
      <c r="AF2" s="41"/>
    </row>
    <row r="3" spans="1:32" ht="15" customHeight="1" x14ac:dyDescent="0.2">
      <c r="A3" s="330" t="s">
        <v>254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0"/>
      <c r="AD3" s="318"/>
      <c r="AE3" s="318"/>
      <c r="AF3" s="41"/>
    </row>
    <row r="4" spans="1:32" ht="15" customHeight="1" x14ac:dyDescent="0.25">
      <c r="A4" s="330" t="s">
        <v>264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41"/>
      <c r="AD4" s="41"/>
      <c r="AE4" s="41"/>
      <c r="AF4" s="41"/>
    </row>
    <row r="5" spans="1:32" ht="15" customHeight="1" x14ac:dyDescent="0.25">
      <c r="A5" s="330" t="s">
        <v>248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</row>
    <row r="6" spans="1:32" ht="15" customHeight="1" x14ac:dyDescent="0.25">
      <c r="A6" s="330" t="s">
        <v>515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</row>
    <row r="7" spans="1:32" ht="15" customHeight="1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</row>
    <row r="8" spans="1:32" ht="15" customHeight="1" x14ac:dyDescent="0.25">
      <c r="A8" s="337" t="s">
        <v>260</v>
      </c>
      <c r="B8" s="331" t="s">
        <v>19</v>
      </c>
      <c r="C8" s="331" t="s">
        <v>261</v>
      </c>
      <c r="D8" s="331"/>
      <c r="E8" s="109"/>
      <c r="F8" s="331" t="s">
        <v>64</v>
      </c>
      <c r="G8" s="331"/>
      <c r="H8" s="331"/>
      <c r="I8" s="109"/>
      <c r="J8" s="331" t="s">
        <v>65</v>
      </c>
      <c r="K8" s="331"/>
      <c r="L8" s="331"/>
      <c r="M8" s="109"/>
      <c r="N8" s="331" t="s">
        <v>66</v>
      </c>
      <c r="O8" s="331"/>
      <c r="P8" s="331"/>
      <c r="Q8" s="109"/>
      <c r="R8" s="331" t="s">
        <v>67</v>
      </c>
      <c r="S8" s="331"/>
      <c r="T8" s="331"/>
      <c r="U8" s="109"/>
      <c r="V8" s="331" t="s">
        <v>68</v>
      </c>
      <c r="W8" s="331"/>
      <c r="X8" s="331"/>
      <c r="Y8" s="109"/>
      <c r="Z8" s="331" t="s">
        <v>69</v>
      </c>
      <c r="AA8" s="331"/>
      <c r="AB8" s="331"/>
    </row>
    <row r="9" spans="1:32" ht="15" customHeight="1" thickBot="1" x14ac:dyDescent="0.3">
      <c r="A9" s="338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  <c r="U9" s="111"/>
      <c r="V9" s="110" t="s">
        <v>70</v>
      </c>
      <c r="W9" s="110" t="s">
        <v>71</v>
      </c>
      <c r="X9" s="110" t="s">
        <v>72</v>
      </c>
      <c r="Y9" s="111"/>
      <c r="Z9" s="110" t="s">
        <v>70</v>
      </c>
      <c r="AA9" s="110" t="s">
        <v>71</v>
      </c>
      <c r="AB9" s="110" t="s">
        <v>72</v>
      </c>
    </row>
    <row r="10" spans="1:32" ht="15" customHeight="1" x14ac:dyDescent="0.25">
      <c r="A10" s="127"/>
      <c r="B10" s="113"/>
      <c r="C10" s="113"/>
      <c r="D10" s="113"/>
      <c r="E10" s="114"/>
      <c r="F10" s="113"/>
      <c r="G10" s="113"/>
      <c r="H10" s="113"/>
      <c r="I10" s="114"/>
      <c r="J10" s="113"/>
      <c r="K10" s="113"/>
      <c r="L10" s="113"/>
      <c r="M10" s="114"/>
      <c r="N10" s="113"/>
      <c r="O10" s="113"/>
      <c r="P10" s="113"/>
      <c r="Q10" s="114"/>
      <c r="R10" s="113"/>
      <c r="S10" s="113"/>
      <c r="T10" s="113"/>
      <c r="U10" s="114"/>
      <c r="V10" s="113"/>
      <c r="W10" s="113"/>
      <c r="X10" s="113"/>
      <c r="Y10" s="114"/>
      <c r="Z10" s="113"/>
      <c r="AA10" s="113"/>
      <c r="AB10" s="113"/>
    </row>
    <row r="11" spans="1:32" ht="15" customHeight="1" x14ac:dyDescent="0.25">
      <c r="A11" s="151" t="s">
        <v>262</v>
      </c>
      <c r="B11" s="153">
        <f>SUM(B13:B39)</f>
        <v>449586</v>
      </c>
      <c r="C11" s="153">
        <f>SUM(C13:C39)</f>
        <v>231015</v>
      </c>
      <c r="D11" s="153">
        <f>SUM(D13:D39)</f>
        <v>218571</v>
      </c>
      <c r="E11" s="153"/>
      <c r="F11" s="153">
        <f>SUM(F13:F39)</f>
        <v>79447</v>
      </c>
      <c r="G11" s="153">
        <f>SUM(G13:G39)</f>
        <v>40600</v>
      </c>
      <c r="H11" s="153">
        <f>SUM(H13:H39)</f>
        <v>38847</v>
      </c>
      <c r="I11" s="153"/>
      <c r="J11" s="153">
        <f>SUM(J13:J39)</f>
        <v>76754</v>
      </c>
      <c r="K11" s="153">
        <f>SUM(K13:K39)</f>
        <v>39921</v>
      </c>
      <c r="L11" s="153">
        <f>SUM(L13:L39)</f>
        <v>36833</v>
      </c>
      <c r="M11" s="153"/>
      <c r="N11" s="153">
        <f>SUM(N13:N39)</f>
        <v>75470</v>
      </c>
      <c r="O11" s="153">
        <f>SUM(O13:O39)</f>
        <v>38937</v>
      </c>
      <c r="P11" s="153">
        <f>SUM(P13:P39)</f>
        <v>36533</v>
      </c>
      <c r="Q11" s="153"/>
      <c r="R11" s="153">
        <f>SUM(R13:R39)</f>
        <v>75855</v>
      </c>
      <c r="S11" s="153">
        <f>SUM(S13:S39)</f>
        <v>39012</v>
      </c>
      <c r="T11" s="153">
        <f>SUM(T13:T39)</f>
        <v>36843</v>
      </c>
      <c r="U11" s="153"/>
      <c r="V11" s="153">
        <f>SUM(V13:V39)</f>
        <v>72080</v>
      </c>
      <c r="W11" s="153">
        <f>SUM(W13:W39)</f>
        <v>36950</v>
      </c>
      <c r="X11" s="153">
        <f>SUM(X13:X39)</f>
        <v>35130</v>
      </c>
      <c r="Y11" s="153"/>
      <c r="Z11" s="153">
        <f>SUM(Z13:Z39)</f>
        <v>69980</v>
      </c>
      <c r="AA11" s="153">
        <f>SUM(AA13:AA39)</f>
        <v>35595</v>
      </c>
      <c r="AB11" s="153">
        <f>SUM(AB13:AB39)</f>
        <v>34385</v>
      </c>
    </row>
    <row r="12" spans="1:32" ht="15" customHeight="1" x14ac:dyDescent="0.25">
      <c r="A12" s="108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</row>
    <row r="13" spans="1:32" ht="15" customHeight="1" x14ac:dyDescent="0.2">
      <c r="A13" s="108" t="s">
        <v>79</v>
      </c>
      <c r="B13" s="272">
        <v>28012</v>
      </c>
      <c r="C13" s="272">
        <v>14351</v>
      </c>
      <c r="D13" s="272">
        <v>13661</v>
      </c>
      <c r="E13" s="272"/>
      <c r="F13" s="272">
        <v>4825</v>
      </c>
      <c r="G13" s="272">
        <v>2456</v>
      </c>
      <c r="H13" s="272">
        <v>2369</v>
      </c>
      <c r="I13" s="272"/>
      <c r="J13" s="272">
        <v>4849</v>
      </c>
      <c r="K13" s="272">
        <v>2505</v>
      </c>
      <c r="L13" s="272">
        <v>2344</v>
      </c>
      <c r="M13" s="272"/>
      <c r="N13" s="272">
        <v>4753</v>
      </c>
      <c r="O13" s="272">
        <v>2426</v>
      </c>
      <c r="P13" s="272">
        <v>2327</v>
      </c>
      <c r="Q13" s="272"/>
      <c r="R13" s="272">
        <v>4868</v>
      </c>
      <c r="S13" s="272">
        <v>2530</v>
      </c>
      <c r="T13" s="272">
        <v>2338</v>
      </c>
      <c r="U13" s="272"/>
      <c r="V13" s="272">
        <v>4481</v>
      </c>
      <c r="W13" s="272">
        <v>2306</v>
      </c>
      <c r="X13" s="272">
        <v>2175</v>
      </c>
      <c r="Y13" s="272"/>
      <c r="Z13" s="272">
        <v>4236</v>
      </c>
      <c r="AA13" s="272">
        <v>2128</v>
      </c>
      <c r="AB13" s="272">
        <v>2108</v>
      </c>
    </row>
    <row r="14" spans="1:32" ht="15" customHeight="1" x14ac:dyDescent="0.2">
      <c r="A14" s="108" t="s">
        <v>80</v>
      </c>
      <c r="B14" s="272">
        <v>27696</v>
      </c>
      <c r="C14" s="272">
        <v>14100</v>
      </c>
      <c r="D14" s="272">
        <v>13596</v>
      </c>
      <c r="E14" s="272"/>
      <c r="F14" s="272">
        <v>4729</v>
      </c>
      <c r="G14" s="272">
        <v>2370</v>
      </c>
      <c r="H14" s="272">
        <v>2359</v>
      </c>
      <c r="I14" s="272"/>
      <c r="J14" s="272">
        <v>4657</v>
      </c>
      <c r="K14" s="272">
        <v>2418</v>
      </c>
      <c r="L14" s="272">
        <v>2239</v>
      </c>
      <c r="M14" s="272"/>
      <c r="N14" s="272">
        <v>4579</v>
      </c>
      <c r="O14" s="272">
        <v>2287</v>
      </c>
      <c r="P14" s="272">
        <v>2292</v>
      </c>
      <c r="Q14" s="272"/>
      <c r="R14" s="272">
        <v>4706</v>
      </c>
      <c r="S14" s="272">
        <v>2425</v>
      </c>
      <c r="T14" s="272">
        <v>2281</v>
      </c>
      <c r="U14" s="272"/>
      <c r="V14" s="272">
        <v>4535</v>
      </c>
      <c r="W14" s="272">
        <v>2310</v>
      </c>
      <c r="X14" s="272">
        <v>2225</v>
      </c>
      <c r="Y14" s="272"/>
      <c r="Z14" s="272">
        <v>4490</v>
      </c>
      <c r="AA14" s="272">
        <v>2290</v>
      </c>
      <c r="AB14" s="272">
        <v>2200</v>
      </c>
    </row>
    <row r="15" spans="1:32" ht="15" customHeight="1" x14ac:dyDescent="0.2">
      <c r="A15" s="108" t="s">
        <v>81</v>
      </c>
      <c r="B15" s="272">
        <v>24278</v>
      </c>
      <c r="C15" s="272">
        <v>12389</v>
      </c>
      <c r="D15" s="272">
        <v>11889</v>
      </c>
      <c r="E15" s="272"/>
      <c r="F15" s="272">
        <v>4202</v>
      </c>
      <c r="G15" s="272">
        <v>2188</v>
      </c>
      <c r="H15" s="272">
        <v>2014</v>
      </c>
      <c r="I15" s="272"/>
      <c r="J15" s="272">
        <v>4367</v>
      </c>
      <c r="K15" s="272">
        <v>2264</v>
      </c>
      <c r="L15" s="272">
        <v>2103</v>
      </c>
      <c r="M15" s="272"/>
      <c r="N15" s="272">
        <v>4063</v>
      </c>
      <c r="O15" s="272">
        <v>2088</v>
      </c>
      <c r="P15" s="272">
        <v>1975</v>
      </c>
      <c r="Q15" s="272"/>
      <c r="R15" s="272">
        <v>4032</v>
      </c>
      <c r="S15" s="272">
        <v>2053</v>
      </c>
      <c r="T15" s="272">
        <v>1979</v>
      </c>
      <c r="U15" s="272"/>
      <c r="V15" s="272">
        <v>3812</v>
      </c>
      <c r="W15" s="272">
        <v>1922</v>
      </c>
      <c r="X15" s="272">
        <v>1890</v>
      </c>
      <c r="Y15" s="272"/>
      <c r="Z15" s="272">
        <v>3802</v>
      </c>
      <c r="AA15" s="272">
        <v>1874</v>
      </c>
      <c r="AB15" s="272">
        <v>1928</v>
      </c>
    </row>
    <row r="16" spans="1:32" ht="15" customHeight="1" x14ac:dyDescent="0.2">
      <c r="A16" s="108" t="s">
        <v>82</v>
      </c>
      <c r="B16" s="272">
        <v>26442</v>
      </c>
      <c r="C16" s="272">
        <v>13542</v>
      </c>
      <c r="D16" s="272">
        <v>12900</v>
      </c>
      <c r="E16" s="272"/>
      <c r="F16" s="272">
        <v>4792</v>
      </c>
      <c r="G16" s="272">
        <v>2451</v>
      </c>
      <c r="H16" s="272">
        <v>2341</v>
      </c>
      <c r="I16" s="272"/>
      <c r="J16" s="272">
        <v>4453</v>
      </c>
      <c r="K16" s="272">
        <v>2249</v>
      </c>
      <c r="L16" s="272">
        <v>2204</v>
      </c>
      <c r="M16" s="272"/>
      <c r="N16" s="272">
        <v>4409</v>
      </c>
      <c r="O16" s="272">
        <v>2239</v>
      </c>
      <c r="P16" s="272">
        <v>2170</v>
      </c>
      <c r="Q16" s="272"/>
      <c r="R16" s="272">
        <v>4418</v>
      </c>
      <c r="S16" s="272">
        <v>2325</v>
      </c>
      <c r="T16" s="272">
        <v>2093</v>
      </c>
      <c r="U16" s="272"/>
      <c r="V16" s="272">
        <v>4298</v>
      </c>
      <c r="W16" s="272">
        <v>2178</v>
      </c>
      <c r="X16" s="272">
        <v>2120</v>
      </c>
      <c r="Y16" s="272"/>
      <c r="Z16" s="272">
        <v>4072</v>
      </c>
      <c r="AA16" s="272">
        <v>2100</v>
      </c>
      <c r="AB16" s="272">
        <v>1972</v>
      </c>
    </row>
    <row r="17" spans="1:28" ht="15" customHeight="1" x14ac:dyDescent="0.2">
      <c r="A17" s="108" t="s">
        <v>83</v>
      </c>
      <c r="B17" s="272">
        <v>6043</v>
      </c>
      <c r="C17" s="272">
        <v>3181</v>
      </c>
      <c r="D17" s="272">
        <v>2862</v>
      </c>
      <c r="E17" s="272"/>
      <c r="F17" s="272">
        <v>1062</v>
      </c>
      <c r="G17" s="272">
        <v>532</v>
      </c>
      <c r="H17" s="272">
        <v>530</v>
      </c>
      <c r="I17" s="272"/>
      <c r="J17" s="272">
        <v>1005</v>
      </c>
      <c r="K17" s="272">
        <v>542</v>
      </c>
      <c r="L17" s="272">
        <v>463</v>
      </c>
      <c r="M17" s="272"/>
      <c r="N17" s="272">
        <v>981</v>
      </c>
      <c r="O17" s="272">
        <v>532</v>
      </c>
      <c r="P17" s="272">
        <v>449</v>
      </c>
      <c r="Q17" s="272"/>
      <c r="R17" s="272">
        <v>1069</v>
      </c>
      <c r="S17" s="272">
        <v>565</v>
      </c>
      <c r="T17" s="272">
        <v>504</v>
      </c>
      <c r="U17" s="272"/>
      <c r="V17" s="272">
        <v>979</v>
      </c>
      <c r="W17" s="272">
        <v>522</v>
      </c>
      <c r="X17" s="272">
        <v>457</v>
      </c>
      <c r="Y17" s="272"/>
      <c r="Z17" s="272">
        <v>947</v>
      </c>
      <c r="AA17" s="272">
        <v>488</v>
      </c>
      <c r="AB17" s="272">
        <v>459</v>
      </c>
    </row>
    <row r="18" spans="1:28" ht="15" customHeight="1" x14ac:dyDescent="0.2">
      <c r="A18" s="108" t="s">
        <v>84</v>
      </c>
      <c r="B18" s="272">
        <v>15033</v>
      </c>
      <c r="C18" s="272">
        <v>7645</v>
      </c>
      <c r="D18" s="272">
        <v>7388</v>
      </c>
      <c r="E18" s="272"/>
      <c r="F18" s="272">
        <v>2607</v>
      </c>
      <c r="G18" s="272">
        <v>1302</v>
      </c>
      <c r="H18" s="272">
        <v>1305</v>
      </c>
      <c r="I18" s="272"/>
      <c r="J18" s="272">
        <v>2536</v>
      </c>
      <c r="K18" s="272">
        <v>1264</v>
      </c>
      <c r="L18" s="272">
        <v>1272</v>
      </c>
      <c r="M18" s="272"/>
      <c r="N18" s="272">
        <v>2534</v>
      </c>
      <c r="O18" s="272">
        <v>1313</v>
      </c>
      <c r="P18" s="272">
        <v>1221</v>
      </c>
      <c r="Q18" s="272"/>
      <c r="R18" s="272">
        <v>2429</v>
      </c>
      <c r="S18" s="272">
        <v>1226</v>
      </c>
      <c r="T18" s="272">
        <v>1203</v>
      </c>
      <c r="U18" s="272"/>
      <c r="V18" s="272">
        <v>2528</v>
      </c>
      <c r="W18" s="272">
        <v>1323</v>
      </c>
      <c r="X18" s="272">
        <v>1205</v>
      </c>
      <c r="Y18" s="272"/>
      <c r="Z18" s="272">
        <v>2399</v>
      </c>
      <c r="AA18" s="272">
        <v>1217</v>
      </c>
      <c r="AB18" s="272">
        <v>1182</v>
      </c>
    </row>
    <row r="19" spans="1:28" ht="15" customHeight="1" x14ac:dyDescent="0.2">
      <c r="A19" s="108" t="s">
        <v>85</v>
      </c>
      <c r="B19" s="272">
        <v>3544</v>
      </c>
      <c r="C19" s="272">
        <v>1825</v>
      </c>
      <c r="D19" s="272">
        <v>1719</v>
      </c>
      <c r="E19" s="272"/>
      <c r="F19" s="272">
        <v>629</v>
      </c>
      <c r="G19" s="272">
        <v>301</v>
      </c>
      <c r="H19" s="272">
        <v>328</v>
      </c>
      <c r="I19" s="272"/>
      <c r="J19" s="272">
        <v>574</v>
      </c>
      <c r="K19" s="272">
        <v>304</v>
      </c>
      <c r="L19" s="272">
        <v>270</v>
      </c>
      <c r="M19" s="272"/>
      <c r="N19" s="272">
        <v>633</v>
      </c>
      <c r="O19" s="272">
        <v>328</v>
      </c>
      <c r="P19" s="272">
        <v>305</v>
      </c>
      <c r="Q19" s="272"/>
      <c r="R19" s="272">
        <v>576</v>
      </c>
      <c r="S19" s="272">
        <v>288</v>
      </c>
      <c r="T19" s="272">
        <v>288</v>
      </c>
      <c r="U19" s="272"/>
      <c r="V19" s="272">
        <v>566</v>
      </c>
      <c r="W19" s="272">
        <v>317</v>
      </c>
      <c r="X19" s="272">
        <v>249</v>
      </c>
      <c r="Y19" s="272"/>
      <c r="Z19" s="272">
        <v>566</v>
      </c>
      <c r="AA19" s="272">
        <v>287</v>
      </c>
      <c r="AB19" s="272">
        <v>279</v>
      </c>
    </row>
    <row r="20" spans="1:28" ht="15" customHeight="1" x14ac:dyDescent="0.2">
      <c r="A20" s="108" t="s">
        <v>86</v>
      </c>
      <c r="B20" s="272">
        <v>40775</v>
      </c>
      <c r="C20" s="272">
        <v>20936</v>
      </c>
      <c r="D20" s="272">
        <v>19839</v>
      </c>
      <c r="E20" s="272"/>
      <c r="F20" s="272">
        <v>6937</v>
      </c>
      <c r="G20" s="272">
        <v>3550</v>
      </c>
      <c r="H20" s="272">
        <v>3387</v>
      </c>
      <c r="I20" s="272"/>
      <c r="J20" s="272">
        <v>7006</v>
      </c>
      <c r="K20" s="272">
        <v>3670</v>
      </c>
      <c r="L20" s="272">
        <v>3336</v>
      </c>
      <c r="M20" s="272"/>
      <c r="N20" s="272">
        <v>6834</v>
      </c>
      <c r="O20" s="272">
        <v>3529</v>
      </c>
      <c r="P20" s="272">
        <v>3305</v>
      </c>
      <c r="Q20" s="272"/>
      <c r="R20" s="272">
        <v>6996</v>
      </c>
      <c r="S20" s="272">
        <v>3587</v>
      </c>
      <c r="T20" s="272">
        <v>3409</v>
      </c>
      <c r="U20" s="272"/>
      <c r="V20" s="272">
        <v>6493</v>
      </c>
      <c r="W20" s="272">
        <v>3326</v>
      </c>
      <c r="X20" s="272">
        <v>3167</v>
      </c>
      <c r="Y20" s="272"/>
      <c r="Z20" s="272">
        <v>6509</v>
      </c>
      <c r="AA20" s="272">
        <v>3274</v>
      </c>
      <c r="AB20" s="272">
        <v>3235</v>
      </c>
    </row>
    <row r="21" spans="1:28" ht="15" customHeight="1" x14ac:dyDescent="0.2">
      <c r="A21" s="108" t="s">
        <v>87</v>
      </c>
      <c r="B21" s="272">
        <v>18446</v>
      </c>
      <c r="C21" s="272">
        <v>9509</v>
      </c>
      <c r="D21" s="272">
        <v>8937</v>
      </c>
      <c r="E21" s="272"/>
      <c r="F21" s="272">
        <v>3261</v>
      </c>
      <c r="G21" s="272">
        <v>1659</v>
      </c>
      <c r="H21" s="272">
        <v>1602</v>
      </c>
      <c r="I21" s="272"/>
      <c r="J21" s="272">
        <v>3090</v>
      </c>
      <c r="K21" s="272">
        <v>1612</v>
      </c>
      <c r="L21" s="272">
        <v>1478</v>
      </c>
      <c r="M21" s="272"/>
      <c r="N21" s="272">
        <v>3075</v>
      </c>
      <c r="O21" s="272">
        <v>1608</v>
      </c>
      <c r="P21" s="272">
        <v>1467</v>
      </c>
      <c r="Q21" s="272"/>
      <c r="R21" s="272">
        <v>3160</v>
      </c>
      <c r="S21" s="272">
        <v>1622</v>
      </c>
      <c r="T21" s="272">
        <v>1538</v>
      </c>
      <c r="U21" s="272"/>
      <c r="V21" s="272">
        <v>2915</v>
      </c>
      <c r="W21" s="272">
        <v>1505</v>
      </c>
      <c r="X21" s="272">
        <v>1410</v>
      </c>
      <c r="Y21" s="272"/>
      <c r="Z21" s="272">
        <v>2945</v>
      </c>
      <c r="AA21" s="272">
        <v>1503</v>
      </c>
      <c r="AB21" s="272">
        <v>1442</v>
      </c>
    </row>
    <row r="22" spans="1:28" ht="15" customHeight="1" x14ac:dyDescent="0.2">
      <c r="A22" s="108" t="s">
        <v>88</v>
      </c>
      <c r="B22" s="272">
        <v>26466</v>
      </c>
      <c r="C22" s="272">
        <v>13718</v>
      </c>
      <c r="D22" s="272">
        <v>12748</v>
      </c>
      <c r="E22" s="272"/>
      <c r="F22" s="272">
        <v>5020</v>
      </c>
      <c r="G22" s="272">
        <v>2588</v>
      </c>
      <c r="H22" s="272">
        <v>2432</v>
      </c>
      <c r="I22" s="272"/>
      <c r="J22" s="272">
        <v>4712</v>
      </c>
      <c r="K22" s="272">
        <v>2486</v>
      </c>
      <c r="L22" s="272">
        <v>2226</v>
      </c>
      <c r="M22" s="272"/>
      <c r="N22" s="272">
        <v>4387</v>
      </c>
      <c r="O22" s="272">
        <v>2299</v>
      </c>
      <c r="P22" s="272">
        <v>2088</v>
      </c>
      <c r="Q22" s="272"/>
      <c r="R22" s="272">
        <v>4273</v>
      </c>
      <c r="S22" s="272">
        <v>2198</v>
      </c>
      <c r="T22" s="272">
        <v>2075</v>
      </c>
      <c r="U22" s="272"/>
      <c r="V22" s="272">
        <v>4142</v>
      </c>
      <c r="W22" s="272">
        <v>2103</v>
      </c>
      <c r="X22" s="272">
        <v>2039</v>
      </c>
      <c r="Y22" s="272"/>
      <c r="Z22" s="272">
        <v>3932</v>
      </c>
      <c r="AA22" s="272">
        <v>2044</v>
      </c>
      <c r="AB22" s="272">
        <v>1888</v>
      </c>
    </row>
    <row r="23" spans="1:28" ht="15" customHeight="1" x14ac:dyDescent="0.2">
      <c r="A23" s="108" t="s">
        <v>89</v>
      </c>
      <c r="B23" s="272">
        <v>8796</v>
      </c>
      <c r="C23" s="272">
        <v>4522</v>
      </c>
      <c r="D23" s="272">
        <v>4274</v>
      </c>
      <c r="E23" s="272"/>
      <c r="F23" s="272">
        <v>1540</v>
      </c>
      <c r="G23" s="272">
        <v>774</v>
      </c>
      <c r="H23" s="272">
        <v>766</v>
      </c>
      <c r="I23" s="272"/>
      <c r="J23" s="272">
        <v>1457</v>
      </c>
      <c r="K23" s="272">
        <v>767</v>
      </c>
      <c r="L23" s="272">
        <v>690</v>
      </c>
      <c r="M23" s="272"/>
      <c r="N23" s="272">
        <v>1602</v>
      </c>
      <c r="O23" s="272">
        <v>855</v>
      </c>
      <c r="P23" s="272">
        <v>747</v>
      </c>
      <c r="Q23" s="272"/>
      <c r="R23" s="272">
        <v>1518</v>
      </c>
      <c r="S23" s="272">
        <v>765</v>
      </c>
      <c r="T23" s="272">
        <v>753</v>
      </c>
      <c r="U23" s="272"/>
      <c r="V23" s="272">
        <v>1316</v>
      </c>
      <c r="W23" s="272">
        <v>695</v>
      </c>
      <c r="X23" s="272">
        <v>621</v>
      </c>
      <c r="Y23" s="272"/>
      <c r="Z23" s="272">
        <v>1363</v>
      </c>
      <c r="AA23" s="272">
        <v>666</v>
      </c>
      <c r="AB23" s="272">
        <v>697</v>
      </c>
    </row>
    <row r="24" spans="1:28" ht="15" customHeight="1" x14ac:dyDescent="0.2">
      <c r="A24" s="154" t="s">
        <v>90</v>
      </c>
      <c r="B24" s="272">
        <v>36742</v>
      </c>
      <c r="C24" s="272">
        <v>18964</v>
      </c>
      <c r="D24" s="272">
        <v>17778</v>
      </c>
      <c r="E24" s="272"/>
      <c r="F24" s="272">
        <v>6120</v>
      </c>
      <c r="G24" s="272">
        <v>3202</v>
      </c>
      <c r="H24" s="272">
        <v>2918</v>
      </c>
      <c r="I24" s="272"/>
      <c r="J24" s="272">
        <v>6240</v>
      </c>
      <c r="K24" s="272">
        <v>3292</v>
      </c>
      <c r="L24" s="272">
        <v>2948</v>
      </c>
      <c r="M24" s="272"/>
      <c r="N24" s="272">
        <v>6104</v>
      </c>
      <c r="O24" s="272">
        <v>3153</v>
      </c>
      <c r="P24" s="272">
        <v>2951</v>
      </c>
      <c r="Q24" s="272"/>
      <c r="R24" s="272">
        <v>6155</v>
      </c>
      <c r="S24" s="272">
        <v>3104</v>
      </c>
      <c r="T24" s="272">
        <v>3051</v>
      </c>
      <c r="U24" s="272"/>
      <c r="V24" s="272">
        <v>6134</v>
      </c>
      <c r="W24" s="272">
        <v>3149</v>
      </c>
      <c r="X24" s="272">
        <v>2985</v>
      </c>
      <c r="Y24" s="272"/>
      <c r="Z24" s="272">
        <v>5989</v>
      </c>
      <c r="AA24" s="272">
        <v>3064</v>
      </c>
      <c r="AB24" s="272">
        <v>2925</v>
      </c>
    </row>
    <row r="25" spans="1:28" ht="15" customHeight="1" x14ac:dyDescent="0.2">
      <c r="A25" s="108" t="s">
        <v>91</v>
      </c>
      <c r="B25" s="272">
        <v>9630</v>
      </c>
      <c r="C25" s="272">
        <v>4878</v>
      </c>
      <c r="D25" s="272">
        <v>4752</v>
      </c>
      <c r="E25" s="272"/>
      <c r="F25" s="272">
        <v>1634</v>
      </c>
      <c r="G25" s="272">
        <v>831</v>
      </c>
      <c r="H25" s="272">
        <v>803</v>
      </c>
      <c r="I25" s="272"/>
      <c r="J25" s="272">
        <v>1699</v>
      </c>
      <c r="K25" s="272">
        <v>874</v>
      </c>
      <c r="L25" s="272">
        <v>825</v>
      </c>
      <c r="M25" s="272"/>
      <c r="N25" s="272">
        <v>1614</v>
      </c>
      <c r="O25" s="272">
        <v>806</v>
      </c>
      <c r="P25" s="272">
        <v>808</v>
      </c>
      <c r="Q25" s="272"/>
      <c r="R25" s="272">
        <v>1644</v>
      </c>
      <c r="S25" s="272">
        <v>832</v>
      </c>
      <c r="T25" s="272">
        <v>812</v>
      </c>
      <c r="U25" s="272"/>
      <c r="V25" s="272">
        <v>1592</v>
      </c>
      <c r="W25" s="272">
        <v>780</v>
      </c>
      <c r="X25" s="272">
        <v>812</v>
      </c>
      <c r="Y25" s="272"/>
      <c r="Z25" s="272">
        <v>1447</v>
      </c>
      <c r="AA25" s="272">
        <v>755</v>
      </c>
      <c r="AB25" s="272">
        <v>692</v>
      </c>
    </row>
    <row r="26" spans="1:28" ht="15" customHeight="1" x14ac:dyDescent="0.2">
      <c r="A26" s="108" t="s">
        <v>92</v>
      </c>
      <c r="B26" s="272">
        <v>33521</v>
      </c>
      <c r="C26" s="272">
        <v>17019</v>
      </c>
      <c r="D26" s="272">
        <v>16502</v>
      </c>
      <c r="E26" s="272"/>
      <c r="F26" s="272">
        <v>5667</v>
      </c>
      <c r="G26" s="272">
        <v>2867</v>
      </c>
      <c r="H26" s="272">
        <v>2800</v>
      </c>
      <c r="I26" s="272"/>
      <c r="J26" s="272">
        <v>5594</v>
      </c>
      <c r="K26" s="272">
        <v>2838</v>
      </c>
      <c r="L26" s="272">
        <v>2756</v>
      </c>
      <c r="M26" s="272"/>
      <c r="N26" s="272">
        <v>5777</v>
      </c>
      <c r="O26" s="272">
        <v>2900</v>
      </c>
      <c r="P26" s="272">
        <v>2877</v>
      </c>
      <c r="Q26" s="272"/>
      <c r="R26" s="272">
        <v>5596</v>
      </c>
      <c r="S26" s="272">
        <v>2845</v>
      </c>
      <c r="T26" s="272">
        <v>2751</v>
      </c>
      <c r="U26" s="272"/>
      <c r="V26" s="272">
        <v>5395</v>
      </c>
      <c r="W26" s="272">
        <v>2759</v>
      </c>
      <c r="X26" s="272">
        <v>2636</v>
      </c>
      <c r="Y26" s="272"/>
      <c r="Z26" s="272">
        <v>5492</v>
      </c>
      <c r="AA26" s="272">
        <v>2810</v>
      </c>
      <c r="AB26" s="272">
        <v>2682</v>
      </c>
    </row>
    <row r="27" spans="1:28" ht="15" customHeight="1" x14ac:dyDescent="0.2">
      <c r="A27" s="108" t="s">
        <v>93</v>
      </c>
      <c r="B27" s="272">
        <v>8180</v>
      </c>
      <c r="C27" s="272">
        <v>4166</v>
      </c>
      <c r="D27" s="272">
        <v>4014</v>
      </c>
      <c r="E27" s="272"/>
      <c r="F27" s="272">
        <v>1511</v>
      </c>
      <c r="G27" s="272">
        <v>742</v>
      </c>
      <c r="H27" s="272">
        <v>769</v>
      </c>
      <c r="I27" s="272"/>
      <c r="J27" s="272">
        <v>1424</v>
      </c>
      <c r="K27" s="272">
        <v>776</v>
      </c>
      <c r="L27" s="272">
        <v>648</v>
      </c>
      <c r="M27" s="272"/>
      <c r="N27" s="272">
        <v>1353</v>
      </c>
      <c r="O27" s="272">
        <v>702</v>
      </c>
      <c r="P27" s="272">
        <v>651</v>
      </c>
      <c r="Q27" s="272"/>
      <c r="R27" s="272">
        <v>1346</v>
      </c>
      <c r="S27" s="272">
        <v>673</v>
      </c>
      <c r="T27" s="272">
        <v>673</v>
      </c>
      <c r="U27" s="272"/>
      <c r="V27" s="272">
        <v>1338</v>
      </c>
      <c r="W27" s="272">
        <v>660</v>
      </c>
      <c r="X27" s="272">
        <v>678</v>
      </c>
      <c r="Y27" s="272"/>
      <c r="Z27" s="272">
        <v>1208</v>
      </c>
      <c r="AA27" s="272">
        <v>613</v>
      </c>
      <c r="AB27" s="272">
        <v>595</v>
      </c>
    </row>
    <row r="28" spans="1:28" ht="15" customHeight="1" x14ac:dyDescent="0.2">
      <c r="A28" s="108" t="s">
        <v>94</v>
      </c>
      <c r="B28" s="272">
        <v>13083</v>
      </c>
      <c r="C28" s="272">
        <v>6732</v>
      </c>
      <c r="D28" s="272">
        <v>6351</v>
      </c>
      <c r="E28" s="272"/>
      <c r="F28" s="272">
        <v>2342</v>
      </c>
      <c r="G28" s="272">
        <v>1202</v>
      </c>
      <c r="H28" s="272">
        <v>1140</v>
      </c>
      <c r="I28" s="272"/>
      <c r="J28" s="272">
        <v>2236</v>
      </c>
      <c r="K28" s="272">
        <v>1190</v>
      </c>
      <c r="L28" s="272">
        <v>1046</v>
      </c>
      <c r="M28" s="272"/>
      <c r="N28" s="272">
        <v>2173</v>
      </c>
      <c r="O28" s="272">
        <v>1154</v>
      </c>
      <c r="P28" s="272">
        <v>1019</v>
      </c>
      <c r="Q28" s="272"/>
      <c r="R28" s="272">
        <v>2231</v>
      </c>
      <c r="S28" s="272">
        <v>1135</v>
      </c>
      <c r="T28" s="272">
        <v>1096</v>
      </c>
      <c r="U28" s="272"/>
      <c r="V28" s="272">
        <v>2136</v>
      </c>
      <c r="W28" s="272">
        <v>1042</v>
      </c>
      <c r="X28" s="272">
        <v>1094</v>
      </c>
      <c r="Y28" s="272"/>
      <c r="Z28" s="272">
        <v>1965</v>
      </c>
      <c r="AA28" s="272">
        <v>1009</v>
      </c>
      <c r="AB28" s="272">
        <v>956</v>
      </c>
    </row>
    <row r="29" spans="1:28" ht="15" customHeight="1" x14ac:dyDescent="0.2">
      <c r="A29" s="108" t="s">
        <v>95</v>
      </c>
      <c r="B29" s="272">
        <v>7023</v>
      </c>
      <c r="C29" s="272">
        <v>3675</v>
      </c>
      <c r="D29" s="272">
        <v>3348</v>
      </c>
      <c r="E29" s="272"/>
      <c r="F29" s="272">
        <v>1306</v>
      </c>
      <c r="G29" s="272">
        <v>691</v>
      </c>
      <c r="H29" s="272">
        <v>615</v>
      </c>
      <c r="I29" s="272"/>
      <c r="J29" s="272">
        <v>1119</v>
      </c>
      <c r="K29" s="272">
        <v>574</v>
      </c>
      <c r="L29" s="272">
        <v>545</v>
      </c>
      <c r="M29" s="272"/>
      <c r="N29" s="272">
        <v>1179</v>
      </c>
      <c r="O29" s="272">
        <v>611</v>
      </c>
      <c r="P29" s="272">
        <v>568</v>
      </c>
      <c r="Q29" s="272"/>
      <c r="R29" s="272">
        <v>1218</v>
      </c>
      <c r="S29" s="272">
        <v>627</v>
      </c>
      <c r="T29" s="272">
        <v>591</v>
      </c>
      <c r="U29" s="272"/>
      <c r="V29" s="272">
        <v>1094</v>
      </c>
      <c r="W29" s="272">
        <v>583</v>
      </c>
      <c r="X29" s="272">
        <v>511</v>
      </c>
      <c r="Y29" s="272"/>
      <c r="Z29" s="272">
        <v>1107</v>
      </c>
      <c r="AA29" s="272">
        <v>589</v>
      </c>
      <c r="AB29" s="272">
        <v>518</v>
      </c>
    </row>
    <row r="30" spans="1:28" ht="15" customHeight="1" x14ac:dyDescent="0.2">
      <c r="A30" s="108" t="s">
        <v>96</v>
      </c>
      <c r="B30" s="272">
        <v>10515</v>
      </c>
      <c r="C30" s="272">
        <v>5476</v>
      </c>
      <c r="D30" s="272">
        <v>5039</v>
      </c>
      <c r="E30" s="272"/>
      <c r="F30" s="272">
        <v>1930</v>
      </c>
      <c r="G30" s="272">
        <v>969</v>
      </c>
      <c r="H30" s="272">
        <v>961</v>
      </c>
      <c r="I30" s="272"/>
      <c r="J30" s="272">
        <v>1713</v>
      </c>
      <c r="K30" s="272">
        <v>887</v>
      </c>
      <c r="L30" s="272">
        <v>826</v>
      </c>
      <c r="M30" s="272"/>
      <c r="N30" s="272">
        <v>1761</v>
      </c>
      <c r="O30" s="272">
        <v>968</v>
      </c>
      <c r="P30" s="272">
        <v>793</v>
      </c>
      <c r="Q30" s="272"/>
      <c r="R30" s="272">
        <v>1776</v>
      </c>
      <c r="S30" s="272">
        <v>928</v>
      </c>
      <c r="T30" s="272">
        <v>848</v>
      </c>
      <c r="U30" s="272"/>
      <c r="V30" s="272">
        <v>1727</v>
      </c>
      <c r="W30" s="272">
        <v>882</v>
      </c>
      <c r="X30" s="272">
        <v>845</v>
      </c>
      <c r="Y30" s="272"/>
      <c r="Z30" s="272">
        <v>1608</v>
      </c>
      <c r="AA30" s="272">
        <v>842</v>
      </c>
      <c r="AB30" s="272">
        <v>766</v>
      </c>
    </row>
    <row r="31" spans="1:28" ht="15" customHeight="1" x14ac:dyDescent="0.2">
      <c r="A31" s="108" t="s">
        <v>97</v>
      </c>
      <c r="B31" s="272">
        <v>6866</v>
      </c>
      <c r="C31" s="272">
        <v>3554</v>
      </c>
      <c r="D31" s="272">
        <v>3312</v>
      </c>
      <c r="E31" s="272"/>
      <c r="F31" s="272">
        <v>1204</v>
      </c>
      <c r="G31" s="272">
        <v>597</v>
      </c>
      <c r="H31" s="272">
        <v>607</v>
      </c>
      <c r="I31" s="272"/>
      <c r="J31" s="272">
        <v>1128</v>
      </c>
      <c r="K31" s="272">
        <v>603</v>
      </c>
      <c r="L31" s="272">
        <v>525</v>
      </c>
      <c r="M31" s="272"/>
      <c r="N31" s="272">
        <v>1185</v>
      </c>
      <c r="O31" s="272">
        <v>603</v>
      </c>
      <c r="P31" s="272">
        <v>582</v>
      </c>
      <c r="Q31" s="272"/>
      <c r="R31" s="272">
        <v>1177</v>
      </c>
      <c r="S31" s="272">
        <v>600</v>
      </c>
      <c r="T31" s="272">
        <v>577</v>
      </c>
      <c r="U31" s="272"/>
      <c r="V31" s="272">
        <v>1089</v>
      </c>
      <c r="W31" s="272">
        <v>571</v>
      </c>
      <c r="X31" s="272">
        <v>518</v>
      </c>
      <c r="Y31" s="272"/>
      <c r="Z31" s="272">
        <v>1083</v>
      </c>
      <c r="AA31" s="272">
        <v>580</v>
      </c>
      <c r="AB31" s="272">
        <v>503</v>
      </c>
    </row>
    <row r="32" spans="1:28" ht="15" customHeight="1" x14ac:dyDescent="0.2">
      <c r="A32" s="108" t="s">
        <v>98</v>
      </c>
      <c r="B32" s="272">
        <v>14716</v>
      </c>
      <c r="C32" s="272">
        <v>7558</v>
      </c>
      <c r="D32" s="272">
        <v>7158</v>
      </c>
      <c r="E32" s="272"/>
      <c r="F32" s="272">
        <v>2648</v>
      </c>
      <c r="G32" s="272">
        <v>1357</v>
      </c>
      <c r="H32" s="272">
        <v>1291</v>
      </c>
      <c r="I32" s="272"/>
      <c r="J32" s="272">
        <v>2501</v>
      </c>
      <c r="K32" s="272">
        <v>1293</v>
      </c>
      <c r="L32" s="272">
        <v>1208</v>
      </c>
      <c r="M32" s="272"/>
      <c r="N32" s="272">
        <v>2484</v>
      </c>
      <c r="O32" s="272">
        <v>1250</v>
      </c>
      <c r="P32" s="272">
        <v>1234</v>
      </c>
      <c r="Q32" s="272"/>
      <c r="R32" s="272">
        <v>2604</v>
      </c>
      <c r="S32" s="272">
        <v>1335</v>
      </c>
      <c r="T32" s="272">
        <v>1269</v>
      </c>
      <c r="U32" s="272"/>
      <c r="V32" s="272">
        <v>2237</v>
      </c>
      <c r="W32" s="272">
        <v>1152</v>
      </c>
      <c r="X32" s="272">
        <v>1085</v>
      </c>
      <c r="Y32" s="272"/>
      <c r="Z32" s="272">
        <v>2242</v>
      </c>
      <c r="AA32" s="272">
        <v>1171</v>
      </c>
      <c r="AB32" s="272">
        <v>1071</v>
      </c>
    </row>
    <row r="33" spans="1:28" ht="15" customHeight="1" x14ac:dyDescent="0.2">
      <c r="A33" s="108" t="s">
        <v>99</v>
      </c>
      <c r="B33" s="272">
        <v>14304</v>
      </c>
      <c r="C33" s="272">
        <v>7404</v>
      </c>
      <c r="D33" s="272">
        <v>6900</v>
      </c>
      <c r="E33" s="272"/>
      <c r="F33" s="272">
        <v>2632</v>
      </c>
      <c r="G33" s="272">
        <v>1353</v>
      </c>
      <c r="H33" s="272">
        <v>1279</v>
      </c>
      <c r="I33" s="272"/>
      <c r="J33" s="272">
        <v>2435</v>
      </c>
      <c r="K33" s="272">
        <v>1317</v>
      </c>
      <c r="L33" s="272">
        <v>1118</v>
      </c>
      <c r="M33" s="272"/>
      <c r="N33" s="272">
        <v>2356</v>
      </c>
      <c r="O33" s="272">
        <v>1225</v>
      </c>
      <c r="P33" s="272">
        <v>1131</v>
      </c>
      <c r="Q33" s="272"/>
      <c r="R33" s="272">
        <v>2419</v>
      </c>
      <c r="S33" s="272">
        <v>1248</v>
      </c>
      <c r="T33" s="272">
        <v>1171</v>
      </c>
      <c r="U33" s="272"/>
      <c r="V33" s="272">
        <v>2239</v>
      </c>
      <c r="W33" s="272">
        <v>1185</v>
      </c>
      <c r="X33" s="272">
        <v>1054</v>
      </c>
      <c r="Y33" s="272"/>
      <c r="Z33" s="272">
        <v>2223</v>
      </c>
      <c r="AA33" s="272">
        <v>1076</v>
      </c>
      <c r="AB33" s="272">
        <v>1147</v>
      </c>
    </row>
    <row r="34" spans="1:28" ht="15" customHeight="1" x14ac:dyDescent="0.2">
      <c r="A34" s="108" t="s">
        <v>100</v>
      </c>
      <c r="B34" s="272">
        <v>8031</v>
      </c>
      <c r="C34" s="272">
        <v>4161</v>
      </c>
      <c r="D34" s="272">
        <v>3870</v>
      </c>
      <c r="E34" s="272"/>
      <c r="F34" s="272">
        <v>1479</v>
      </c>
      <c r="G34" s="272">
        <v>752</v>
      </c>
      <c r="H34" s="272">
        <v>727</v>
      </c>
      <c r="I34" s="272"/>
      <c r="J34" s="272">
        <v>1433</v>
      </c>
      <c r="K34" s="272">
        <v>755</v>
      </c>
      <c r="L34" s="272">
        <v>678</v>
      </c>
      <c r="M34" s="272"/>
      <c r="N34" s="272">
        <v>1393</v>
      </c>
      <c r="O34" s="272">
        <v>727</v>
      </c>
      <c r="P34" s="272">
        <v>666</v>
      </c>
      <c r="Q34" s="272"/>
      <c r="R34" s="272">
        <v>1300</v>
      </c>
      <c r="S34" s="272">
        <v>698</v>
      </c>
      <c r="T34" s="272">
        <v>602</v>
      </c>
      <c r="U34" s="272"/>
      <c r="V34" s="272">
        <v>1239</v>
      </c>
      <c r="W34" s="272">
        <v>648</v>
      </c>
      <c r="X34" s="272">
        <v>591</v>
      </c>
      <c r="Y34" s="272"/>
      <c r="Z34" s="272">
        <v>1187</v>
      </c>
      <c r="AA34" s="272">
        <v>581</v>
      </c>
      <c r="AB34" s="272">
        <v>606</v>
      </c>
    </row>
    <row r="35" spans="1:28" ht="15" customHeight="1" x14ac:dyDescent="0.2">
      <c r="A35" s="108" t="s">
        <v>101</v>
      </c>
      <c r="B35" s="272">
        <v>8674</v>
      </c>
      <c r="C35" s="272">
        <v>4494</v>
      </c>
      <c r="D35" s="272">
        <v>4180</v>
      </c>
      <c r="E35" s="272"/>
      <c r="F35" s="272">
        <v>1644</v>
      </c>
      <c r="G35" s="272">
        <v>851</v>
      </c>
      <c r="H35" s="272">
        <v>793</v>
      </c>
      <c r="I35" s="272"/>
      <c r="J35" s="272">
        <v>1518</v>
      </c>
      <c r="K35" s="272">
        <v>786</v>
      </c>
      <c r="L35" s="272">
        <v>732</v>
      </c>
      <c r="M35" s="272"/>
      <c r="N35" s="272">
        <v>1416</v>
      </c>
      <c r="O35" s="272">
        <v>741</v>
      </c>
      <c r="P35" s="272">
        <v>675</v>
      </c>
      <c r="Q35" s="272"/>
      <c r="R35" s="272">
        <v>1421</v>
      </c>
      <c r="S35" s="272">
        <v>733</v>
      </c>
      <c r="T35" s="272">
        <v>688</v>
      </c>
      <c r="U35" s="272"/>
      <c r="V35" s="272">
        <v>1336</v>
      </c>
      <c r="W35" s="272">
        <v>694</v>
      </c>
      <c r="X35" s="272">
        <v>642</v>
      </c>
      <c r="Y35" s="272"/>
      <c r="Z35" s="272">
        <v>1339</v>
      </c>
      <c r="AA35" s="272">
        <v>689</v>
      </c>
      <c r="AB35" s="272">
        <v>650</v>
      </c>
    </row>
    <row r="36" spans="1:28" ht="15" customHeight="1" x14ac:dyDescent="0.2">
      <c r="A36" s="108" t="s">
        <v>102</v>
      </c>
      <c r="B36" s="272">
        <v>2782</v>
      </c>
      <c r="C36" s="272">
        <v>1504</v>
      </c>
      <c r="D36" s="272">
        <v>1278</v>
      </c>
      <c r="E36" s="272"/>
      <c r="F36" s="272">
        <v>499</v>
      </c>
      <c r="G36" s="272">
        <v>259</v>
      </c>
      <c r="H36" s="272">
        <v>240</v>
      </c>
      <c r="I36" s="272"/>
      <c r="J36" s="272">
        <v>412</v>
      </c>
      <c r="K36" s="272">
        <v>218</v>
      </c>
      <c r="L36" s="272">
        <v>194</v>
      </c>
      <c r="M36" s="272"/>
      <c r="N36" s="272">
        <v>461</v>
      </c>
      <c r="O36" s="272">
        <v>250</v>
      </c>
      <c r="P36" s="272">
        <v>211</v>
      </c>
      <c r="Q36" s="272"/>
      <c r="R36" s="272">
        <v>510</v>
      </c>
      <c r="S36" s="272">
        <v>284</v>
      </c>
      <c r="T36" s="272">
        <v>226</v>
      </c>
      <c r="U36" s="272"/>
      <c r="V36" s="272">
        <v>477</v>
      </c>
      <c r="W36" s="272">
        <v>268</v>
      </c>
      <c r="X36" s="272">
        <v>209</v>
      </c>
      <c r="Y36" s="272"/>
      <c r="Z36" s="272">
        <v>423</v>
      </c>
      <c r="AA36" s="272">
        <v>225</v>
      </c>
      <c r="AB36" s="272">
        <v>198</v>
      </c>
    </row>
    <row r="37" spans="1:28" ht="15" customHeight="1" x14ac:dyDescent="0.2">
      <c r="A37" s="108" t="s">
        <v>103</v>
      </c>
      <c r="B37" s="272">
        <v>25780</v>
      </c>
      <c r="C37" s="272">
        <v>13287</v>
      </c>
      <c r="D37" s="272">
        <v>12493</v>
      </c>
      <c r="E37" s="272"/>
      <c r="F37" s="272">
        <v>4860</v>
      </c>
      <c r="G37" s="272">
        <v>2525</v>
      </c>
      <c r="H37" s="272">
        <v>2335</v>
      </c>
      <c r="I37" s="272"/>
      <c r="J37" s="272">
        <v>4327</v>
      </c>
      <c r="K37" s="272">
        <v>2229</v>
      </c>
      <c r="L37" s="272">
        <v>2098</v>
      </c>
      <c r="M37" s="272"/>
      <c r="N37" s="272">
        <v>4328</v>
      </c>
      <c r="O37" s="272">
        <v>2248</v>
      </c>
      <c r="P37" s="272">
        <v>2080</v>
      </c>
      <c r="Q37" s="272"/>
      <c r="R37" s="272">
        <v>4320</v>
      </c>
      <c r="S37" s="272">
        <v>2284</v>
      </c>
      <c r="T37" s="272">
        <v>2036</v>
      </c>
      <c r="U37" s="272"/>
      <c r="V37" s="272">
        <v>4115</v>
      </c>
      <c r="W37" s="272">
        <v>2084</v>
      </c>
      <c r="X37" s="272">
        <v>2031</v>
      </c>
      <c r="Y37" s="272"/>
      <c r="Z37" s="272">
        <v>3830</v>
      </c>
      <c r="AA37" s="272">
        <v>1917</v>
      </c>
      <c r="AB37" s="272">
        <v>1913</v>
      </c>
    </row>
    <row r="38" spans="1:28" ht="15" customHeight="1" x14ac:dyDescent="0.2">
      <c r="A38" s="108" t="s">
        <v>104</v>
      </c>
      <c r="B38" s="272">
        <v>20854</v>
      </c>
      <c r="C38" s="272">
        <v>10699</v>
      </c>
      <c r="D38" s="272">
        <v>10155</v>
      </c>
      <c r="E38" s="272"/>
      <c r="F38" s="272">
        <v>3768</v>
      </c>
      <c r="G38" s="272">
        <v>1920</v>
      </c>
      <c r="H38" s="272">
        <v>1848</v>
      </c>
      <c r="I38" s="272"/>
      <c r="J38" s="272">
        <v>3649</v>
      </c>
      <c r="K38" s="272">
        <v>1893</v>
      </c>
      <c r="L38" s="272">
        <v>1756</v>
      </c>
      <c r="M38" s="272"/>
      <c r="N38" s="272">
        <v>3429</v>
      </c>
      <c r="O38" s="272">
        <v>1785</v>
      </c>
      <c r="P38" s="272">
        <v>1644</v>
      </c>
      <c r="Q38" s="272"/>
      <c r="R38" s="272">
        <v>3542</v>
      </c>
      <c r="S38" s="272">
        <v>1812</v>
      </c>
      <c r="T38" s="272">
        <v>1730</v>
      </c>
      <c r="U38" s="272"/>
      <c r="V38" s="272">
        <v>3341</v>
      </c>
      <c r="W38" s="272">
        <v>1711</v>
      </c>
      <c r="X38" s="272">
        <v>1630</v>
      </c>
      <c r="Y38" s="272"/>
      <c r="Z38" s="272">
        <v>3125</v>
      </c>
      <c r="AA38" s="272">
        <v>1578</v>
      </c>
      <c r="AB38" s="272">
        <v>1547</v>
      </c>
    </row>
    <row r="39" spans="1:28" ht="15" customHeight="1" thickBot="1" x14ac:dyDescent="0.25">
      <c r="A39" s="123" t="s">
        <v>105</v>
      </c>
      <c r="B39" s="272">
        <v>3354</v>
      </c>
      <c r="C39" s="272">
        <v>1726</v>
      </c>
      <c r="D39" s="272">
        <v>1628</v>
      </c>
      <c r="E39" s="272"/>
      <c r="F39" s="272">
        <v>599</v>
      </c>
      <c r="G39" s="272">
        <v>311</v>
      </c>
      <c r="H39" s="272">
        <v>288</v>
      </c>
      <c r="I39" s="272"/>
      <c r="J39" s="272">
        <v>620</v>
      </c>
      <c r="K39" s="272">
        <v>315</v>
      </c>
      <c r="L39" s="272">
        <v>305</v>
      </c>
      <c r="M39" s="272"/>
      <c r="N39" s="272">
        <v>607</v>
      </c>
      <c r="O39" s="272">
        <v>310</v>
      </c>
      <c r="P39" s="272">
        <v>297</v>
      </c>
      <c r="Q39" s="272"/>
      <c r="R39" s="272">
        <v>551</v>
      </c>
      <c r="S39" s="272">
        <v>290</v>
      </c>
      <c r="T39" s="272">
        <v>261</v>
      </c>
      <c r="U39" s="272"/>
      <c r="V39" s="272">
        <v>526</v>
      </c>
      <c r="W39" s="272">
        <v>275</v>
      </c>
      <c r="X39" s="272">
        <v>251</v>
      </c>
      <c r="Y39" s="272"/>
      <c r="Z39" s="272">
        <v>451</v>
      </c>
      <c r="AA39" s="272">
        <v>225</v>
      </c>
      <c r="AB39" s="272">
        <v>226</v>
      </c>
    </row>
    <row r="40" spans="1:28" ht="15" customHeight="1" x14ac:dyDescent="0.25">
      <c r="A40" s="334" t="s">
        <v>256</v>
      </c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</row>
    <row r="41" spans="1:28" ht="15" customHeight="1" x14ac:dyDescent="0.25">
      <c r="A41" s="335" t="s">
        <v>242</v>
      </c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</row>
  </sheetData>
  <mergeCells count="17">
    <mergeCell ref="A41:AB41"/>
    <mergeCell ref="B8:D8"/>
    <mergeCell ref="F8:H8"/>
    <mergeCell ref="J8:L8"/>
    <mergeCell ref="N8:P8"/>
    <mergeCell ref="R8:T8"/>
    <mergeCell ref="V8:X8"/>
    <mergeCell ref="Z8:AB8"/>
    <mergeCell ref="A8:A9"/>
    <mergeCell ref="A40:AB40"/>
    <mergeCell ref="A6:AB6"/>
    <mergeCell ref="A1:AB1"/>
    <mergeCell ref="A2:AB2"/>
    <mergeCell ref="A3:AB3"/>
    <mergeCell ref="AD2:AE3"/>
    <mergeCell ref="A4:AB4"/>
    <mergeCell ref="A5:AB5"/>
  </mergeCells>
  <hyperlinks>
    <hyperlink ref="AD2" r:id="rId1" location="INDICE!A1"/>
    <hyperlink ref="AD2:AE3" location="INDICE!A1" display="INDICE"/>
  </hyperlinks>
  <printOptions horizontalCentered="1"/>
  <pageMargins left="0.59055118110236227" right="0.39370078740157483" top="0.59055118110236227" bottom="0.98425196850393704" header="0" footer="0"/>
  <pageSetup scale="67" orientation="landscape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6"/>
  <sheetViews>
    <sheetView topLeftCell="A30" zoomScaleNormal="100" zoomScaleSheetLayoutView="75" workbookViewId="0">
      <selection activeCell="AD49" sqref="AD49:BE49"/>
    </sheetView>
  </sheetViews>
  <sheetFormatPr baseColWidth="10" defaultRowHeight="15" customHeight="1" x14ac:dyDescent="0.2"/>
  <cols>
    <col min="1" max="1" width="16.28515625" style="102" bestFit="1" customWidth="1"/>
    <col min="2" max="4" width="7.42578125" style="102" bestFit="1" customWidth="1"/>
    <col min="5" max="5" width="1.42578125" style="102" customWidth="1"/>
    <col min="6" max="8" width="7" style="102" bestFit="1" customWidth="1"/>
    <col min="9" max="9" width="1.42578125" style="102" customWidth="1"/>
    <col min="10" max="12" width="7" style="102" bestFit="1" customWidth="1"/>
    <col min="13" max="13" width="1.42578125" style="102" customWidth="1"/>
    <col min="14" max="16" width="7" style="102" bestFit="1" customWidth="1"/>
    <col min="17" max="17" width="1.42578125" style="102" customWidth="1"/>
    <col min="18" max="20" width="7" style="102" bestFit="1" customWidth="1"/>
    <col min="21" max="21" width="1.42578125" style="102" customWidth="1"/>
    <col min="22" max="24" width="7" style="102" bestFit="1" customWidth="1"/>
    <col min="25" max="25" width="1.42578125" style="102" customWidth="1"/>
    <col min="26" max="28" width="7" style="102" bestFit="1" customWidth="1"/>
    <col min="29" max="29" width="2.140625" style="102" customWidth="1"/>
    <col min="30" max="30" width="16.28515625" style="102" bestFit="1" customWidth="1"/>
    <col min="31" max="33" width="6.140625" style="102" customWidth="1"/>
    <col min="34" max="34" width="1.42578125" style="102" customWidth="1"/>
    <col min="35" max="37" width="6.140625" style="102" customWidth="1"/>
    <col min="38" max="38" width="1.42578125" style="102" customWidth="1"/>
    <col min="39" max="41" width="6.140625" style="102" customWidth="1"/>
    <col min="42" max="42" width="1.42578125" style="102" customWidth="1"/>
    <col min="43" max="45" width="6.140625" style="102" customWidth="1"/>
    <col min="46" max="46" width="1.42578125" style="102" customWidth="1"/>
    <col min="47" max="49" width="6.140625" style="102" customWidth="1"/>
    <col min="50" max="50" width="1.42578125" style="102" customWidth="1"/>
    <col min="51" max="53" width="6.140625" style="102" customWidth="1"/>
    <col min="54" max="54" width="1.42578125" style="102" customWidth="1"/>
    <col min="55" max="57" width="6.140625" style="102" customWidth="1"/>
    <col min="58" max="62" width="11.42578125" style="96"/>
    <col min="63" max="256" width="11.42578125" style="102"/>
    <col min="257" max="257" width="19.28515625" style="102" customWidth="1"/>
    <col min="258" max="260" width="7.42578125" style="102" bestFit="1" customWidth="1"/>
    <col min="261" max="261" width="1.42578125" style="102" customWidth="1"/>
    <col min="262" max="264" width="6.140625" style="102" customWidth="1"/>
    <col min="265" max="265" width="1.42578125" style="102" customWidth="1"/>
    <col min="266" max="268" width="6.140625" style="102" customWidth="1"/>
    <col min="269" max="269" width="1.42578125" style="102" customWidth="1"/>
    <col min="270" max="272" width="6.140625" style="102" customWidth="1"/>
    <col min="273" max="273" width="1.42578125" style="102" customWidth="1"/>
    <col min="274" max="276" width="6.140625" style="102" customWidth="1"/>
    <col min="277" max="277" width="1.42578125" style="102" customWidth="1"/>
    <col min="278" max="280" width="6.140625" style="102" customWidth="1"/>
    <col min="281" max="281" width="1.42578125" style="102" customWidth="1"/>
    <col min="282" max="284" width="6.140625" style="102" customWidth="1"/>
    <col min="285" max="285" width="2.140625" style="102" customWidth="1"/>
    <col min="286" max="286" width="17" style="102" customWidth="1"/>
    <col min="287" max="289" width="6.140625" style="102" customWidth="1"/>
    <col min="290" max="290" width="1.42578125" style="102" customWidth="1"/>
    <col min="291" max="293" width="6.140625" style="102" customWidth="1"/>
    <col min="294" max="294" width="1.42578125" style="102" customWidth="1"/>
    <col min="295" max="297" width="6.140625" style="102" customWidth="1"/>
    <col min="298" max="298" width="1.42578125" style="102" customWidth="1"/>
    <col min="299" max="301" width="6.140625" style="102" customWidth="1"/>
    <col min="302" max="302" width="1.42578125" style="102" customWidth="1"/>
    <col min="303" max="305" width="6.140625" style="102" customWidth="1"/>
    <col min="306" max="306" width="1.42578125" style="102" customWidth="1"/>
    <col min="307" max="309" width="6.140625" style="102" customWidth="1"/>
    <col min="310" max="310" width="1.42578125" style="102" customWidth="1"/>
    <col min="311" max="313" width="6.140625" style="102" customWidth="1"/>
    <col min="314" max="512" width="11.42578125" style="102"/>
    <col min="513" max="513" width="19.28515625" style="102" customWidth="1"/>
    <col min="514" max="516" width="7.42578125" style="102" bestFit="1" customWidth="1"/>
    <col min="517" max="517" width="1.42578125" style="102" customWidth="1"/>
    <col min="518" max="520" width="6.140625" style="102" customWidth="1"/>
    <col min="521" max="521" width="1.42578125" style="102" customWidth="1"/>
    <col min="522" max="524" width="6.140625" style="102" customWidth="1"/>
    <col min="525" max="525" width="1.42578125" style="102" customWidth="1"/>
    <col min="526" max="528" width="6.140625" style="102" customWidth="1"/>
    <col min="529" max="529" width="1.42578125" style="102" customWidth="1"/>
    <col min="530" max="532" width="6.140625" style="102" customWidth="1"/>
    <col min="533" max="533" width="1.42578125" style="102" customWidth="1"/>
    <col min="534" max="536" width="6.140625" style="102" customWidth="1"/>
    <col min="537" max="537" width="1.42578125" style="102" customWidth="1"/>
    <col min="538" max="540" width="6.140625" style="102" customWidth="1"/>
    <col min="541" max="541" width="2.140625" style="102" customWidth="1"/>
    <col min="542" max="542" width="17" style="102" customWidth="1"/>
    <col min="543" max="545" width="6.140625" style="102" customWidth="1"/>
    <col min="546" max="546" width="1.42578125" style="102" customWidth="1"/>
    <col min="547" max="549" width="6.140625" style="102" customWidth="1"/>
    <col min="550" max="550" width="1.42578125" style="102" customWidth="1"/>
    <col min="551" max="553" width="6.140625" style="102" customWidth="1"/>
    <col min="554" max="554" width="1.42578125" style="102" customWidth="1"/>
    <col min="555" max="557" width="6.140625" style="102" customWidth="1"/>
    <col min="558" max="558" width="1.42578125" style="102" customWidth="1"/>
    <col min="559" max="561" width="6.140625" style="102" customWidth="1"/>
    <col min="562" max="562" width="1.42578125" style="102" customWidth="1"/>
    <col min="563" max="565" width="6.140625" style="102" customWidth="1"/>
    <col min="566" max="566" width="1.42578125" style="102" customWidth="1"/>
    <col min="567" max="569" width="6.140625" style="102" customWidth="1"/>
    <col min="570" max="768" width="11.42578125" style="102"/>
    <col min="769" max="769" width="19.28515625" style="102" customWidth="1"/>
    <col min="770" max="772" width="7.42578125" style="102" bestFit="1" customWidth="1"/>
    <col min="773" max="773" width="1.42578125" style="102" customWidth="1"/>
    <col min="774" max="776" width="6.140625" style="102" customWidth="1"/>
    <col min="777" max="777" width="1.42578125" style="102" customWidth="1"/>
    <col min="778" max="780" width="6.140625" style="102" customWidth="1"/>
    <col min="781" max="781" width="1.42578125" style="102" customWidth="1"/>
    <col min="782" max="784" width="6.140625" style="102" customWidth="1"/>
    <col min="785" max="785" width="1.42578125" style="102" customWidth="1"/>
    <col min="786" max="788" width="6.140625" style="102" customWidth="1"/>
    <col min="789" max="789" width="1.42578125" style="102" customWidth="1"/>
    <col min="790" max="792" width="6.140625" style="102" customWidth="1"/>
    <col min="793" max="793" width="1.42578125" style="102" customWidth="1"/>
    <col min="794" max="796" width="6.140625" style="102" customWidth="1"/>
    <col min="797" max="797" width="2.140625" style="102" customWidth="1"/>
    <col min="798" max="798" width="17" style="102" customWidth="1"/>
    <col min="799" max="801" width="6.140625" style="102" customWidth="1"/>
    <col min="802" max="802" width="1.42578125" style="102" customWidth="1"/>
    <col min="803" max="805" width="6.140625" style="102" customWidth="1"/>
    <col min="806" max="806" width="1.42578125" style="102" customWidth="1"/>
    <col min="807" max="809" width="6.140625" style="102" customWidth="1"/>
    <col min="810" max="810" width="1.42578125" style="102" customWidth="1"/>
    <col min="811" max="813" width="6.140625" style="102" customWidth="1"/>
    <col min="814" max="814" width="1.42578125" style="102" customWidth="1"/>
    <col min="815" max="817" width="6.140625" style="102" customWidth="1"/>
    <col min="818" max="818" width="1.42578125" style="102" customWidth="1"/>
    <col min="819" max="821" width="6.140625" style="102" customWidth="1"/>
    <col min="822" max="822" width="1.42578125" style="102" customWidth="1"/>
    <col min="823" max="825" width="6.140625" style="102" customWidth="1"/>
    <col min="826" max="1024" width="11.42578125" style="102"/>
    <col min="1025" max="1025" width="19.28515625" style="102" customWidth="1"/>
    <col min="1026" max="1028" width="7.42578125" style="102" bestFit="1" customWidth="1"/>
    <col min="1029" max="1029" width="1.42578125" style="102" customWidth="1"/>
    <col min="1030" max="1032" width="6.140625" style="102" customWidth="1"/>
    <col min="1033" max="1033" width="1.42578125" style="102" customWidth="1"/>
    <col min="1034" max="1036" width="6.140625" style="102" customWidth="1"/>
    <col min="1037" max="1037" width="1.42578125" style="102" customWidth="1"/>
    <col min="1038" max="1040" width="6.140625" style="102" customWidth="1"/>
    <col min="1041" max="1041" width="1.42578125" style="102" customWidth="1"/>
    <col min="1042" max="1044" width="6.140625" style="102" customWidth="1"/>
    <col min="1045" max="1045" width="1.42578125" style="102" customWidth="1"/>
    <col min="1046" max="1048" width="6.140625" style="102" customWidth="1"/>
    <col min="1049" max="1049" width="1.42578125" style="102" customWidth="1"/>
    <col min="1050" max="1052" width="6.140625" style="102" customWidth="1"/>
    <col min="1053" max="1053" width="2.140625" style="102" customWidth="1"/>
    <col min="1054" max="1054" width="17" style="102" customWidth="1"/>
    <col min="1055" max="1057" width="6.140625" style="102" customWidth="1"/>
    <col min="1058" max="1058" width="1.42578125" style="102" customWidth="1"/>
    <col min="1059" max="1061" width="6.140625" style="102" customWidth="1"/>
    <col min="1062" max="1062" width="1.42578125" style="102" customWidth="1"/>
    <col min="1063" max="1065" width="6.140625" style="102" customWidth="1"/>
    <col min="1066" max="1066" width="1.42578125" style="102" customWidth="1"/>
    <col min="1067" max="1069" width="6.140625" style="102" customWidth="1"/>
    <col min="1070" max="1070" width="1.42578125" style="102" customWidth="1"/>
    <col min="1071" max="1073" width="6.140625" style="102" customWidth="1"/>
    <col min="1074" max="1074" width="1.42578125" style="102" customWidth="1"/>
    <col min="1075" max="1077" width="6.140625" style="102" customWidth="1"/>
    <col min="1078" max="1078" width="1.42578125" style="102" customWidth="1"/>
    <col min="1079" max="1081" width="6.140625" style="102" customWidth="1"/>
    <col min="1082" max="1280" width="11.42578125" style="102"/>
    <col min="1281" max="1281" width="19.28515625" style="102" customWidth="1"/>
    <col min="1282" max="1284" width="7.42578125" style="102" bestFit="1" customWidth="1"/>
    <col min="1285" max="1285" width="1.42578125" style="102" customWidth="1"/>
    <col min="1286" max="1288" width="6.140625" style="102" customWidth="1"/>
    <col min="1289" max="1289" width="1.42578125" style="102" customWidth="1"/>
    <col min="1290" max="1292" width="6.140625" style="102" customWidth="1"/>
    <col min="1293" max="1293" width="1.42578125" style="102" customWidth="1"/>
    <col min="1294" max="1296" width="6.140625" style="102" customWidth="1"/>
    <col min="1297" max="1297" width="1.42578125" style="102" customWidth="1"/>
    <col min="1298" max="1300" width="6.140625" style="102" customWidth="1"/>
    <col min="1301" max="1301" width="1.42578125" style="102" customWidth="1"/>
    <col min="1302" max="1304" width="6.140625" style="102" customWidth="1"/>
    <col min="1305" max="1305" width="1.42578125" style="102" customWidth="1"/>
    <col min="1306" max="1308" width="6.140625" style="102" customWidth="1"/>
    <col min="1309" max="1309" width="2.140625" style="102" customWidth="1"/>
    <col min="1310" max="1310" width="17" style="102" customWidth="1"/>
    <col min="1311" max="1313" width="6.140625" style="102" customWidth="1"/>
    <col min="1314" max="1314" width="1.42578125" style="102" customWidth="1"/>
    <col min="1315" max="1317" width="6.140625" style="102" customWidth="1"/>
    <col min="1318" max="1318" width="1.42578125" style="102" customWidth="1"/>
    <col min="1319" max="1321" width="6.140625" style="102" customWidth="1"/>
    <col min="1322" max="1322" width="1.42578125" style="102" customWidth="1"/>
    <col min="1323" max="1325" width="6.140625" style="102" customWidth="1"/>
    <col min="1326" max="1326" width="1.42578125" style="102" customWidth="1"/>
    <col min="1327" max="1329" width="6.140625" style="102" customWidth="1"/>
    <col min="1330" max="1330" width="1.42578125" style="102" customWidth="1"/>
    <col min="1331" max="1333" width="6.140625" style="102" customWidth="1"/>
    <col min="1334" max="1334" width="1.42578125" style="102" customWidth="1"/>
    <col min="1335" max="1337" width="6.140625" style="102" customWidth="1"/>
    <col min="1338" max="1536" width="11.42578125" style="102"/>
    <col min="1537" max="1537" width="19.28515625" style="102" customWidth="1"/>
    <col min="1538" max="1540" width="7.42578125" style="102" bestFit="1" customWidth="1"/>
    <col min="1541" max="1541" width="1.42578125" style="102" customWidth="1"/>
    <col min="1542" max="1544" width="6.140625" style="102" customWidth="1"/>
    <col min="1545" max="1545" width="1.42578125" style="102" customWidth="1"/>
    <col min="1546" max="1548" width="6.140625" style="102" customWidth="1"/>
    <col min="1549" max="1549" width="1.42578125" style="102" customWidth="1"/>
    <col min="1550" max="1552" width="6.140625" style="102" customWidth="1"/>
    <col min="1553" max="1553" width="1.42578125" style="102" customWidth="1"/>
    <col min="1554" max="1556" width="6.140625" style="102" customWidth="1"/>
    <col min="1557" max="1557" width="1.42578125" style="102" customWidth="1"/>
    <col min="1558" max="1560" width="6.140625" style="102" customWidth="1"/>
    <col min="1561" max="1561" width="1.42578125" style="102" customWidth="1"/>
    <col min="1562" max="1564" width="6.140625" style="102" customWidth="1"/>
    <col min="1565" max="1565" width="2.140625" style="102" customWidth="1"/>
    <col min="1566" max="1566" width="17" style="102" customWidth="1"/>
    <col min="1567" max="1569" width="6.140625" style="102" customWidth="1"/>
    <col min="1570" max="1570" width="1.42578125" style="102" customWidth="1"/>
    <col min="1571" max="1573" width="6.140625" style="102" customWidth="1"/>
    <col min="1574" max="1574" width="1.42578125" style="102" customWidth="1"/>
    <col min="1575" max="1577" width="6.140625" style="102" customWidth="1"/>
    <col min="1578" max="1578" width="1.42578125" style="102" customWidth="1"/>
    <col min="1579" max="1581" width="6.140625" style="102" customWidth="1"/>
    <col min="1582" max="1582" width="1.42578125" style="102" customWidth="1"/>
    <col min="1583" max="1585" width="6.140625" style="102" customWidth="1"/>
    <col min="1586" max="1586" width="1.42578125" style="102" customWidth="1"/>
    <col min="1587" max="1589" width="6.140625" style="102" customWidth="1"/>
    <col min="1590" max="1590" width="1.42578125" style="102" customWidth="1"/>
    <col min="1591" max="1593" width="6.140625" style="102" customWidth="1"/>
    <col min="1594" max="1792" width="11.42578125" style="102"/>
    <col min="1793" max="1793" width="19.28515625" style="102" customWidth="1"/>
    <col min="1794" max="1796" width="7.42578125" style="102" bestFit="1" customWidth="1"/>
    <col min="1797" max="1797" width="1.42578125" style="102" customWidth="1"/>
    <col min="1798" max="1800" width="6.140625" style="102" customWidth="1"/>
    <col min="1801" max="1801" width="1.42578125" style="102" customWidth="1"/>
    <col min="1802" max="1804" width="6.140625" style="102" customWidth="1"/>
    <col min="1805" max="1805" width="1.42578125" style="102" customWidth="1"/>
    <col min="1806" max="1808" width="6.140625" style="102" customWidth="1"/>
    <col min="1809" max="1809" width="1.42578125" style="102" customWidth="1"/>
    <col min="1810" max="1812" width="6.140625" style="102" customWidth="1"/>
    <col min="1813" max="1813" width="1.42578125" style="102" customWidth="1"/>
    <col min="1814" max="1816" width="6.140625" style="102" customWidth="1"/>
    <col min="1817" max="1817" width="1.42578125" style="102" customWidth="1"/>
    <col min="1818" max="1820" width="6.140625" style="102" customWidth="1"/>
    <col min="1821" max="1821" width="2.140625" style="102" customWidth="1"/>
    <col min="1822" max="1822" width="17" style="102" customWidth="1"/>
    <col min="1823" max="1825" width="6.140625" style="102" customWidth="1"/>
    <col min="1826" max="1826" width="1.42578125" style="102" customWidth="1"/>
    <col min="1827" max="1829" width="6.140625" style="102" customWidth="1"/>
    <col min="1830" max="1830" width="1.42578125" style="102" customWidth="1"/>
    <col min="1831" max="1833" width="6.140625" style="102" customWidth="1"/>
    <col min="1834" max="1834" width="1.42578125" style="102" customWidth="1"/>
    <col min="1835" max="1837" width="6.140625" style="102" customWidth="1"/>
    <col min="1838" max="1838" width="1.42578125" style="102" customWidth="1"/>
    <col min="1839" max="1841" width="6.140625" style="102" customWidth="1"/>
    <col min="1842" max="1842" width="1.42578125" style="102" customWidth="1"/>
    <col min="1843" max="1845" width="6.140625" style="102" customWidth="1"/>
    <col min="1846" max="1846" width="1.42578125" style="102" customWidth="1"/>
    <col min="1847" max="1849" width="6.140625" style="102" customWidth="1"/>
    <col min="1850" max="2048" width="11.42578125" style="102"/>
    <col min="2049" max="2049" width="19.28515625" style="102" customWidth="1"/>
    <col min="2050" max="2052" width="7.42578125" style="102" bestFit="1" customWidth="1"/>
    <col min="2053" max="2053" width="1.42578125" style="102" customWidth="1"/>
    <col min="2054" max="2056" width="6.140625" style="102" customWidth="1"/>
    <col min="2057" max="2057" width="1.42578125" style="102" customWidth="1"/>
    <col min="2058" max="2060" width="6.140625" style="102" customWidth="1"/>
    <col min="2061" max="2061" width="1.42578125" style="102" customWidth="1"/>
    <col min="2062" max="2064" width="6.140625" style="102" customWidth="1"/>
    <col min="2065" max="2065" width="1.42578125" style="102" customWidth="1"/>
    <col min="2066" max="2068" width="6.140625" style="102" customWidth="1"/>
    <col min="2069" max="2069" width="1.42578125" style="102" customWidth="1"/>
    <col min="2070" max="2072" width="6.140625" style="102" customWidth="1"/>
    <col min="2073" max="2073" width="1.42578125" style="102" customWidth="1"/>
    <col min="2074" max="2076" width="6.140625" style="102" customWidth="1"/>
    <col min="2077" max="2077" width="2.140625" style="102" customWidth="1"/>
    <col min="2078" max="2078" width="17" style="102" customWidth="1"/>
    <col min="2079" max="2081" width="6.140625" style="102" customWidth="1"/>
    <col min="2082" max="2082" width="1.42578125" style="102" customWidth="1"/>
    <col min="2083" max="2085" width="6.140625" style="102" customWidth="1"/>
    <col min="2086" max="2086" width="1.42578125" style="102" customWidth="1"/>
    <col min="2087" max="2089" width="6.140625" style="102" customWidth="1"/>
    <col min="2090" max="2090" width="1.42578125" style="102" customWidth="1"/>
    <col min="2091" max="2093" width="6.140625" style="102" customWidth="1"/>
    <col min="2094" max="2094" width="1.42578125" style="102" customWidth="1"/>
    <col min="2095" max="2097" width="6.140625" style="102" customWidth="1"/>
    <col min="2098" max="2098" width="1.42578125" style="102" customWidth="1"/>
    <col min="2099" max="2101" width="6.140625" style="102" customWidth="1"/>
    <col min="2102" max="2102" width="1.42578125" style="102" customWidth="1"/>
    <col min="2103" max="2105" width="6.140625" style="102" customWidth="1"/>
    <col min="2106" max="2304" width="11.42578125" style="102"/>
    <col min="2305" max="2305" width="19.28515625" style="102" customWidth="1"/>
    <col min="2306" max="2308" width="7.42578125" style="102" bestFit="1" customWidth="1"/>
    <col min="2309" max="2309" width="1.42578125" style="102" customWidth="1"/>
    <col min="2310" max="2312" width="6.140625" style="102" customWidth="1"/>
    <col min="2313" max="2313" width="1.42578125" style="102" customWidth="1"/>
    <col min="2314" max="2316" width="6.140625" style="102" customWidth="1"/>
    <col min="2317" max="2317" width="1.42578125" style="102" customWidth="1"/>
    <col min="2318" max="2320" width="6.140625" style="102" customWidth="1"/>
    <col min="2321" max="2321" width="1.42578125" style="102" customWidth="1"/>
    <col min="2322" max="2324" width="6.140625" style="102" customWidth="1"/>
    <col min="2325" max="2325" width="1.42578125" style="102" customWidth="1"/>
    <col min="2326" max="2328" width="6.140625" style="102" customWidth="1"/>
    <col min="2329" max="2329" width="1.42578125" style="102" customWidth="1"/>
    <col min="2330" max="2332" width="6.140625" style="102" customWidth="1"/>
    <col min="2333" max="2333" width="2.140625" style="102" customWidth="1"/>
    <col min="2334" max="2334" width="17" style="102" customWidth="1"/>
    <col min="2335" max="2337" width="6.140625" style="102" customWidth="1"/>
    <col min="2338" max="2338" width="1.42578125" style="102" customWidth="1"/>
    <col min="2339" max="2341" width="6.140625" style="102" customWidth="1"/>
    <col min="2342" max="2342" width="1.42578125" style="102" customWidth="1"/>
    <col min="2343" max="2345" width="6.140625" style="102" customWidth="1"/>
    <col min="2346" max="2346" width="1.42578125" style="102" customWidth="1"/>
    <col min="2347" max="2349" width="6.140625" style="102" customWidth="1"/>
    <col min="2350" max="2350" width="1.42578125" style="102" customWidth="1"/>
    <col min="2351" max="2353" width="6.140625" style="102" customWidth="1"/>
    <col min="2354" max="2354" width="1.42578125" style="102" customWidth="1"/>
    <col min="2355" max="2357" width="6.140625" style="102" customWidth="1"/>
    <col min="2358" max="2358" width="1.42578125" style="102" customWidth="1"/>
    <col min="2359" max="2361" width="6.140625" style="102" customWidth="1"/>
    <col min="2362" max="2560" width="11.42578125" style="102"/>
    <col min="2561" max="2561" width="19.28515625" style="102" customWidth="1"/>
    <col min="2562" max="2564" width="7.42578125" style="102" bestFit="1" customWidth="1"/>
    <col min="2565" max="2565" width="1.42578125" style="102" customWidth="1"/>
    <col min="2566" max="2568" width="6.140625" style="102" customWidth="1"/>
    <col min="2569" max="2569" width="1.42578125" style="102" customWidth="1"/>
    <col min="2570" max="2572" width="6.140625" style="102" customWidth="1"/>
    <col min="2573" max="2573" width="1.42578125" style="102" customWidth="1"/>
    <col min="2574" max="2576" width="6.140625" style="102" customWidth="1"/>
    <col min="2577" max="2577" width="1.42578125" style="102" customWidth="1"/>
    <col min="2578" max="2580" width="6.140625" style="102" customWidth="1"/>
    <col min="2581" max="2581" width="1.42578125" style="102" customWidth="1"/>
    <col min="2582" max="2584" width="6.140625" style="102" customWidth="1"/>
    <col min="2585" max="2585" width="1.42578125" style="102" customWidth="1"/>
    <col min="2586" max="2588" width="6.140625" style="102" customWidth="1"/>
    <col min="2589" max="2589" width="2.140625" style="102" customWidth="1"/>
    <col min="2590" max="2590" width="17" style="102" customWidth="1"/>
    <col min="2591" max="2593" width="6.140625" style="102" customWidth="1"/>
    <col min="2594" max="2594" width="1.42578125" style="102" customWidth="1"/>
    <col min="2595" max="2597" width="6.140625" style="102" customWidth="1"/>
    <col min="2598" max="2598" width="1.42578125" style="102" customWidth="1"/>
    <col min="2599" max="2601" width="6.140625" style="102" customWidth="1"/>
    <col min="2602" max="2602" width="1.42578125" style="102" customWidth="1"/>
    <col min="2603" max="2605" width="6.140625" style="102" customWidth="1"/>
    <col min="2606" max="2606" width="1.42578125" style="102" customWidth="1"/>
    <col min="2607" max="2609" width="6.140625" style="102" customWidth="1"/>
    <col min="2610" max="2610" width="1.42578125" style="102" customWidth="1"/>
    <col min="2611" max="2613" width="6.140625" style="102" customWidth="1"/>
    <col min="2614" max="2614" width="1.42578125" style="102" customWidth="1"/>
    <col min="2615" max="2617" width="6.140625" style="102" customWidth="1"/>
    <col min="2618" max="2816" width="11.42578125" style="102"/>
    <col min="2817" max="2817" width="19.28515625" style="102" customWidth="1"/>
    <col min="2818" max="2820" width="7.42578125" style="102" bestFit="1" customWidth="1"/>
    <col min="2821" max="2821" width="1.42578125" style="102" customWidth="1"/>
    <col min="2822" max="2824" width="6.140625" style="102" customWidth="1"/>
    <col min="2825" max="2825" width="1.42578125" style="102" customWidth="1"/>
    <col min="2826" max="2828" width="6.140625" style="102" customWidth="1"/>
    <col min="2829" max="2829" width="1.42578125" style="102" customWidth="1"/>
    <col min="2830" max="2832" width="6.140625" style="102" customWidth="1"/>
    <col min="2833" max="2833" width="1.42578125" style="102" customWidth="1"/>
    <col min="2834" max="2836" width="6.140625" style="102" customWidth="1"/>
    <col min="2837" max="2837" width="1.42578125" style="102" customWidth="1"/>
    <col min="2838" max="2840" width="6.140625" style="102" customWidth="1"/>
    <col min="2841" max="2841" width="1.42578125" style="102" customWidth="1"/>
    <col min="2842" max="2844" width="6.140625" style="102" customWidth="1"/>
    <col min="2845" max="2845" width="2.140625" style="102" customWidth="1"/>
    <col min="2846" max="2846" width="17" style="102" customWidth="1"/>
    <col min="2847" max="2849" width="6.140625" style="102" customWidth="1"/>
    <col min="2850" max="2850" width="1.42578125" style="102" customWidth="1"/>
    <col min="2851" max="2853" width="6.140625" style="102" customWidth="1"/>
    <col min="2854" max="2854" width="1.42578125" style="102" customWidth="1"/>
    <col min="2855" max="2857" width="6.140625" style="102" customWidth="1"/>
    <col min="2858" max="2858" width="1.42578125" style="102" customWidth="1"/>
    <col min="2859" max="2861" width="6.140625" style="102" customWidth="1"/>
    <col min="2862" max="2862" width="1.42578125" style="102" customWidth="1"/>
    <col min="2863" max="2865" width="6.140625" style="102" customWidth="1"/>
    <col min="2866" max="2866" width="1.42578125" style="102" customWidth="1"/>
    <col min="2867" max="2869" width="6.140625" style="102" customWidth="1"/>
    <col min="2870" max="2870" width="1.42578125" style="102" customWidth="1"/>
    <col min="2871" max="2873" width="6.140625" style="102" customWidth="1"/>
    <col min="2874" max="3072" width="11.42578125" style="102"/>
    <col min="3073" max="3073" width="19.28515625" style="102" customWidth="1"/>
    <col min="3074" max="3076" width="7.42578125" style="102" bestFit="1" customWidth="1"/>
    <col min="3077" max="3077" width="1.42578125" style="102" customWidth="1"/>
    <col min="3078" max="3080" width="6.140625" style="102" customWidth="1"/>
    <col min="3081" max="3081" width="1.42578125" style="102" customWidth="1"/>
    <col min="3082" max="3084" width="6.140625" style="102" customWidth="1"/>
    <col min="3085" max="3085" width="1.42578125" style="102" customWidth="1"/>
    <col min="3086" max="3088" width="6.140625" style="102" customWidth="1"/>
    <col min="3089" max="3089" width="1.42578125" style="102" customWidth="1"/>
    <col min="3090" max="3092" width="6.140625" style="102" customWidth="1"/>
    <col min="3093" max="3093" width="1.42578125" style="102" customWidth="1"/>
    <col min="3094" max="3096" width="6.140625" style="102" customWidth="1"/>
    <col min="3097" max="3097" width="1.42578125" style="102" customWidth="1"/>
    <col min="3098" max="3100" width="6.140625" style="102" customWidth="1"/>
    <col min="3101" max="3101" width="2.140625" style="102" customWidth="1"/>
    <col min="3102" max="3102" width="17" style="102" customWidth="1"/>
    <col min="3103" max="3105" width="6.140625" style="102" customWidth="1"/>
    <col min="3106" max="3106" width="1.42578125" style="102" customWidth="1"/>
    <col min="3107" max="3109" width="6.140625" style="102" customWidth="1"/>
    <col min="3110" max="3110" width="1.42578125" style="102" customWidth="1"/>
    <col min="3111" max="3113" width="6.140625" style="102" customWidth="1"/>
    <col min="3114" max="3114" width="1.42578125" style="102" customWidth="1"/>
    <col min="3115" max="3117" width="6.140625" style="102" customWidth="1"/>
    <col min="3118" max="3118" width="1.42578125" style="102" customWidth="1"/>
    <col min="3119" max="3121" width="6.140625" style="102" customWidth="1"/>
    <col min="3122" max="3122" width="1.42578125" style="102" customWidth="1"/>
    <col min="3123" max="3125" width="6.140625" style="102" customWidth="1"/>
    <col min="3126" max="3126" width="1.42578125" style="102" customWidth="1"/>
    <col min="3127" max="3129" width="6.140625" style="102" customWidth="1"/>
    <col min="3130" max="3328" width="11.42578125" style="102"/>
    <col min="3329" max="3329" width="19.28515625" style="102" customWidth="1"/>
    <col min="3330" max="3332" width="7.42578125" style="102" bestFit="1" customWidth="1"/>
    <col min="3333" max="3333" width="1.42578125" style="102" customWidth="1"/>
    <col min="3334" max="3336" width="6.140625" style="102" customWidth="1"/>
    <col min="3337" max="3337" width="1.42578125" style="102" customWidth="1"/>
    <col min="3338" max="3340" width="6.140625" style="102" customWidth="1"/>
    <col min="3341" max="3341" width="1.42578125" style="102" customWidth="1"/>
    <col min="3342" max="3344" width="6.140625" style="102" customWidth="1"/>
    <col min="3345" max="3345" width="1.42578125" style="102" customWidth="1"/>
    <col min="3346" max="3348" width="6.140625" style="102" customWidth="1"/>
    <col min="3349" max="3349" width="1.42578125" style="102" customWidth="1"/>
    <col min="3350" max="3352" width="6.140625" style="102" customWidth="1"/>
    <col min="3353" max="3353" width="1.42578125" style="102" customWidth="1"/>
    <col min="3354" max="3356" width="6.140625" style="102" customWidth="1"/>
    <col min="3357" max="3357" width="2.140625" style="102" customWidth="1"/>
    <col min="3358" max="3358" width="17" style="102" customWidth="1"/>
    <col min="3359" max="3361" width="6.140625" style="102" customWidth="1"/>
    <col min="3362" max="3362" width="1.42578125" style="102" customWidth="1"/>
    <col min="3363" max="3365" width="6.140625" style="102" customWidth="1"/>
    <col min="3366" max="3366" width="1.42578125" style="102" customWidth="1"/>
    <col min="3367" max="3369" width="6.140625" style="102" customWidth="1"/>
    <col min="3370" max="3370" width="1.42578125" style="102" customWidth="1"/>
    <col min="3371" max="3373" width="6.140625" style="102" customWidth="1"/>
    <col min="3374" max="3374" width="1.42578125" style="102" customWidth="1"/>
    <col min="3375" max="3377" width="6.140625" style="102" customWidth="1"/>
    <col min="3378" max="3378" width="1.42578125" style="102" customWidth="1"/>
    <col min="3379" max="3381" width="6.140625" style="102" customWidth="1"/>
    <col min="3382" max="3382" width="1.42578125" style="102" customWidth="1"/>
    <col min="3383" max="3385" width="6.140625" style="102" customWidth="1"/>
    <col min="3386" max="3584" width="11.42578125" style="102"/>
    <col min="3585" max="3585" width="19.28515625" style="102" customWidth="1"/>
    <col min="3586" max="3588" width="7.42578125" style="102" bestFit="1" customWidth="1"/>
    <col min="3589" max="3589" width="1.42578125" style="102" customWidth="1"/>
    <col min="3590" max="3592" width="6.140625" style="102" customWidth="1"/>
    <col min="3593" max="3593" width="1.42578125" style="102" customWidth="1"/>
    <col min="3594" max="3596" width="6.140625" style="102" customWidth="1"/>
    <col min="3597" max="3597" width="1.42578125" style="102" customWidth="1"/>
    <col min="3598" max="3600" width="6.140625" style="102" customWidth="1"/>
    <col min="3601" max="3601" width="1.42578125" style="102" customWidth="1"/>
    <col min="3602" max="3604" width="6.140625" style="102" customWidth="1"/>
    <col min="3605" max="3605" width="1.42578125" style="102" customWidth="1"/>
    <col min="3606" max="3608" width="6.140625" style="102" customWidth="1"/>
    <col min="3609" max="3609" width="1.42578125" style="102" customWidth="1"/>
    <col min="3610" max="3612" width="6.140625" style="102" customWidth="1"/>
    <col min="3613" max="3613" width="2.140625" style="102" customWidth="1"/>
    <col min="3614" max="3614" width="17" style="102" customWidth="1"/>
    <col min="3615" max="3617" width="6.140625" style="102" customWidth="1"/>
    <col min="3618" max="3618" width="1.42578125" style="102" customWidth="1"/>
    <col min="3619" max="3621" width="6.140625" style="102" customWidth="1"/>
    <col min="3622" max="3622" width="1.42578125" style="102" customWidth="1"/>
    <col min="3623" max="3625" width="6.140625" style="102" customWidth="1"/>
    <col min="3626" max="3626" width="1.42578125" style="102" customWidth="1"/>
    <col min="3627" max="3629" width="6.140625" style="102" customWidth="1"/>
    <col min="3630" max="3630" width="1.42578125" style="102" customWidth="1"/>
    <col min="3631" max="3633" width="6.140625" style="102" customWidth="1"/>
    <col min="3634" max="3634" width="1.42578125" style="102" customWidth="1"/>
    <col min="3635" max="3637" width="6.140625" style="102" customWidth="1"/>
    <col min="3638" max="3638" width="1.42578125" style="102" customWidth="1"/>
    <col min="3639" max="3641" width="6.140625" style="102" customWidth="1"/>
    <col min="3642" max="3840" width="11.42578125" style="102"/>
    <col min="3841" max="3841" width="19.28515625" style="102" customWidth="1"/>
    <col min="3842" max="3844" width="7.42578125" style="102" bestFit="1" customWidth="1"/>
    <col min="3845" max="3845" width="1.42578125" style="102" customWidth="1"/>
    <col min="3846" max="3848" width="6.140625" style="102" customWidth="1"/>
    <col min="3849" max="3849" width="1.42578125" style="102" customWidth="1"/>
    <col min="3850" max="3852" width="6.140625" style="102" customWidth="1"/>
    <col min="3853" max="3853" width="1.42578125" style="102" customWidth="1"/>
    <col min="3854" max="3856" width="6.140625" style="102" customWidth="1"/>
    <col min="3857" max="3857" width="1.42578125" style="102" customWidth="1"/>
    <col min="3858" max="3860" width="6.140625" style="102" customWidth="1"/>
    <col min="3861" max="3861" width="1.42578125" style="102" customWidth="1"/>
    <col min="3862" max="3864" width="6.140625" style="102" customWidth="1"/>
    <col min="3865" max="3865" width="1.42578125" style="102" customWidth="1"/>
    <col min="3866" max="3868" width="6.140625" style="102" customWidth="1"/>
    <col min="3869" max="3869" width="2.140625" style="102" customWidth="1"/>
    <col min="3870" max="3870" width="17" style="102" customWidth="1"/>
    <col min="3871" max="3873" width="6.140625" style="102" customWidth="1"/>
    <col min="3874" max="3874" width="1.42578125" style="102" customWidth="1"/>
    <col min="3875" max="3877" width="6.140625" style="102" customWidth="1"/>
    <col min="3878" max="3878" width="1.42578125" style="102" customWidth="1"/>
    <col min="3879" max="3881" width="6.140625" style="102" customWidth="1"/>
    <col min="3882" max="3882" width="1.42578125" style="102" customWidth="1"/>
    <col min="3883" max="3885" width="6.140625" style="102" customWidth="1"/>
    <col min="3886" max="3886" width="1.42578125" style="102" customWidth="1"/>
    <col min="3887" max="3889" width="6.140625" style="102" customWidth="1"/>
    <col min="3890" max="3890" width="1.42578125" style="102" customWidth="1"/>
    <col min="3891" max="3893" width="6.140625" style="102" customWidth="1"/>
    <col min="3894" max="3894" width="1.42578125" style="102" customWidth="1"/>
    <col min="3895" max="3897" width="6.140625" style="102" customWidth="1"/>
    <col min="3898" max="4096" width="11.42578125" style="102"/>
    <col min="4097" max="4097" width="19.28515625" style="102" customWidth="1"/>
    <col min="4098" max="4100" width="7.42578125" style="102" bestFit="1" customWidth="1"/>
    <col min="4101" max="4101" width="1.42578125" style="102" customWidth="1"/>
    <col min="4102" max="4104" width="6.140625" style="102" customWidth="1"/>
    <col min="4105" max="4105" width="1.42578125" style="102" customWidth="1"/>
    <col min="4106" max="4108" width="6.140625" style="102" customWidth="1"/>
    <col min="4109" max="4109" width="1.42578125" style="102" customWidth="1"/>
    <col min="4110" max="4112" width="6.140625" style="102" customWidth="1"/>
    <col min="4113" max="4113" width="1.42578125" style="102" customWidth="1"/>
    <col min="4114" max="4116" width="6.140625" style="102" customWidth="1"/>
    <col min="4117" max="4117" width="1.42578125" style="102" customWidth="1"/>
    <col min="4118" max="4120" width="6.140625" style="102" customWidth="1"/>
    <col min="4121" max="4121" width="1.42578125" style="102" customWidth="1"/>
    <col min="4122" max="4124" width="6.140625" style="102" customWidth="1"/>
    <col min="4125" max="4125" width="2.140625" style="102" customWidth="1"/>
    <col min="4126" max="4126" width="17" style="102" customWidth="1"/>
    <col min="4127" max="4129" width="6.140625" style="102" customWidth="1"/>
    <col min="4130" max="4130" width="1.42578125" style="102" customWidth="1"/>
    <col min="4131" max="4133" width="6.140625" style="102" customWidth="1"/>
    <col min="4134" max="4134" width="1.42578125" style="102" customWidth="1"/>
    <col min="4135" max="4137" width="6.140625" style="102" customWidth="1"/>
    <col min="4138" max="4138" width="1.42578125" style="102" customWidth="1"/>
    <col min="4139" max="4141" width="6.140625" style="102" customWidth="1"/>
    <col min="4142" max="4142" width="1.42578125" style="102" customWidth="1"/>
    <col min="4143" max="4145" width="6.140625" style="102" customWidth="1"/>
    <col min="4146" max="4146" width="1.42578125" style="102" customWidth="1"/>
    <col min="4147" max="4149" width="6.140625" style="102" customWidth="1"/>
    <col min="4150" max="4150" width="1.42578125" style="102" customWidth="1"/>
    <col min="4151" max="4153" width="6.140625" style="102" customWidth="1"/>
    <col min="4154" max="4352" width="11.42578125" style="102"/>
    <col min="4353" max="4353" width="19.28515625" style="102" customWidth="1"/>
    <col min="4354" max="4356" width="7.42578125" style="102" bestFit="1" customWidth="1"/>
    <col min="4357" max="4357" width="1.42578125" style="102" customWidth="1"/>
    <col min="4358" max="4360" width="6.140625" style="102" customWidth="1"/>
    <col min="4361" max="4361" width="1.42578125" style="102" customWidth="1"/>
    <col min="4362" max="4364" width="6.140625" style="102" customWidth="1"/>
    <col min="4365" max="4365" width="1.42578125" style="102" customWidth="1"/>
    <col min="4366" max="4368" width="6.140625" style="102" customWidth="1"/>
    <col min="4369" max="4369" width="1.42578125" style="102" customWidth="1"/>
    <col min="4370" max="4372" width="6.140625" style="102" customWidth="1"/>
    <col min="4373" max="4373" width="1.42578125" style="102" customWidth="1"/>
    <col min="4374" max="4376" width="6.140625" style="102" customWidth="1"/>
    <col min="4377" max="4377" width="1.42578125" style="102" customWidth="1"/>
    <col min="4378" max="4380" width="6.140625" style="102" customWidth="1"/>
    <col min="4381" max="4381" width="2.140625" style="102" customWidth="1"/>
    <col min="4382" max="4382" width="17" style="102" customWidth="1"/>
    <col min="4383" max="4385" width="6.140625" style="102" customWidth="1"/>
    <col min="4386" max="4386" width="1.42578125" style="102" customWidth="1"/>
    <col min="4387" max="4389" width="6.140625" style="102" customWidth="1"/>
    <col min="4390" max="4390" width="1.42578125" style="102" customWidth="1"/>
    <col min="4391" max="4393" width="6.140625" style="102" customWidth="1"/>
    <col min="4394" max="4394" width="1.42578125" style="102" customWidth="1"/>
    <col min="4395" max="4397" width="6.140625" style="102" customWidth="1"/>
    <col min="4398" max="4398" width="1.42578125" style="102" customWidth="1"/>
    <col min="4399" max="4401" width="6.140625" style="102" customWidth="1"/>
    <col min="4402" max="4402" width="1.42578125" style="102" customWidth="1"/>
    <col min="4403" max="4405" width="6.140625" style="102" customWidth="1"/>
    <col min="4406" max="4406" width="1.42578125" style="102" customWidth="1"/>
    <col min="4407" max="4409" width="6.140625" style="102" customWidth="1"/>
    <col min="4410" max="4608" width="11.42578125" style="102"/>
    <col min="4609" max="4609" width="19.28515625" style="102" customWidth="1"/>
    <col min="4610" max="4612" width="7.42578125" style="102" bestFit="1" customWidth="1"/>
    <col min="4613" max="4613" width="1.42578125" style="102" customWidth="1"/>
    <col min="4614" max="4616" width="6.140625" style="102" customWidth="1"/>
    <col min="4617" max="4617" width="1.42578125" style="102" customWidth="1"/>
    <col min="4618" max="4620" width="6.140625" style="102" customWidth="1"/>
    <col min="4621" max="4621" width="1.42578125" style="102" customWidth="1"/>
    <col min="4622" max="4624" width="6.140625" style="102" customWidth="1"/>
    <col min="4625" max="4625" width="1.42578125" style="102" customWidth="1"/>
    <col min="4626" max="4628" width="6.140625" style="102" customWidth="1"/>
    <col min="4629" max="4629" width="1.42578125" style="102" customWidth="1"/>
    <col min="4630" max="4632" width="6.140625" style="102" customWidth="1"/>
    <col min="4633" max="4633" width="1.42578125" style="102" customWidth="1"/>
    <col min="4634" max="4636" width="6.140625" style="102" customWidth="1"/>
    <col min="4637" max="4637" width="2.140625" style="102" customWidth="1"/>
    <col min="4638" max="4638" width="17" style="102" customWidth="1"/>
    <col min="4639" max="4641" width="6.140625" style="102" customWidth="1"/>
    <col min="4642" max="4642" width="1.42578125" style="102" customWidth="1"/>
    <col min="4643" max="4645" width="6.140625" style="102" customWidth="1"/>
    <col min="4646" max="4646" width="1.42578125" style="102" customWidth="1"/>
    <col min="4647" max="4649" width="6.140625" style="102" customWidth="1"/>
    <col min="4650" max="4650" width="1.42578125" style="102" customWidth="1"/>
    <col min="4651" max="4653" width="6.140625" style="102" customWidth="1"/>
    <col min="4654" max="4654" width="1.42578125" style="102" customWidth="1"/>
    <col min="4655" max="4657" width="6.140625" style="102" customWidth="1"/>
    <col min="4658" max="4658" width="1.42578125" style="102" customWidth="1"/>
    <col min="4659" max="4661" width="6.140625" style="102" customWidth="1"/>
    <col min="4662" max="4662" width="1.42578125" style="102" customWidth="1"/>
    <col min="4663" max="4665" width="6.140625" style="102" customWidth="1"/>
    <col min="4666" max="4864" width="11.42578125" style="102"/>
    <col min="4865" max="4865" width="19.28515625" style="102" customWidth="1"/>
    <col min="4866" max="4868" width="7.42578125" style="102" bestFit="1" customWidth="1"/>
    <col min="4869" max="4869" width="1.42578125" style="102" customWidth="1"/>
    <col min="4870" max="4872" width="6.140625" style="102" customWidth="1"/>
    <col min="4873" max="4873" width="1.42578125" style="102" customWidth="1"/>
    <col min="4874" max="4876" width="6.140625" style="102" customWidth="1"/>
    <col min="4877" max="4877" width="1.42578125" style="102" customWidth="1"/>
    <col min="4878" max="4880" width="6.140625" style="102" customWidth="1"/>
    <col min="4881" max="4881" width="1.42578125" style="102" customWidth="1"/>
    <col min="4882" max="4884" width="6.140625" style="102" customWidth="1"/>
    <col min="4885" max="4885" width="1.42578125" style="102" customWidth="1"/>
    <col min="4886" max="4888" width="6.140625" style="102" customWidth="1"/>
    <col min="4889" max="4889" width="1.42578125" style="102" customWidth="1"/>
    <col min="4890" max="4892" width="6.140625" style="102" customWidth="1"/>
    <col min="4893" max="4893" width="2.140625" style="102" customWidth="1"/>
    <col min="4894" max="4894" width="17" style="102" customWidth="1"/>
    <col min="4895" max="4897" width="6.140625" style="102" customWidth="1"/>
    <col min="4898" max="4898" width="1.42578125" style="102" customWidth="1"/>
    <col min="4899" max="4901" width="6.140625" style="102" customWidth="1"/>
    <col min="4902" max="4902" width="1.42578125" style="102" customWidth="1"/>
    <col min="4903" max="4905" width="6.140625" style="102" customWidth="1"/>
    <col min="4906" max="4906" width="1.42578125" style="102" customWidth="1"/>
    <col min="4907" max="4909" width="6.140625" style="102" customWidth="1"/>
    <col min="4910" max="4910" width="1.42578125" style="102" customWidth="1"/>
    <col min="4911" max="4913" width="6.140625" style="102" customWidth="1"/>
    <col min="4914" max="4914" width="1.42578125" style="102" customWidth="1"/>
    <col min="4915" max="4917" width="6.140625" style="102" customWidth="1"/>
    <col min="4918" max="4918" width="1.42578125" style="102" customWidth="1"/>
    <col min="4919" max="4921" width="6.140625" style="102" customWidth="1"/>
    <col min="4922" max="5120" width="11.42578125" style="102"/>
    <col min="5121" max="5121" width="19.28515625" style="102" customWidth="1"/>
    <col min="5122" max="5124" width="7.42578125" style="102" bestFit="1" customWidth="1"/>
    <col min="5125" max="5125" width="1.42578125" style="102" customWidth="1"/>
    <col min="5126" max="5128" width="6.140625" style="102" customWidth="1"/>
    <col min="5129" max="5129" width="1.42578125" style="102" customWidth="1"/>
    <col min="5130" max="5132" width="6.140625" style="102" customWidth="1"/>
    <col min="5133" max="5133" width="1.42578125" style="102" customWidth="1"/>
    <col min="5134" max="5136" width="6.140625" style="102" customWidth="1"/>
    <col min="5137" max="5137" width="1.42578125" style="102" customWidth="1"/>
    <col min="5138" max="5140" width="6.140625" style="102" customWidth="1"/>
    <col min="5141" max="5141" width="1.42578125" style="102" customWidth="1"/>
    <col min="5142" max="5144" width="6.140625" style="102" customWidth="1"/>
    <col min="5145" max="5145" width="1.42578125" style="102" customWidth="1"/>
    <col min="5146" max="5148" width="6.140625" style="102" customWidth="1"/>
    <col min="5149" max="5149" width="2.140625" style="102" customWidth="1"/>
    <col min="5150" max="5150" width="17" style="102" customWidth="1"/>
    <col min="5151" max="5153" width="6.140625" style="102" customWidth="1"/>
    <col min="5154" max="5154" width="1.42578125" style="102" customWidth="1"/>
    <col min="5155" max="5157" width="6.140625" style="102" customWidth="1"/>
    <col min="5158" max="5158" width="1.42578125" style="102" customWidth="1"/>
    <col min="5159" max="5161" width="6.140625" style="102" customWidth="1"/>
    <col min="5162" max="5162" width="1.42578125" style="102" customWidth="1"/>
    <col min="5163" max="5165" width="6.140625" style="102" customWidth="1"/>
    <col min="5166" max="5166" width="1.42578125" style="102" customWidth="1"/>
    <col min="5167" max="5169" width="6.140625" style="102" customWidth="1"/>
    <col min="5170" max="5170" width="1.42578125" style="102" customWidth="1"/>
    <col min="5171" max="5173" width="6.140625" style="102" customWidth="1"/>
    <col min="5174" max="5174" width="1.42578125" style="102" customWidth="1"/>
    <col min="5175" max="5177" width="6.140625" style="102" customWidth="1"/>
    <col min="5178" max="5376" width="11.42578125" style="102"/>
    <col min="5377" max="5377" width="19.28515625" style="102" customWidth="1"/>
    <col min="5378" max="5380" width="7.42578125" style="102" bestFit="1" customWidth="1"/>
    <col min="5381" max="5381" width="1.42578125" style="102" customWidth="1"/>
    <col min="5382" max="5384" width="6.140625" style="102" customWidth="1"/>
    <col min="5385" max="5385" width="1.42578125" style="102" customWidth="1"/>
    <col min="5386" max="5388" width="6.140625" style="102" customWidth="1"/>
    <col min="5389" max="5389" width="1.42578125" style="102" customWidth="1"/>
    <col min="5390" max="5392" width="6.140625" style="102" customWidth="1"/>
    <col min="5393" max="5393" width="1.42578125" style="102" customWidth="1"/>
    <col min="5394" max="5396" width="6.140625" style="102" customWidth="1"/>
    <col min="5397" max="5397" width="1.42578125" style="102" customWidth="1"/>
    <col min="5398" max="5400" width="6.140625" style="102" customWidth="1"/>
    <col min="5401" max="5401" width="1.42578125" style="102" customWidth="1"/>
    <col min="5402" max="5404" width="6.140625" style="102" customWidth="1"/>
    <col min="5405" max="5405" width="2.140625" style="102" customWidth="1"/>
    <col min="5406" max="5406" width="17" style="102" customWidth="1"/>
    <col min="5407" max="5409" width="6.140625" style="102" customWidth="1"/>
    <col min="5410" max="5410" width="1.42578125" style="102" customWidth="1"/>
    <col min="5411" max="5413" width="6.140625" style="102" customWidth="1"/>
    <col min="5414" max="5414" width="1.42578125" style="102" customWidth="1"/>
    <col min="5415" max="5417" width="6.140625" style="102" customWidth="1"/>
    <col min="5418" max="5418" width="1.42578125" style="102" customWidth="1"/>
    <col min="5419" max="5421" width="6.140625" style="102" customWidth="1"/>
    <col min="5422" max="5422" width="1.42578125" style="102" customWidth="1"/>
    <col min="5423" max="5425" width="6.140625" style="102" customWidth="1"/>
    <col min="5426" max="5426" width="1.42578125" style="102" customWidth="1"/>
    <col min="5427" max="5429" width="6.140625" style="102" customWidth="1"/>
    <col min="5430" max="5430" width="1.42578125" style="102" customWidth="1"/>
    <col min="5431" max="5433" width="6.140625" style="102" customWidth="1"/>
    <col min="5434" max="5632" width="11.42578125" style="102"/>
    <col min="5633" max="5633" width="19.28515625" style="102" customWidth="1"/>
    <col min="5634" max="5636" width="7.42578125" style="102" bestFit="1" customWidth="1"/>
    <col min="5637" max="5637" width="1.42578125" style="102" customWidth="1"/>
    <col min="5638" max="5640" width="6.140625" style="102" customWidth="1"/>
    <col min="5641" max="5641" width="1.42578125" style="102" customWidth="1"/>
    <col min="5642" max="5644" width="6.140625" style="102" customWidth="1"/>
    <col min="5645" max="5645" width="1.42578125" style="102" customWidth="1"/>
    <col min="5646" max="5648" width="6.140625" style="102" customWidth="1"/>
    <col min="5649" max="5649" width="1.42578125" style="102" customWidth="1"/>
    <col min="5650" max="5652" width="6.140625" style="102" customWidth="1"/>
    <col min="5653" max="5653" width="1.42578125" style="102" customWidth="1"/>
    <col min="5654" max="5656" width="6.140625" style="102" customWidth="1"/>
    <col min="5657" max="5657" width="1.42578125" style="102" customWidth="1"/>
    <col min="5658" max="5660" width="6.140625" style="102" customWidth="1"/>
    <col min="5661" max="5661" width="2.140625" style="102" customWidth="1"/>
    <col min="5662" max="5662" width="17" style="102" customWidth="1"/>
    <col min="5663" max="5665" width="6.140625" style="102" customWidth="1"/>
    <col min="5666" max="5666" width="1.42578125" style="102" customWidth="1"/>
    <col min="5667" max="5669" width="6.140625" style="102" customWidth="1"/>
    <col min="5670" max="5670" width="1.42578125" style="102" customWidth="1"/>
    <col min="5671" max="5673" width="6.140625" style="102" customWidth="1"/>
    <col min="5674" max="5674" width="1.42578125" style="102" customWidth="1"/>
    <col min="5675" max="5677" width="6.140625" style="102" customWidth="1"/>
    <col min="5678" max="5678" width="1.42578125" style="102" customWidth="1"/>
    <col min="5679" max="5681" width="6.140625" style="102" customWidth="1"/>
    <col min="5682" max="5682" width="1.42578125" style="102" customWidth="1"/>
    <col min="5683" max="5685" width="6.140625" style="102" customWidth="1"/>
    <col min="5686" max="5686" width="1.42578125" style="102" customWidth="1"/>
    <col min="5687" max="5689" width="6.140625" style="102" customWidth="1"/>
    <col min="5690" max="5888" width="11.42578125" style="102"/>
    <col min="5889" max="5889" width="19.28515625" style="102" customWidth="1"/>
    <col min="5890" max="5892" width="7.42578125" style="102" bestFit="1" customWidth="1"/>
    <col min="5893" max="5893" width="1.42578125" style="102" customWidth="1"/>
    <col min="5894" max="5896" width="6.140625" style="102" customWidth="1"/>
    <col min="5897" max="5897" width="1.42578125" style="102" customWidth="1"/>
    <col min="5898" max="5900" width="6.140625" style="102" customWidth="1"/>
    <col min="5901" max="5901" width="1.42578125" style="102" customWidth="1"/>
    <col min="5902" max="5904" width="6.140625" style="102" customWidth="1"/>
    <col min="5905" max="5905" width="1.42578125" style="102" customWidth="1"/>
    <col min="5906" max="5908" width="6.140625" style="102" customWidth="1"/>
    <col min="5909" max="5909" width="1.42578125" style="102" customWidth="1"/>
    <col min="5910" max="5912" width="6.140625" style="102" customWidth="1"/>
    <col min="5913" max="5913" width="1.42578125" style="102" customWidth="1"/>
    <col min="5914" max="5916" width="6.140625" style="102" customWidth="1"/>
    <col min="5917" max="5917" width="2.140625" style="102" customWidth="1"/>
    <col min="5918" max="5918" width="17" style="102" customWidth="1"/>
    <col min="5919" max="5921" width="6.140625" style="102" customWidth="1"/>
    <col min="5922" max="5922" width="1.42578125" style="102" customWidth="1"/>
    <col min="5923" max="5925" width="6.140625" style="102" customWidth="1"/>
    <col min="5926" max="5926" width="1.42578125" style="102" customWidth="1"/>
    <col min="5927" max="5929" width="6.140625" style="102" customWidth="1"/>
    <col min="5930" max="5930" width="1.42578125" style="102" customWidth="1"/>
    <col min="5931" max="5933" width="6.140625" style="102" customWidth="1"/>
    <col min="5934" max="5934" width="1.42578125" style="102" customWidth="1"/>
    <col min="5935" max="5937" width="6.140625" style="102" customWidth="1"/>
    <col min="5938" max="5938" width="1.42578125" style="102" customWidth="1"/>
    <col min="5939" max="5941" width="6.140625" style="102" customWidth="1"/>
    <col min="5942" max="5942" width="1.42578125" style="102" customWidth="1"/>
    <col min="5943" max="5945" width="6.140625" style="102" customWidth="1"/>
    <col min="5946" max="6144" width="11.42578125" style="102"/>
    <col min="6145" max="6145" width="19.28515625" style="102" customWidth="1"/>
    <col min="6146" max="6148" width="7.42578125" style="102" bestFit="1" customWidth="1"/>
    <col min="6149" max="6149" width="1.42578125" style="102" customWidth="1"/>
    <col min="6150" max="6152" width="6.140625" style="102" customWidth="1"/>
    <col min="6153" max="6153" width="1.42578125" style="102" customWidth="1"/>
    <col min="6154" max="6156" width="6.140625" style="102" customWidth="1"/>
    <col min="6157" max="6157" width="1.42578125" style="102" customWidth="1"/>
    <col min="6158" max="6160" width="6.140625" style="102" customWidth="1"/>
    <col min="6161" max="6161" width="1.42578125" style="102" customWidth="1"/>
    <col min="6162" max="6164" width="6.140625" style="102" customWidth="1"/>
    <col min="6165" max="6165" width="1.42578125" style="102" customWidth="1"/>
    <col min="6166" max="6168" width="6.140625" style="102" customWidth="1"/>
    <col min="6169" max="6169" width="1.42578125" style="102" customWidth="1"/>
    <col min="6170" max="6172" width="6.140625" style="102" customWidth="1"/>
    <col min="6173" max="6173" width="2.140625" style="102" customWidth="1"/>
    <col min="6174" max="6174" width="17" style="102" customWidth="1"/>
    <col min="6175" max="6177" width="6.140625" style="102" customWidth="1"/>
    <col min="6178" max="6178" width="1.42578125" style="102" customWidth="1"/>
    <col min="6179" max="6181" width="6.140625" style="102" customWidth="1"/>
    <col min="6182" max="6182" width="1.42578125" style="102" customWidth="1"/>
    <col min="6183" max="6185" width="6.140625" style="102" customWidth="1"/>
    <col min="6186" max="6186" width="1.42578125" style="102" customWidth="1"/>
    <col min="6187" max="6189" width="6.140625" style="102" customWidth="1"/>
    <col min="6190" max="6190" width="1.42578125" style="102" customWidth="1"/>
    <col min="6191" max="6193" width="6.140625" style="102" customWidth="1"/>
    <col min="6194" max="6194" width="1.42578125" style="102" customWidth="1"/>
    <col min="6195" max="6197" width="6.140625" style="102" customWidth="1"/>
    <col min="6198" max="6198" width="1.42578125" style="102" customWidth="1"/>
    <col min="6199" max="6201" width="6.140625" style="102" customWidth="1"/>
    <col min="6202" max="6400" width="11.42578125" style="102"/>
    <col min="6401" max="6401" width="19.28515625" style="102" customWidth="1"/>
    <col min="6402" max="6404" width="7.42578125" style="102" bestFit="1" customWidth="1"/>
    <col min="6405" max="6405" width="1.42578125" style="102" customWidth="1"/>
    <col min="6406" max="6408" width="6.140625" style="102" customWidth="1"/>
    <col min="6409" max="6409" width="1.42578125" style="102" customWidth="1"/>
    <col min="6410" max="6412" width="6.140625" style="102" customWidth="1"/>
    <col min="6413" max="6413" width="1.42578125" style="102" customWidth="1"/>
    <col min="6414" max="6416" width="6.140625" style="102" customWidth="1"/>
    <col min="6417" max="6417" width="1.42578125" style="102" customWidth="1"/>
    <col min="6418" max="6420" width="6.140625" style="102" customWidth="1"/>
    <col min="6421" max="6421" width="1.42578125" style="102" customWidth="1"/>
    <col min="6422" max="6424" width="6.140625" style="102" customWidth="1"/>
    <col min="6425" max="6425" width="1.42578125" style="102" customWidth="1"/>
    <col min="6426" max="6428" width="6.140625" style="102" customWidth="1"/>
    <col min="6429" max="6429" width="2.140625" style="102" customWidth="1"/>
    <col min="6430" max="6430" width="17" style="102" customWidth="1"/>
    <col min="6431" max="6433" width="6.140625" style="102" customWidth="1"/>
    <col min="6434" max="6434" width="1.42578125" style="102" customWidth="1"/>
    <col min="6435" max="6437" width="6.140625" style="102" customWidth="1"/>
    <col min="6438" max="6438" width="1.42578125" style="102" customWidth="1"/>
    <col min="6439" max="6441" width="6.140625" style="102" customWidth="1"/>
    <col min="6442" max="6442" width="1.42578125" style="102" customWidth="1"/>
    <col min="6443" max="6445" width="6.140625" style="102" customWidth="1"/>
    <col min="6446" max="6446" width="1.42578125" style="102" customWidth="1"/>
    <col min="6447" max="6449" width="6.140625" style="102" customWidth="1"/>
    <col min="6450" max="6450" width="1.42578125" style="102" customWidth="1"/>
    <col min="6451" max="6453" width="6.140625" style="102" customWidth="1"/>
    <col min="6454" max="6454" width="1.42578125" style="102" customWidth="1"/>
    <col min="6455" max="6457" width="6.140625" style="102" customWidth="1"/>
    <col min="6458" max="6656" width="11.42578125" style="102"/>
    <col min="6657" max="6657" width="19.28515625" style="102" customWidth="1"/>
    <col min="6658" max="6660" width="7.42578125" style="102" bestFit="1" customWidth="1"/>
    <col min="6661" max="6661" width="1.42578125" style="102" customWidth="1"/>
    <col min="6662" max="6664" width="6.140625" style="102" customWidth="1"/>
    <col min="6665" max="6665" width="1.42578125" style="102" customWidth="1"/>
    <col min="6666" max="6668" width="6.140625" style="102" customWidth="1"/>
    <col min="6669" max="6669" width="1.42578125" style="102" customWidth="1"/>
    <col min="6670" max="6672" width="6.140625" style="102" customWidth="1"/>
    <col min="6673" max="6673" width="1.42578125" style="102" customWidth="1"/>
    <col min="6674" max="6676" width="6.140625" style="102" customWidth="1"/>
    <col min="6677" max="6677" width="1.42578125" style="102" customWidth="1"/>
    <col min="6678" max="6680" width="6.140625" style="102" customWidth="1"/>
    <col min="6681" max="6681" width="1.42578125" style="102" customWidth="1"/>
    <col min="6682" max="6684" width="6.140625" style="102" customWidth="1"/>
    <col min="6685" max="6685" width="2.140625" style="102" customWidth="1"/>
    <col min="6686" max="6686" width="17" style="102" customWidth="1"/>
    <col min="6687" max="6689" width="6.140625" style="102" customWidth="1"/>
    <col min="6690" max="6690" width="1.42578125" style="102" customWidth="1"/>
    <col min="6691" max="6693" width="6.140625" style="102" customWidth="1"/>
    <col min="6694" max="6694" width="1.42578125" style="102" customWidth="1"/>
    <col min="6695" max="6697" width="6.140625" style="102" customWidth="1"/>
    <col min="6698" max="6698" width="1.42578125" style="102" customWidth="1"/>
    <col min="6699" max="6701" width="6.140625" style="102" customWidth="1"/>
    <col min="6702" max="6702" width="1.42578125" style="102" customWidth="1"/>
    <col min="6703" max="6705" width="6.140625" style="102" customWidth="1"/>
    <col min="6706" max="6706" width="1.42578125" style="102" customWidth="1"/>
    <col min="6707" max="6709" width="6.140625" style="102" customWidth="1"/>
    <col min="6710" max="6710" width="1.42578125" style="102" customWidth="1"/>
    <col min="6711" max="6713" width="6.140625" style="102" customWidth="1"/>
    <col min="6714" max="6912" width="11.42578125" style="102"/>
    <col min="6913" max="6913" width="19.28515625" style="102" customWidth="1"/>
    <col min="6914" max="6916" width="7.42578125" style="102" bestFit="1" customWidth="1"/>
    <col min="6917" max="6917" width="1.42578125" style="102" customWidth="1"/>
    <col min="6918" max="6920" width="6.140625" style="102" customWidth="1"/>
    <col min="6921" max="6921" width="1.42578125" style="102" customWidth="1"/>
    <col min="6922" max="6924" width="6.140625" style="102" customWidth="1"/>
    <col min="6925" max="6925" width="1.42578125" style="102" customWidth="1"/>
    <col min="6926" max="6928" width="6.140625" style="102" customWidth="1"/>
    <col min="6929" max="6929" width="1.42578125" style="102" customWidth="1"/>
    <col min="6930" max="6932" width="6.140625" style="102" customWidth="1"/>
    <col min="6933" max="6933" width="1.42578125" style="102" customWidth="1"/>
    <col min="6934" max="6936" width="6.140625" style="102" customWidth="1"/>
    <col min="6937" max="6937" width="1.42578125" style="102" customWidth="1"/>
    <col min="6938" max="6940" width="6.140625" style="102" customWidth="1"/>
    <col min="6941" max="6941" width="2.140625" style="102" customWidth="1"/>
    <col min="6942" max="6942" width="17" style="102" customWidth="1"/>
    <col min="6943" max="6945" width="6.140625" style="102" customWidth="1"/>
    <col min="6946" max="6946" width="1.42578125" style="102" customWidth="1"/>
    <col min="6947" max="6949" width="6.140625" style="102" customWidth="1"/>
    <col min="6950" max="6950" width="1.42578125" style="102" customWidth="1"/>
    <col min="6951" max="6953" width="6.140625" style="102" customWidth="1"/>
    <col min="6954" max="6954" width="1.42578125" style="102" customWidth="1"/>
    <col min="6955" max="6957" width="6.140625" style="102" customWidth="1"/>
    <col min="6958" max="6958" width="1.42578125" style="102" customWidth="1"/>
    <col min="6959" max="6961" width="6.140625" style="102" customWidth="1"/>
    <col min="6962" max="6962" width="1.42578125" style="102" customWidth="1"/>
    <col min="6963" max="6965" width="6.140625" style="102" customWidth="1"/>
    <col min="6966" max="6966" width="1.42578125" style="102" customWidth="1"/>
    <col min="6967" max="6969" width="6.140625" style="102" customWidth="1"/>
    <col min="6970" max="7168" width="11.42578125" style="102"/>
    <col min="7169" max="7169" width="19.28515625" style="102" customWidth="1"/>
    <col min="7170" max="7172" width="7.42578125" style="102" bestFit="1" customWidth="1"/>
    <col min="7173" max="7173" width="1.42578125" style="102" customWidth="1"/>
    <col min="7174" max="7176" width="6.140625" style="102" customWidth="1"/>
    <col min="7177" max="7177" width="1.42578125" style="102" customWidth="1"/>
    <col min="7178" max="7180" width="6.140625" style="102" customWidth="1"/>
    <col min="7181" max="7181" width="1.42578125" style="102" customWidth="1"/>
    <col min="7182" max="7184" width="6.140625" style="102" customWidth="1"/>
    <col min="7185" max="7185" width="1.42578125" style="102" customWidth="1"/>
    <col min="7186" max="7188" width="6.140625" style="102" customWidth="1"/>
    <col min="7189" max="7189" width="1.42578125" style="102" customWidth="1"/>
    <col min="7190" max="7192" width="6.140625" style="102" customWidth="1"/>
    <col min="7193" max="7193" width="1.42578125" style="102" customWidth="1"/>
    <col min="7194" max="7196" width="6.140625" style="102" customWidth="1"/>
    <col min="7197" max="7197" width="2.140625" style="102" customWidth="1"/>
    <col min="7198" max="7198" width="17" style="102" customWidth="1"/>
    <col min="7199" max="7201" width="6.140625" style="102" customWidth="1"/>
    <col min="7202" max="7202" width="1.42578125" style="102" customWidth="1"/>
    <col min="7203" max="7205" width="6.140625" style="102" customWidth="1"/>
    <col min="7206" max="7206" width="1.42578125" style="102" customWidth="1"/>
    <col min="7207" max="7209" width="6.140625" style="102" customWidth="1"/>
    <col min="7210" max="7210" width="1.42578125" style="102" customWidth="1"/>
    <col min="7211" max="7213" width="6.140625" style="102" customWidth="1"/>
    <col min="7214" max="7214" width="1.42578125" style="102" customWidth="1"/>
    <col min="7215" max="7217" width="6.140625" style="102" customWidth="1"/>
    <col min="7218" max="7218" width="1.42578125" style="102" customWidth="1"/>
    <col min="7219" max="7221" width="6.140625" style="102" customWidth="1"/>
    <col min="7222" max="7222" width="1.42578125" style="102" customWidth="1"/>
    <col min="7223" max="7225" width="6.140625" style="102" customWidth="1"/>
    <col min="7226" max="7424" width="11.42578125" style="102"/>
    <col min="7425" max="7425" width="19.28515625" style="102" customWidth="1"/>
    <col min="7426" max="7428" width="7.42578125" style="102" bestFit="1" customWidth="1"/>
    <col min="7429" max="7429" width="1.42578125" style="102" customWidth="1"/>
    <col min="7430" max="7432" width="6.140625" style="102" customWidth="1"/>
    <col min="7433" max="7433" width="1.42578125" style="102" customWidth="1"/>
    <col min="7434" max="7436" width="6.140625" style="102" customWidth="1"/>
    <col min="7437" max="7437" width="1.42578125" style="102" customWidth="1"/>
    <col min="7438" max="7440" width="6.140625" style="102" customWidth="1"/>
    <col min="7441" max="7441" width="1.42578125" style="102" customWidth="1"/>
    <col min="7442" max="7444" width="6.140625" style="102" customWidth="1"/>
    <col min="7445" max="7445" width="1.42578125" style="102" customWidth="1"/>
    <col min="7446" max="7448" width="6.140625" style="102" customWidth="1"/>
    <col min="7449" max="7449" width="1.42578125" style="102" customWidth="1"/>
    <col min="7450" max="7452" width="6.140625" style="102" customWidth="1"/>
    <col min="7453" max="7453" width="2.140625" style="102" customWidth="1"/>
    <col min="7454" max="7454" width="17" style="102" customWidth="1"/>
    <col min="7455" max="7457" width="6.140625" style="102" customWidth="1"/>
    <col min="7458" max="7458" width="1.42578125" style="102" customWidth="1"/>
    <col min="7459" max="7461" width="6.140625" style="102" customWidth="1"/>
    <col min="7462" max="7462" width="1.42578125" style="102" customWidth="1"/>
    <col min="7463" max="7465" width="6.140625" style="102" customWidth="1"/>
    <col min="7466" max="7466" width="1.42578125" style="102" customWidth="1"/>
    <col min="7467" max="7469" width="6.140625" style="102" customWidth="1"/>
    <col min="7470" max="7470" width="1.42578125" style="102" customWidth="1"/>
    <col min="7471" max="7473" width="6.140625" style="102" customWidth="1"/>
    <col min="7474" max="7474" width="1.42578125" style="102" customWidth="1"/>
    <col min="7475" max="7477" width="6.140625" style="102" customWidth="1"/>
    <col min="7478" max="7478" width="1.42578125" style="102" customWidth="1"/>
    <col min="7479" max="7481" width="6.140625" style="102" customWidth="1"/>
    <col min="7482" max="7680" width="11.42578125" style="102"/>
    <col min="7681" max="7681" width="19.28515625" style="102" customWidth="1"/>
    <col min="7682" max="7684" width="7.42578125" style="102" bestFit="1" customWidth="1"/>
    <col min="7685" max="7685" width="1.42578125" style="102" customWidth="1"/>
    <col min="7686" max="7688" width="6.140625" style="102" customWidth="1"/>
    <col min="7689" max="7689" width="1.42578125" style="102" customWidth="1"/>
    <col min="7690" max="7692" width="6.140625" style="102" customWidth="1"/>
    <col min="7693" max="7693" width="1.42578125" style="102" customWidth="1"/>
    <col min="7694" max="7696" width="6.140625" style="102" customWidth="1"/>
    <col min="7697" max="7697" width="1.42578125" style="102" customWidth="1"/>
    <col min="7698" max="7700" width="6.140625" style="102" customWidth="1"/>
    <col min="7701" max="7701" width="1.42578125" style="102" customWidth="1"/>
    <col min="7702" max="7704" width="6.140625" style="102" customWidth="1"/>
    <col min="7705" max="7705" width="1.42578125" style="102" customWidth="1"/>
    <col min="7706" max="7708" width="6.140625" style="102" customWidth="1"/>
    <col min="7709" max="7709" width="2.140625" style="102" customWidth="1"/>
    <col min="7710" max="7710" width="17" style="102" customWidth="1"/>
    <col min="7711" max="7713" width="6.140625" style="102" customWidth="1"/>
    <col min="7714" max="7714" width="1.42578125" style="102" customWidth="1"/>
    <col min="7715" max="7717" width="6.140625" style="102" customWidth="1"/>
    <col min="7718" max="7718" width="1.42578125" style="102" customWidth="1"/>
    <col min="7719" max="7721" width="6.140625" style="102" customWidth="1"/>
    <col min="7722" max="7722" width="1.42578125" style="102" customWidth="1"/>
    <col min="7723" max="7725" width="6.140625" style="102" customWidth="1"/>
    <col min="7726" max="7726" width="1.42578125" style="102" customWidth="1"/>
    <col min="7727" max="7729" width="6.140625" style="102" customWidth="1"/>
    <col min="7730" max="7730" width="1.42578125" style="102" customWidth="1"/>
    <col min="7731" max="7733" width="6.140625" style="102" customWidth="1"/>
    <col min="7734" max="7734" width="1.42578125" style="102" customWidth="1"/>
    <col min="7735" max="7737" width="6.140625" style="102" customWidth="1"/>
    <col min="7738" max="7936" width="11.42578125" style="102"/>
    <col min="7937" max="7937" width="19.28515625" style="102" customWidth="1"/>
    <col min="7938" max="7940" width="7.42578125" style="102" bestFit="1" customWidth="1"/>
    <col min="7941" max="7941" width="1.42578125" style="102" customWidth="1"/>
    <col min="7942" max="7944" width="6.140625" style="102" customWidth="1"/>
    <col min="7945" max="7945" width="1.42578125" style="102" customWidth="1"/>
    <col min="7946" max="7948" width="6.140625" style="102" customWidth="1"/>
    <col min="7949" max="7949" width="1.42578125" style="102" customWidth="1"/>
    <col min="7950" max="7952" width="6.140625" style="102" customWidth="1"/>
    <col min="7953" max="7953" width="1.42578125" style="102" customWidth="1"/>
    <col min="7954" max="7956" width="6.140625" style="102" customWidth="1"/>
    <col min="7957" max="7957" width="1.42578125" style="102" customWidth="1"/>
    <col min="7958" max="7960" width="6.140625" style="102" customWidth="1"/>
    <col min="7961" max="7961" width="1.42578125" style="102" customWidth="1"/>
    <col min="7962" max="7964" width="6.140625" style="102" customWidth="1"/>
    <col min="7965" max="7965" width="2.140625" style="102" customWidth="1"/>
    <col min="7966" max="7966" width="17" style="102" customWidth="1"/>
    <col min="7967" max="7969" width="6.140625" style="102" customWidth="1"/>
    <col min="7970" max="7970" width="1.42578125" style="102" customWidth="1"/>
    <col min="7971" max="7973" width="6.140625" style="102" customWidth="1"/>
    <col min="7974" max="7974" width="1.42578125" style="102" customWidth="1"/>
    <col min="7975" max="7977" width="6.140625" style="102" customWidth="1"/>
    <col min="7978" max="7978" width="1.42578125" style="102" customWidth="1"/>
    <col min="7979" max="7981" width="6.140625" style="102" customWidth="1"/>
    <col min="7982" max="7982" width="1.42578125" style="102" customWidth="1"/>
    <col min="7983" max="7985" width="6.140625" style="102" customWidth="1"/>
    <col min="7986" max="7986" width="1.42578125" style="102" customWidth="1"/>
    <col min="7987" max="7989" width="6.140625" style="102" customWidth="1"/>
    <col min="7990" max="7990" width="1.42578125" style="102" customWidth="1"/>
    <col min="7991" max="7993" width="6.140625" style="102" customWidth="1"/>
    <col min="7994" max="8192" width="11.42578125" style="102"/>
    <col min="8193" max="8193" width="19.28515625" style="102" customWidth="1"/>
    <col min="8194" max="8196" width="7.42578125" style="102" bestFit="1" customWidth="1"/>
    <col min="8197" max="8197" width="1.42578125" style="102" customWidth="1"/>
    <col min="8198" max="8200" width="6.140625" style="102" customWidth="1"/>
    <col min="8201" max="8201" width="1.42578125" style="102" customWidth="1"/>
    <col min="8202" max="8204" width="6.140625" style="102" customWidth="1"/>
    <col min="8205" max="8205" width="1.42578125" style="102" customWidth="1"/>
    <col min="8206" max="8208" width="6.140625" style="102" customWidth="1"/>
    <col min="8209" max="8209" width="1.42578125" style="102" customWidth="1"/>
    <col min="8210" max="8212" width="6.140625" style="102" customWidth="1"/>
    <col min="8213" max="8213" width="1.42578125" style="102" customWidth="1"/>
    <col min="8214" max="8216" width="6.140625" style="102" customWidth="1"/>
    <col min="8217" max="8217" width="1.42578125" style="102" customWidth="1"/>
    <col min="8218" max="8220" width="6.140625" style="102" customWidth="1"/>
    <col min="8221" max="8221" width="2.140625" style="102" customWidth="1"/>
    <col min="8222" max="8222" width="17" style="102" customWidth="1"/>
    <col min="8223" max="8225" width="6.140625" style="102" customWidth="1"/>
    <col min="8226" max="8226" width="1.42578125" style="102" customWidth="1"/>
    <col min="8227" max="8229" width="6.140625" style="102" customWidth="1"/>
    <col min="8230" max="8230" width="1.42578125" style="102" customWidth="1"/>
    <col min="8231" max="8233" width="6.140625" style="102" customWidth="1"/>
    <col min="8234" max="8234" width="1.42578125" style="102" customWidth="1"/>
    <col min="8235" max="8237" width="6.140625" style="102" customWidth="1"/>
    <col min="8238" max="8238" width="1.42578125" style="102" customWidth="1"/>
    <col min="8239" max="8241" width="6.140625" style="102" customWidth="1"/>
    <col min="8242" max="8242" width="1.42578125" style="102" customWidth="1"/>
    <col min="8243" max="8245" width="6.140625" style="102" customWidth="1"/>
    <col min="8246" max="8246" width="1.42578125" style="102" customWidth="1"/>
    <col min="8247" max="8249" width="6.140625" style="102" customWidth="1"/>
    <col min="8250" max="8448" width="11.42578125" style="102"/>
    <col min="8449" max="8449" width="19.28515625" style="102" customWidth="1"/>
    <col min="8450" max="8452" width="7.42578125" style="102" bestFit="1" customWidth="1"/>
    <col min="8453" max="8453" width="1.42578125" style="102" customWidth="1"/>
    <col min="8454" max="8456" width="6.140625" style="102" customWidth="1"/>
    <col min="8457" max="8457" width="1.42578125" style="102" customWidth="1"/>
    <col min="8458" max="8460" width="6.140625" style="102" customWidth="1"/>
    <col min="8461" max="8461" width="1.42578125" style="102" customWidth="1"/>
    <col min="8462" max="8464" width="6.140625" style="102" customWidth="1"/>
    <col min="8465" max="8465" width="1.42578125" style="102" customWidth="1"/>
    <col min="8466" max="8468" width="6.140625" style="102" customWidth="1"/>
    <col min="8469" max="8469" width="1.42578125" style="102" customWidth="1"/>
    <col min="8470" max="8472" width="6.140625" style="102" customWidth="1"/>
    <col min="8473" max="8473" width="1.42578125" style="102" customWidth="1"/>
    <col min="8474" max="8476" width="6.140625" style="102" customWidth="1"/>
    <col min="8477" max="8477" width="2.140625" style="102" customWidth="1"/>
    <col min="8478" max="8478" width="17" style="102" customWidth="1"/>
    <col min="8479" max="8481" width="6.140625" style="102" customWidth="1"/>
    <col min="8482" max="8482" width="1.42578125" style="102" customWidth="1"/>
    <col min="8483" max="8485" width="6.140625" style="102" customWidth="1"/>
    <col min="8486" max="8486" width="1.42578125" style="102" customWidth="1"/>
    <col min="8487" max="8489" width="6.140625" style="102" customWidth="1"/>
    <col min="8490" max="8490" width="1.42578125" style="102" customWidth="1"/>
    <col min="8491" max="8493" width="6.140625" style="102" customWidth="1"/>
    <col min="8494" max="8494" width="1.42578125" style="102" customWidth="1"/>
    <col min="8495" max="8497" width="6.140625" style="102" customWidth="1"/>
    <col min="8498" max="8498" width="1.42578125" style="102" customWidth="1"/>
    <col min="8499" max="8501" width="6.140625" style="102" customWidth="1"/>
    <col min="8502" max="8502" width="1.42578125" style="102" customWidth="1"/>
    <col min="8503" max="8505" width="6.140625" style="102" customWidth="1"/>
    <col min="8506" max="8704" width="11.42578125" style="102"/>
    <col min="8705" max="8705" width="19.28515625" style="102" customWidth="1"/>
    <col min="8706" max="8708" width="7.42578125" style="102" bestFit="1" customWidth="1"/>
    <col min="8709" max="8709" width="1.42578125" style="102" customWidth="1"/>
    <col min="8710" max="8712" width="6.140625" style="102" customWidth="1"/>
    <col min="8713" max="8713" width="1.42578125" style="102" customWidth="1"/>
    <col min="8714" max="8716" width="6.140625" style="102" customWidth="1"/>
    <col min="8717" max="8717" width="1.42578125" style="102" customWidth="1"/>
    <col min="8718" max="8720" width="6.140625" style="102" customWidth="1"/>
    <col min="8721" max="8721" width="1.42578125" style="102" customWidth="1"/>
    <col min="8722" max="8724" width="6.140625" style="102" customWidth="1"/>
    <col min="8725" max="8725" width="1.42578125" style="102" customWidth="1"/>
    <col min="8726" max="8728" width="6.140625" style="102" customWidth="1"/>
    <col min="8729" max="8729" width="1.42578125" style="102" customWidth="1"/>
    <col min="8730" max="8732" width="6.140625" style="102" customWidth="1"/>
    <col min="8733" max="8733" width="2.140625" style="102" customWidth="1"/>
    <col min="8734" max="8734" width="17" style="102" customWidth="1"/>
    <col min="8735" max="8737" width="6.140625" style="102" customWidth="1"/>
    <col min="8738" max="8738" width="1.42578125" style="102" customWidth="1"/>
    <col min="8739" max="8741" width="6.140625" style="102" customWidth="1"/>
    <col min="8742" max="8742" width="1.42578125" style="102" customWidth="1"/>
    <col min="8743" max="8745" width="6.140625" style="102" customWidth="1"/>
    <col min="8746" max="8746" width="1.42578125" style="102" customWidth="1"/>
    <col min="8747" max="8749" width="6.140625" style="102" customWidth="1"/>
    <col min="8750" max="8750" width="1.42578125" style="102" customWidth="1"/>
    <col min="8751" max="8753" width="6.140625" style="102" customWidth="1"/>
    <col min="8754" max="8754" width="1.42578125" style="102" customWidth="1"/>
    <col min="8755" max="8757" width="6.140625" style="102" customWidth="1"/>
    <col min="8758" max="8758" width="1.42578125" style="102" customWidth="1"/>
    <col min="8759" max="8761" width="6.140625" style="102" customWidth="1"/>
    <col min="8762" max="8960" width="11.42578125" style="102"/>
    <col min="8961" max="8961" width="19.28515625" style="102" customWidth="1"/>
    <col min="8962" max="8964" width="7.42578125" style="102" bestFit="1" customWidth="1"/>
    <col min="8965" max="8965" width="1.42578125" style="102" customWidth="1"/>
    <col min="8966" max="8968" width="6.140625" style="102" customWidth="1"/>
    <col min="8969" max="8969" width="1.42578125" style="102" customWidth="1"/>
    <col min="8970" max="8972" width="6.140625" style="102" customWidth="1"/>
    <col min="8973" max="8973" width="1.42578125" style="102" customWidth="1"/>
    <col min="8974" max="8976" width="6.140625" style="102" customWidth="1"/>
    <col min="8977" max="8977" width="1.42578125" style="102" customWidth="1"/>
    <col min="8978" max="8980" width="6.140625" style="102" customWidth="1"/>
    <col min="8981" max="8981" width="1.42578125" style="102" customWidth="1"/>
    <col min="8982" max="8984" width="6.140625" style="102" customWidth="1"/>
    <col min="8985" max="8985" width="1.42578125" style="102" customWidth="1"/>
    <col min="8986" max="8988" width="6.140625" style="102" customWidth="1"/>
    <col min="8989" max="8989" width="2.140625" style="102" customWidth="1"/>
    <col min="8990" max="8990" width="17" style="102" customWidth="1"/>
    <col min="8991" max="8993" width="6.140625" style="102" customWidth="1"/>
    <col min="8994" max="8994" width="1.42578125" style="102" customWidth="1"/>
    <col min="8995" max="8997" width="6.140625" style="102" customWidth="1"/>
    <col min="8998" max="8998" width="1.42578125" style="102" customWidth="1"/>
    <col min="8999" max="9001" width="6.140625" style="102" customWidth="1"/>
    <col min="9002" max="9002" width="1.42578125" style="102" customWidth="1"/>
    <col min="9003" max="9005" width="6.140625" style="102" customWidth="1"/>
    <col min="9006" max="9006" width="1.42578125" style="102" customWidth="1"/>
    <col min="9007" max="9009" width="6.140625" style="102" customWidth="1"/>
    <col min="9010" max="9010" width="1.42578125" style="102" customWidth="1"/>
    <col min="9011" max="9013" width="6.140625" style="102" customWidth="1"/>
    <col min="9014" max="9014" width="1.42578125" style="102" customWidth="1"/>
    <col min="9015" max="9017" width="6.140625" style="102" customWidth="1"/>
    <col min="9018" max="9216" width="11.42578125" style="102"/>
    <col min="9217" max="9217" width="19.28515625" style="102" customWidth="1"/>
    <col min="9218" max="9220" width="7.42578125" style="102" bestFit="1" customWidth="1"/>
    <col min="9221" max="9221" width="1.42578125" style="102" customWidth="1"/>
    <col min="9222" max="9224" width="6.140625" style="102" customWidth="1"/>
    <col min="9225" max="9225" width="1.42578125" style="102" customWidth="1"/>
    <col min="9226" max="9228" width="6.140625" style="102" customWidth="1"/>
    <col min="9229" max="9229" width="1.42578125" style="102" customWidth="1"/>
    <col min="9230" max="9232" width="6.140625" style="102" customWidth="1"/>
    <col min="9233" max="9233" width="1.42578125" style="102" customWidth="1"/>
    <col min="9234" max="9236" width="6.140625" style="102" customWidth="1"/>
    <col min="9237" max="9237" width="1.42578125" style="102" customWidth="1"/>
    <col min="9238" max="9240" width="6.140625" style="102" customWidth="1"/>
    <col min="9241" max="9241" width="1.42578125" style="102" customWidth="1"/>
    <col min="9242" max="9244" width="6.140625" style="102" customWidth="1"/>
    <col min="9245" max="9245" width="2.140625" style="102" customWidth="1"/>
    <col min="9246" max="9246" width="17" style="102" customWidth="1"/>
    <col min="9247" max="9249" width="6.140625" style="102" customWidth="1"/>
    <col min="9250" max="9250" width="1.42578125" style="102" customWidth="1"/>
    <col min="9251" max="9253" width="6.140625" style="102" customWidth="1"/>
    <col min="9254" max="9254" width="1.42578125" style="102" customWidth="1"/>
    <col min="9255" max="9257" width="6.140625" style="102" customWidth="1"/>
    <col min="9258" max="9258" width="1.42578125" style="102" customWidth="1"/>
    <col min="9259" max="9261" width="6.140625" style="102" customWidth="1"/>
    <col min="9262" max="9262" width="1.42578125" style="102" customWidth="1"/>
    <col min="9263" max="9265" width="6.140625" style="102" customWidth="1"/>
    <col min="9266" max="9266" width="1.42578125" style="102" customWidth="1"/>
    <col min="9267" max="9269" width="6.140625" style="102" customWidth="1"/>
    <col min="9270" max="9270" width="1.42578125" style="102" customWidth="1"/>
    <col min="9271" max="9273" width="6.140625" style="102" customWidth="1"/>
    <col min="9274" max="9472" width="11.42578125" style="102"/>
    <col min="9473" max="9473" width="19.28515625" style="102" customWidth="1"/>
    <col min="9474" max="9476" width="7.42578125" style="102" bestFit="1" customWidth="1"/>
    <col min="9477" max="9477" width="1.42578125" style="102" customWidth="1"/>
    <col min="9478" max="9480" width="6.140625" style="102" customWidth="1"/>
    <col min="9481" max="9481" width="1.42578125" style="102" customWidth="1"/>
    <col min="9482" max="9484" width="6.140625" style="102" customWidth="1"/>
    <col min="9485" max="9485" width="1.42578125" style="102" customWidth="1"/>
    <col min="9486" max="9488" width="6.140625" style="102" customWidth="1"/>
    <col min="9489" max="9489" width="1.42578125" style="102" customWidth="1"/>
    <col min="9490" max="9492" width="6.140625" style="102" customWidth="1"/>
    <col min="9493" max="9493" width="1.42578125" style="102" customWidth="1"/>
    <col min="9494" max="9496" width="6.140625" style="102" customWidth="1"/>
    <col min="9497" max="9497" width="1.42578125" style="102" customWidth="1"/>
    <col min="9498" max="9500" width="6.140625" style="102" customWidth="1"/>
    <col min="9501" max="9501" width="2.140625" style="102" customWidth="1"/>
    <col min="9502" max="9502" width="17" style="102" customWidth="1"/>
    <col min="9503" max="9505" width="6.140625" style="102" customWidth="1"/>
    <col min="9506" max="9506" width="1.42578125" style="102" customWidth="1"/>
    <col min="9507" max="9509" width="6.140625" style="102" customWidth="1"/>
    <col min="9510" max="9510" width="1.42578125" style="102" customWidth="1"/>
    <col min="9511" max="9513" width="6.140625" style="102" customWidth="1"/>
    <col min="9514" max="9514" width="1.42578125" style="102" customWidth="1"/>
    <col min="9515" max="9517" width="6.140625" style="102" customWidth="1"/>
    <col min="9518" max="9518" width="1.42578125" style="102" customWidth="1"/>
    <col min="9519" max="9521" width="6.140625" style="102" customWidth="1"/>
    <col min="9522" max="9522" width="1.42578125" style="102" customWidth="1"/>
    <col min="9523" max="9525" width="6.140625" style="102" customWidth="1"/>
    <col min="9526" max="9526" width="1.42578125" style="102" customWidth="1"/>
    <col min="9527" max="9529" width="6.140625" style="102" customWidth="1"/>
    <col min="9530" max="9728" width="11.42578125" style="102"/>
    <col min="9729" max="9729" width="19.28515625" style="102" customWidth="1"/>
    <col min="9730" max="9732" width="7.42578125" style="102" bestFit="1" customWidth="1"/>
    <col min="9733" max="9733" width="1.42578125" style="102" customWidth="1"/>
    <col min="9734" max="9736" width="6.140625" style="102" customWidth="1"/>
    <col min="9737" max="9737" width="1.42578125" style="102" customWidth="1"/>
    <col min="9738" max="9740" width="6.140625" style="102" customWidth="1"/>
    <col min="9741" max="9741" width="1.42578125" style="102" customWidth="1"/>
    <col min="9742" max="9744" width="6.140625" style="102" customWidth="1"/>
    <col min="9745" max="9745" width="1.42578125" style="102" customWidth="1"/>
    <col min="9746" max="9748" width="6.140625" style="102" customWidth="1"/>
    <col min="9749" max="9749" width="1.42578125" style="102" customWidth="1"/>
    <col min="9750" max="9752" width="6.140625" style="102" customWidth="1"/>
    <col min="9753" max="9753" width="1.42578125" style="102" customWidth="1"/>
    <col min="9754" max="9756" width="6.140625" style="102" customWidth="1"/>
    <col min="9757" max="9757" width="2.140625" style="102" customWidth="1"/>
    <col min="9758" max="9758" width="17" style="102" customWidth="1"/>
    <col min="9759" max="9761" width="6.140625" style="102" customWidth="1"/>
    <col min="9762" max="9762" width="1.42578125" style="102" customWidth="1"/>
    <col min="9763" max="9765" width="6.140625" style="102" customWidth="1"/>
    <col min="9766" max="9766" width="1.42578125" style="102" customWidth="1"/>
    <col min="9767" max="9769" width="6.140625" style="102" customWidth="1"/>
    <col min="9770" max="9770" width="1.42578125" style="102" customWidth="1"/>
    <col min="9771" max="9773" width="6.140625" style="102" customWidth="1"/>
    <col min="9774" max="9774" width="1.42578125" style="102" customWidth="1"/>
    <col min="9775" max="9777" width="6.140625" style="102" customWidth="1"/>
    <col min="9778" max="9778" width="1.42578125" style="102" customWidth="1"/>
    <col min="9779" max="9781" width="6.140625" style="102" customWidth="1"/>
    <col min="9782" max="9782" width="1.42578125" style="102" customWidth="1"/>
    <col min="9783" max="9785" width="6.140625" style="102" customWidth="1"/>
    <col min="9786" max="9984" width="11.42578125" style="102"/>
    <col min="9985" max="9985" width="19.28515625" style="102" customWidth="1"/>
    <col min="9986" max="9988" width="7.42578125" style="102" bestFit="1" customWidth="1"/>
    <col min="9989" max="9989" width="1.42578125" style="102" customWidth="1"/>
    <col min="9990" max="9992" width="6.140625" style="102" customWidth="1"/>
    <col min="9993" max="9993" width="1.42578125" style="102" customWidth="1"/>
    <col min="9994" max="9996" width="6.140625" style="102" customWidth="1"/>
    <col min="9997" max="9997" width="1.42578125" style="102" customWidth="1"/>
    <col min="9998" max="10000" width="6.140625" style="102" customWidth="1"/>
    <col min="10001" max="10001" width="1.42578125" style="102" customWidth="1"/>
    <col min="10002" max="10004" width="6.140625" style="102" customWidth="1"/>
    <col min="10005" max="10005" width="1.42578125" style="102" customWidth="1"/>
    <col min="10006" max="10008" width="6.140625" style="102" customWidth="1"/>
    <col min="10009" max="10009" width="1.42578125" style="102" customWidth="1"/>
    <col min="10010" max="10012" width="6.140625" style="102" customWidth="1"/>
    <col min="10013" max="10013" width="2.140625" style="102" customWidth="1"/>
    <col min="10014" max="10014" width="17" style="102" customWidth="1"/>
    <col min="10015" max="10017" width="6.140625" style="102" customWidth="1"/>
    <col min="10018" max="10018" width="1.42578125" style="102" customWidth="1"/>
    <col min="10019" max="10021" width="6.140625" style="102" customWidth="1"/>
    <col min="10022" max="10022" width="1.42578125" style="102" customWidth="1"/>
    <col min="10023" max="10025" width="6.140625" style="102" customWidth="1"/>
    <col min="10026" max="10026" width="1.42578125" style="102" customWidth="1"/>
    <col min="10027" max="10029" width="6.140625" style="102" customWidth="1"/>
    <col min="10030" max="10030" width="1.42578125" style="102" customWidth="1"/>
    <col min="10031" max="10033" width="6.140625" style="102" customWidth="1"/>
    <col min="10034" max="10034" width="1.42578125" style="102" customWidth="1"/>
    <col min="10035" max="10037" width="6.140625" style="102" customWidth="1"/>
    <col min="10038" max="10038" width="1.42578125" style="102" customWidth="1"/>
    <col min="10039" max="10041" width="6.140625" style="102" customWidth="1"/>
    <col min="10042" max="10240" width="11.42578125" style="102"/>
    <col min="10241" max="10241" width="19.28515625" style="102" customWidth="1"/>
    <col min="10242" max="10244" width="7.42578125" style="102" bestFit="1" customWidth="1"/>
    <col min="10245" max="10245" width="1.42578125" style="102" customWidth="1"/>
    <col min="10246" max="10248" width="6.140625" style="102" customWidth="1"/>
    <col min="10249" max="10249" width="1.42578125" style="102" customWidth="1"/>
    <col min="10250" max="10252" width="6.140625" style="102" customWidth="1"/>
    <col min="10253" max="10253" width="1.42578125" style="102" customWidth="1"/>
    <col min="10254" max="10256" width="6.140625" style="102" customWidth="1"/>
    <col min="10257" max="10257" width="1.42578125" style="102" customWidth="1"/>
    <col min="10258" max="10260" width="6.140625" style="102" customWidth="1"/>
    <col min="10261" max="10261" width="1.42578125" style="102" customWidth="1"/>
    <col min="10262" max="10264" width="6.140625" style="102" customWidth="1"/>
    <col min="10265" max="10265" width="1.42578125" style="102" customWidth="1"/>
    <col min="10266" max="10268" width="6.140625" style="102" customWidth="1"/>
    <col min="10269" max="10269" width="2.140625" style="102" customWidth="1"/>
    <col min="10270" max="10270" width="17" style="102" customWidth="1"/>
    <col min="10271" max="10273" width="6.140625" style="102" customWidth="1"/>
    <col min="10274" max="10274" width="1.42578125" style="102" customWidth="1"/>
    <col min="10275" max="10277" width="6.140625" style="102" customWidth="1"/>
    <col min="10278" max="10278" width="1.42578125" style="102" customWidth="1"/>
    <col min="10279" max="10281" width="6.140625" style="102" customWidth="1"/>
    <col min="10282" max="10282" width="1.42578125" style="102" customWidth="1"/>
    <col min="10283" max="10285" width="6.140625" style="102" customWidth="1"/>
    <col min="10286" max="10286" width="1.42578125" style="102" customWidth="1"/>
    <col min="10287" max="10289" width="6.140625" style="102" customWidth="1"/>
    <col min="10290" max="10290" width="1.42578125" style="102" customWidth="1"/>
    <col min="10291" max="10293" width="6.140625" style="102" customWidth="1"/>
    <col min="10294" max="10294" width="1.42578125" style="102" customWidth="1"/>
    <col min="10295" max="10297" width="6.140625" style="102" customWidth="1"/>
    <col min="10298" max="10496" width="11.42578125" style="102"/>
    <col min="10497" max="10497" width="19.28515625" style="102" customWidth="1"/>
    <col min="10498" max="10500" width="7.42578125" style="102" bestFit="1" customWidth="1"/>
    <col min="10501" max="10501" width="1.42578125" style="102" customWidth="1"/>
    <col min="10502" max="10504" width="6.140625" style="102" customWidth="1"/>
    <col min="10505" max="10505" width="1.42578125" style="102" customWidth="1"/>
    <col min="10506" max="10508" width="6.140625" style="102" customWidth="1"/>
    <col min="10509" max="10509" width="1.42578125" style="102" customWidth="1"/>
    <col min="10510" max="10512" width="6.140625" style="102" customWidth="1"/>
    <col min="10513" max="10513" width="1.42578125" style="102" customWidth="1"/>
    <col min="10514" max="10516" width="6.140625" style="102" customWidth="1"/>
    <col min="10517" max="10517" width="1.42578125" style="102" customWidth="1"/>
    <col min="10518" max="10520" width="6.140625" style="102" customWidth="1"/>
    <col min="10521" max="10521" width="1.42578125" style="102" customWidth="1"/>
    <col min="10522" max="10524" width="6.140625" style="102" customWidth="1"/>
    <col min="10525" max="10525" width="2.140625" style="102" customWidth="1"/>
    <col min="10526" max="10526" width="17" style="102" customWidth="1"/>
    <col min="10527" max="10529" width="6.140625" style="102" customWidth="1"/>
    <col min="10530" max="10530" width="1.42578125" style="102" customWidth="1"/>
    <col min="10531" max="10533" width="6.140625" style="102" customWidth="1"/>
    <col min="10534" max="10534" width="1.42578125" style="102" customWidth="1"/>
    <col min="10535" max="10537" width="6.140625" style="102" customWidth="1"/>
    <col min="10538" max="10538" width="1.42578125" style="102" customWidth="1"/>
    <col min="10539" max="10541" width="6.140625" style="102" customWidth="1"/>
    <col min="10542" max="10542" width="1.42578125" style="102" customWidth="1"/>
    <col min="10543" max="10545" width="6.140625" style="102" customWidth="1"/>
    <col min="10546" max="10546" width="1.42578125" style="102" customWidth="1"/>
    <col min="10547" max="10549" width="6.140625" style="102" customWidth="1"/>
    <col min="10550" max="10550" width="1.42578125" style="102" customWidth="1"/>
    <col min="10551" max="10553" width="6.140625" style="102" customWidth="1"/>
    <col min="10554" max="10752" width="11.42578125" style="102"/>
    <col min="10753" max="10753" width="19.28515625" style="102" customWidth="1"/>
    <col min="10754" max="10756" width="7.42578125" style="102" bestFit="1" customWidth="1"/>
    <col min="10757" max="10757" width="1.42578125" style="102" customWidth="1"/>
    <col min="10758" max="10760" width="6.140625" style="102" customWidth="1"/>
    <col min="10761" max="10761" width="1.42578125" style="102" customWidth="1"/>
    <col min="10762" max="10764" width="6.140625" style="102" customWidth="1"/>
    <col min="10765" max="10765" width="1.42578125" style="102" customWidth="1"/>
    <col min="10766" max="10768" width="6.140625" style="102" customWidth="1"/>
    <col min="10769" max="10769" width="1.42578125" style="102" customWidth="1"/>
    <col min="10770" max="10772" width="6.140625" style="102" customWidth="1"/>
    <col min="10773" max="10773" width="1.42578125" style="102" customWidth="1"/>
    <col min="10774" max="10776" width="6.140625" style="102" customWidth="1"/>
    <col min="10777" max="10777" width="1.42578125" style="102" customWidth="1"/>
    <col min="10778" max="10780" width="6.140625" style="102" customWidth="1"/>
    <col min="10781" max="10781" width="2.140625" style="102" customWidth="1"/>
    <col min="10782" max="10782" width="17" style="102" customWidth="1"/>
    <col min="10783" max="10785" width="6.140625" style="102" customWidth="1"/>
    <col min="10786" max="10786" width="1.42578125" style="102" customWidth="1"/>
    <col min="10787" max="10789" width="6.140625" style="102" customWidth="1"/>
    <col min="10790" max="10790" width="1.42578125" style="102" customWidth="1"/>
    <col min="10791" max="10793" width="6.140625" style="102" customWidth="1"/>
    <col min="10794" max="10794" width="1.42578125" style="102" customWidth="1"/>
    <col min="10795" max="10797" width="6.140625" style="102" customWidth="1"/>
    <col min="10798" max="10798" width="1.42578125" style="102" customWidth="1"/>
    <col min="10799" max="10801" width="6.140625" style="102" customWidth="1"/>
    <col min="10802" max="10802" width="1.42578125" style="102" customWidth="1"/>
    <col min="10803" max="10805" width="6.140625" style="102" customWidth="1"/>
    <col min="10806" max="10806" width="1.42578125" style="102" customWidth="1"/>
    <col min="10807" max="10809" width="6.140625" style="102" customWidth="1"/>
    <col min="10810" max="11008" width="11.42578125" style="102"/>
    <col min="11009" max="11009" width="19.28515625" style="102" customWidth="1"/>
    <col min="11010" max="11012" width="7.42578125" style="102" bestFit="1" customWidth="1"/>
    <col min="11013" max="11013" width="1.42578125" style="102" customWidth="1"/>
    <col min="11014" max="11016" width="6.140625" style="102" customWidth="1"/>
    <col min="11017" max="11017" width="1.42578125" style="102" customWidth="1"/>
    <col min="11018" max="11020" width="6.140625" style="102" customWidth="1"/>
    <col min="11021" max="11021" width="1.42578125" style="102" customWidth="1"/>
    <col min="11022" max="11024" width="6.140625" style="102" customWidth="1"/>
    <col min="11025" max="11025" width="1.42578125" style="102" customWidth="1"/>
    <col min="11026" max="11028" width="6.140625" style="102" customWidth="1"/>
    <col min="11029" max="11029" width="1.42578125" style="102" customWidth="1"/>
    <col min="11030" max="11032" width="6.140625" style="102" customWidth="1"/>
    <col min="11033" max="11033" width="1.42578125" style="102" customWidth="1"/>
    <col min="11034" max="11036" width="6.140625" style="102" customWidth="1"/>
    <col min="11037" max="11037" width="2.140625" style="102" customWidth="1"/>
    <col min="11038" max="11038" width="17" style="102" customWidth="1"/>
    <col min="11039" max="11041" width="6.140625" style="102" customWidth="1"/>
    <col min="11042" max="11042" width="1.42578125" style="102" customWidth="1"/>
    <col min="11043" max="11045" width="6.140625" style="102" customWidth="1"/>
    <col min="11046" max="11046" width="1.42578125" style="102" customWidth="1"/>
    <col min="11047" max="11049" width="6.140625" style="102" customWidth="1"/>
    <col min="11050" max="11050" width="1.42578125" style="102" customWidth="1"/>
    <col min="11051" max="11053" width="6.140625" style="102" customWidth="1"/>
    <col min="11054" max="11054" width="1.42578125" style="102" customWidth="1"/>
    <col min="11055" max="11057" width="6.140625" style="102" customWidth="1"/>
    <col min="11058" max="11058" width="1.42578125" style="102" customWidth="1"/>
    <col min="11059" max="11061" width="6.140625" style="102" customWidth="1"/>
    <col min="11062" max="11062" width="1.42578125" style="102" customWidth="1"/>
    <col min="11063" max="11065" width="6.140625" style="102" customWidth="1"/>
    <col min="11066" max="11264" width="11.42578125" style="102"/>
    <col min="11265" max="11265" width="19.28515625" style="102" customWidth="1"/>
    <col min="11266" max="11268" width="7.42578125" style="102" bestFit="1" customWidth="1"/>
    <col min="11269" max="11269" width="1.42578125" style="102" customWidth="1"/>
    <col min="11270" max="11272" width="6.140625" style="102" customWidth="1"/>
    <col min="11273" max="11273" width="1.42578125" style="102" customWidth="1"/>
    <col min="11274" max="11276" width="6.140625" style="102" customWidth="1"/>
    <col min="11277" max="11277" width="1.42578125" style="102" customWidth="1"/>
    <col min="11278" max="11280" width="6.140625" style="102" customWidth="1"/>
    <col min="11281" max="11281" width="1.42578125" style="102" customWidth="1"/>
    <col min="11282" max="11284" width="6.140625" style="102" customWidth="1"/>
    <col min="11285" max="11285" width="1.42578125" style="102" customWidth="1"/>
    <col min="11286" max="11288" width="6.140625" style="102" customWidth="1"/>
    <col min="11289" max="11289" width="1.42578125" style="102" customWidth="1"/>
    <col min="11290" max="11292" width="6.140625" style="102" customWidth="1"/>
    <col min="11293" max="11293" width="2.140625" style="102" customWidth="1"/>
    <col min="11294" max="11294" width="17" style="102" customWidth="1"/>
    <col min="11295" max="11297" width="6.140625" style="102" customWidth="1"/>
    <col min="11298" max="11298" width="1.42578125" style="102" customWidth="1"/>
    <col min="11299" max="11301" width="6.140625" style="102" customWidth="1"/>
    <col min="11302" max="11302" width="1.42578125" style="102" customWidth="1"/>
    <col min="11303" max="11305" width="6.140625" style="102" customWidth="1"/>
    <col min="11306" max="11306" width="1.42578125" style="102" customWidth="1"/>
    <col min="11307" max="11309" width="6.140625" style="102" customWidth="1"/>
    <col min="11310" max="11310" width="1.42578125" style="102" customWidth="1"/>
    <col min="11311" max="11313" width="6.140625" style="102" customWidth="1"/>
    <col min="11314" max="11314" width="1.42578125" style="102" customWidth="1"/>
    <col min="11315" max="11317" width="6.140625" style="102" customWidth="1"/>
    <col min="11318" max="11318" width="1.42578125" style="102" customWidth="1"/>
    <col min="11319" max="11321" width="6.140625" style="102" customWidth="1"/>
    <col min="11322" max="11520" width="11.42578125" style="102"/>
    <col min="11521" max="11521" width="19.28515625" style="102" customWidth="1"/>
    <col min="11522" max="11524" width="7.42578125" style="102" bestFit="1" customWidth="1"/>
    <col min="11525" max="11525" width="1.42578125" style="102" customWidth="1"/>
    <col min="11526" max="11528" width="6.140625" style="102" customWidth="1"/>
    <col min="11529" max="11529" width="1.42578125" style="102" customWidth="1"/>
    <col min="11530" max="11532" width="6.140625" style="102" customWidth="1"/>
    <col min="11533" max="11533" width="1.42578125" style="102" customWidth="1"/>
    <col min="11534" max="11536" width="6.140625" style="102" customWidth="1"/>
    <col min="11537" max="11537" width="1.42578125" style="102" customWidth="1"/>
    <col min="11538" max="11540" width="6.140625" style="102" customWidth="1"/>
    <col min="11541" max="11541" width="1.42578125" style="102" customWidth="1"/>
    <col min="11542" max="11544" width="6.140625" style="102" customWidth="1"/>
    <col min="11545" max="11545" width="1.42578125" style="102" customWidth="1"/>
    <col min="11546" max="11548" width="6.140625" style="102" customWidth="1"/>
    <col min="11549" max="11549" width="2.140625" style="102" customWidth="1"/>
    <col min="11550" max="11550" width="17" style="102" customWidth="1"/>
    <col min="11551" max="11553" width="6.140625" style="102" customWidth="1"/>
    <col min="11554" max="11554" width="1.42578125" style="102" customWidth="1"/>
    <col min="11555" max="11557" width="6.140625" style="102" customWidth="1"/>
    <col min="11558" max="11558" width="1.42578125" style="102" customWidth="1"/>
    <col min="11559" max="11561" width="6.140625" style="102" customWidth="1"/>
    <col min="11562" max="11562" width="1.42578125" style="102" customWidth="1"/>
    <col min="11563" max="11565" width="6.140625" style="102" customWidth="1"/>
    <col min="11566" max="11566" width="1.42578125" style="102" customWidth="1"/>
    <col min="11567" max="11569" width="6.140625" style="102" customWidth="1"/>
    <col min="11570" max="11570" width="1.42578125" style="102" customWidth="1"/>
    <col min="11571" max="11573" width="6.140625" style="102" customWidth="1"/>
    <col min="11574" max="11574" width="1.42578125" style="102" customWidth="1"/>
    <col min="11575" max="11577" width="6.140625" style="102" customWidth="1"/>
    <col min="11578" max="11776" width="11.42578125" style="102"/>
    <col min="11777" max="11777" width="19.28515625" style="102" customWidth="1"/>
    <col min="11778" max="11780" width="7.42578125" style="102" bestFit="1" customWidth="1"/>
    <col min="11781" max="11781" width="1.42578125" style="102" customWidth="1"/>
    <col min="11782" max="11784" width="6.140625" style="102" customWidth="1"/>
    <col min="11785" max="11785" width="1.42578125" style="102" customWidth="1"/>
    <col min="11786" max="11788" width="6.140625" style="102" customWidth="1"/>
    <col min="11789" max="11789" width="1.42578125" style="102" customWidth="1"/>
    <col min="11790" max="11792" width="6.140625" style="102" customWidth="1"/>
    <col min="11793" max="11793" width="1.42578125" style="102" customWidth="1"/>
    <col min="11794" max="11796" width="6.140625" style="102" customWidth="1"/>
    <col min="11797" max="11797" width="1.42578125" style="102" customWidth="1"/>
    <col min="11798" max="11800" width="6.140625" style="102" customWidth="1"/>
    <col min="11801" max="11801" width="1.42578125" style="102" customWidth="1"/>
    <col min="11802" max="11804" width="6.140625" style="102" customWidth="1"/>
    <col min="11805" max="11805" width="2.140625" style="102" customWidth="1"/>
    <col min="11806" max="11806" width="17" style="102" customWidth="1"/>
    <col min="11807" max="11809" width="6.140625" style="102" customWidth="1"/>
    <col min="11810" max="11810" width="1.42578125" style="102" customWidth="1"/>
    <col min="11811" max="11813" width="6.140625" style="102" customWidth="1"/>
    <col min="11814" max="11814" width="1.42578125" style="102" customWidth="1"/>
    <col min="11815" max="11817" width="6.140625" style="102" customWidth="1"/>
    <col min="11818" max="11818" width="1.42578125" style="102" customWidth="1"/>
    <col min="11819" max="11821" width="6.140625" style="102" customWidth="1"/>
    <col min="11822" max="11822" width="1.42578125" style="102" customWidth="1"/>
    <col min="11823" max="11825" width="6.140625" style="102" customWidth="1"/>
    <col min="11826" max="11826" width="1.42578125" style="102" customWidth="1"/>
    <col min="11827" max="11829" width="6.140625" style="102" customWidth="1"/>
    <col min="11830" max="11830" width="1.42578125" style="102" customWidth="1"/>
    <col min="11831" max="11833" width="6.140625" style="102" customWidth="1"/>
    <col min="11834" max="12032" width="11.42578125" style="102"/>
    <col min="12033" max="12033" width="19.28515625" style="102" customWidth="1"/>
    <col min="12034" max="12036" width="7.42578125" style="102" bestFit="1" customWidth="1"/>
    <col min="12037" max="12037" width="1.42578125" style="102" customWidth="1"/>
    <col min="12038" max="12040" width="6.140625" style="102" customWidth="1"/>
    <col min="12041" max="12041" width="1.42578125" style="102" customWidth="1"/>
    <col min="12042" max="12044" width="6.140625" style="102" customWidth="1"/>
    <col min="12045" max="12045" width="1.42578125" style="102" customWidth="1"/>
    <col min="12046" max="12048" width="6.140625" style="102" customWidth="1"/>
    <col min="12049" max="12049" width="1.42578125" style="102" customWidth="1"/>
    <col min="12050" max="12052" width="6.140625" style="102" customWidth="1"/>
    <col min="12053" max="12053" width="1.42578125" style="102" customWidth="1"/>
    <col min="12054" max="12056" width="6.140625" style="102" customWidth="1"/>
    <col min="12057" max="12057" width="1.42578125" style="102" customWidth="1"/>
    <col min="12058" max="12060" width="6.140625" style="102" customWidth="1"/>
    <col min="12061" max="12061" width="2.140625" style="102" customWidth="1"/>
    <col min="12062" max="12062" width="17" style="102" customWidth="1"/>
    <col min="12063" max="12065" width="6.140625" style="102" customWidth="1"/>
    <col min="12066" max="12066" width="1.42578125" style="102" customWidth="1"/>
    <col min="12067" max="12069" width="6.140625" style="102" customWidth="1"/>
    <col min="12070" max="12070" width="1.42578125" style="102" customWidth="1"/>
    <col min="12071" max="12073" width="6.140625" style="102" customWidth="1"/>
    <col min="12074" max="12074" width="1.42578125" style="102" customWidth="1"/>
    <col min="12075" max="12077" width="6.140625" style="102" customWidth="1"/>
    <col min="12078" max="12078" width="1.42578125" style="102" customWidth="1"/>
    <col min="12079" max="12081" width="6.140625" style="102" customWidth="1"/>
    <col min="12082" max="12082" width="1.42578125" style="102" customWidth="1"/>
    <col min="12083" max="12085" width="6.140625" style="102" customWidth="1"/>
    <col min="12086" max="12086" width="1.42578125" style="102" customWidth="1"/>
    <col min="12087" max="12089" width="6.140625" style="102" customWidth="1"/>
    <col min="12090" max="12288" width="11.42578125" style="102"/>
    <col min="12289" max="12289" width="19.28515625" style="102" customWidth="1"/>
    <col min="12290" max="12292" width="7.42578125" style="102" bestFit="1" customWidth="1"/>
    <col min="12293" max="12293" width="1.42578125" style="102" customWidth="1"/>
    <col min="12294" max="12296" width="6.140625" style="102" customWidth="1"/>
    <col min="12297" max="12297" width="1.42578125" style="102" customWidth="1"/>
    <col min="12298" max="12300" width="6.140625" style="102" customWidth="1"/>
    <col min="12301" max="12301" width="1.42578125" style="102" customWidth="1"/>
    <col min="12302" max="12304" width="6.140625" style="102" customWidth="1"/>
    <col min="12305" max="12305" width="1.42578125" style="102" customWidth="1"/>
    <col min="12306" max="12308" width="6.140625" style="102" customWidth="1"/>
    <col min="12309" max="12309" width="1.42578125" style="102" customWidth="1"/>
    <col min="12310" max="12312" width="6.140625" style="102" customWidth="1"/>
    <col min="12313" max="12313" width="1.42578125" style="102" customWidth="1"/>
    <col min="12314" max="12316" width="6.140625" style="102" customWidth="1"/>
    <col min="12317" max="12317" width="2.140625" style="102" customWidth="1"/>
    <col min="12318" max="12318" width="17" style="102" customWidth="1"/>
    <col min="12319" max="12321" width="6.140625" style="102" customWidth="1"/>
    <col min="12322" max="12322" width="1.42578125" style="102" customWidth="1"/>
    <col min="12323" max="12325" width="6.140625" style="102" customWidth="1"/>
    <col min="12326" max="12326" width="1.42578125" style="102" customWidth="1"/>
    <col min="12327" max="12329" width="6.140625" style="102" customWidth="1"/>
    <col min="12330" max="12330" width="1.42578125" style="102" customWidth="1"/>
    <col min="12331" max="12333" width="6.140625" style="102" customWidth="1"/>
    <col min="12334" max="12334" width="1.42578125" style="102" customWidth="1"/>
    <col min="12335" max="12337" width="6.140625" style="102" customWidth="1"/>
    <col min="12338" max="12338" width="1.42578125" style="102" customWidth="1"/>
    <col min="12339" max="12341" width="6.140625" style="102" customWidth="1"/>
    <col min="12342" max="12342" width="1.42578125" style="102" customWidth="1"/>
    <col min="12343" max="12345" width="6.140625" style="102" customWidth="1"/>
    <col min="12346" max="12544" width="11.42578125" style="102"/>
    <col min="12545" max="12545" width="19.28515625" style="102" customWidth="1"/>
    <col min="12546" max="12548" width="7.42578125" style="102" bestFit="1" customWidth="1"/>
    <col min="12549" max="12549" width="1.42578125" style="102" customWidth="1"/>
    <col min="12550" max="12552" width="6.140625" style="102" customWidth="1"/>
    <col min="12553" max="12553" width="1.42578125" style="102" customWidth="1"/>
    <col min="12554" max="12556" width="6.140625" style="102" customWidth="1"/>
    <col min="12557" max="12557" width="1.42578125" style="102" customWidth="1"/>
    <col min="12558" max="12560" width="6.140625" style="102" customWidth="1"/>
    <col min="12561" max="12561" width="1.42578125" style="102" customWidth="1"/>
    <col min="12562" max="12564" width="6.140625" style="102" customWidth="1"/>
    <col min="12565" max="12565" width="1.42578125" style="102" customWidth="1"/>
    <col min="12566" max="12568" width="6.140625" style="102" customWidth="1"/>
    <col min="12569" max="12569" width="1.42578125" style="102" customWidth="1"/>
    <col min="12570" max="12572" width="6.140625" style="102" customWidth="1"/>
    <col min="12573" max="12573" width="2.140625" style="102" customWidth="1"/>
    <col min="12574" max="12574" width="17" style="102" customWidth="1"/>
    <col min="12575" max="12577" width="6.140625" style="102" customWidth="1"/>
    <col min="12578" max="12578" width="1.42578125" style="102" customWidth="1"/>
    <col min="12579" max="12581" width="6.140625" style="102" customWidth="1"/>
    <col min="12582" max="12582" width="1.42578125" style="102" customWidth="1"/>
    <col min="12583" max="12585" width="6.140625" style="102" customWidth="1"/>
    <col min="12586" max="12586" width="1.42578125" style="102" customWidth="1"/>
    <col min="12587" max="12589" width="6.140625" style="102" customWidth="1"/>
    <col min="12590" max="12590" width="1.42578125" style="102" customWidth="1"/>
    <col min="12591" max="12593" width="6.140625" style="102" customWidth="1"/>
    <col min="12594" max="12594" width="1.42578125" style="102" customWidth="1"/>
    <col min="12595" max="12597" width="6.140625" style="102" customWidth="1"/>
    <col min="12598" max="12598" width="1.42578125" style="102" customWidth="1"/>
    <col min="12599" max="12601" width="6.140625" style="102" customWidth="1"/>
    <col min="12602" max="12800" width="11.42578125" style="102"/>
    <col min="12801" max="12801" width="19.28515625" style="102" customWidth="1"/>
    <col min="12802" max="12804" width="7.42578125" style="102" bestFit="1" customWidth="1"/>
    <col min="12805" max="12805" width="1.42578125" style="102" customWidth="1"/>
    <col min="12806" max="12808" width="6.140625" style="102" customWidth="1"/>
    <col min="12809" max="12809" width="1.42578125" style="102" customWidth="1"/>
    <col min="12810" max="12812" width="6.140625" style="102" customWidth="1"/>
    <col min="12813" max="12813" width="1.42578125" style="102" customWidth="1"/>
    <col min="12814" max="12816" width="6.140625" style="102" customWidth="1"/>
    <col min="12817" max="12817" width="1.42578125" style="102" customWidth="1"/>
    <col min="12818" max="12820" width="6.140625" style="102" customWidth="1"/>
    <col min="12821" max="12821" width="1.42578125" style="102" customWidth="1"/>
    <col min="12822" max="12824" width="6.140625" style="102" customWidth="1"/>
    <col min="12825" max="12825" width="1.42578125" style="102" customWidth="1"/>
    <col min="12826" max="12828" width="6.140625" style="102" customWidth="1"/>
    <col min="12829" max="12829" width="2.140625" style="102" customWidth="1"/>
    <col min="12830" max="12830" width="17" style="102" customWidth="1"/>
    <col min="12831" max="12833" width="6.140625" style="102" customWidth="1"/>
    <col min="12834" max="12834" width="1.42578125" style="102" customWidth="1"/>
    <col min="12835" max="12837" width="6.140625" style="102" customWidth="1"/>
    <col min="12838" max="12838" width="1.42578125" style="102" customWidth="1"/>
    <col min="12839" max="12841" width="6.140625" style="102" customWidth="1"/>
    <col min="12842" max="12842" width="1.42578125" style="102" customWidth="1"/>
    <col min="12843" max="12845" width="6.140625" style="102" customWidth="1"/>
    <col min="12846" max="12846" width="1.42578125" style="102" customWidth="1"/>
    <col min="12847" max="12849" width="6.140625" style="102" customWidth="1"/>
    <col min="12850" max="12850" width="1.42578125" style="102" customWidth="1"/>
    <col min="12851" max="12853" width="6.140625" style="102" customWidth="1"/>
    <col min="12854" max="12854" width="1.42578125" style="102" customWidth="1"/>
    <col min="12855" max="12857" width="6.140625" style="102" customWidth="1"/>
    <col min="12858" max="13056" width="11.42578125" style="102"/>
    <col min="13057" max="13057" width="19.28515625" style="102" customWidth="1"/>
    <col min="13058" max="13060" width="7.42578125" style="102" bestFit="1" customWidth="1"/>
    <col min="13061" max="13061" width="1.42578125" style="102" customWidth="1"/>
    <col min="13062" max="13064" width="6.140625" style="102" customWidth="1"/>
    <col min="13065" max="13065" width="1.42578125" style="102" customWidth="1"/>
    <col min="13066" max="13068" width="6.140625" style="102" customWidth="1"/>
    <col min="13069" max="13069" width="1.42578125" style="102" customWidth="1"/>
    <col min="13070" max="13072" width="6.140625" style="102" customWidth="1"/>
    <col min="13073" max="13073" width="1.42578125" style="102" customWidth="1"/>
    <col min="13074" max="13076" width="6.140625" style="102" customWidth="1"/>
    <col min="13077" max="13077" width="1.42578125" style="102" customWidth="1"/>
    <col min="13078" max="13080" width="6.140625" style="102" customWidth="1"/>
    <col min="13081" max="13081" width="1.42578125" style="102" customWidth="1"/>
    <col min="13082" max="13084" width="6.140625" style="102" customWidth="1"/>
    <col min="13085" max="13085" width="2.140625" style="102" customWidth="1"/>
    <col min="13086" max="13086" width="17" style="102" customWidth="1"/>
    <col min="13087" max="13089" width="6.140625" style="102" customWidth="1"/>
    <col min="13090" max="13090" width="1.42578125" style="102" customWidth="1"/>
    <col min="13091" max="13093" width="6.140625" style="102" customWidth="1"/>
    <col min="13094" max="13094" width="1.42578125" style="102" customWidth="1"/>
    <col min="13095" max="13097" width="6.140625" style="102" customWidth="1"/>
    <col min="13098" max="13098" width="1.42578125" style="102" customWidth="1"/>
    <col min="13099" max="13101" width="6.140625" style="102" customWidth="1"/>
    <col min="13102" max="13102" width="1.42578125" style="102" customWidth="1"/>
    <col min="13103" max="13105" width="6.140625" style="102" customWidth="1"/>
    <col min="13106" max="13106" width="1.42578125" style="102" customWidth="1"/>
    <col min="13107" max="13109" width="6.140625" style="102" customWidth="1"/>
    <col min="13110" max="13110" width="1.42578125" style="102" customWidth="1"/>
    <col min="13111" max="13113" width="6.140625" style="102" customWidth="1"/>
    <col min="13114" max="13312" width="11.42578125" style="102"/>
    <col min="13313" max="13313" width="19.28515625" style="102" customWidth="1"/>
    <col min="13314" max="13316" width="7.42578125" style="102" bestFit="1" customWidth="1"/>
    <col min="13317" max="13317" width="1.42578125" style="102" customWidth="1"/>
    <col min="13318" max="13320" width="6.140625" style="102" customWidth="1"/>
    <col min="13321" max="13321" width="1.42578125" style="102" customWidth="1"/>
    <col min="13322" max="13324" width="6.140625" style="102" customWidth="1"/>
    <col min="13325" max="13325" width="1.42578125" style="102" customWidth="1"/>
    <col min="13326" max="13328" width="6.140625" style="102" customWidth="1"/>
    <col min="13329" max="13329" width="1.42578125" style="102" customWidth="1"/>
    <col min="13330" max="13332" width="6.140625" style="102" customWidth="1"/>
    <col min="13333" max="13333" width="1.42578125" style="102" customWidth="1"/>
    <col min="13334" max="13336" width="6.140625" style="102" customWidth="1"/>
    <col min="13337" max="13337" width="1.42578125" style="102" customWidth="1"/>
    <col min="13338" max="13340" width="6.140625" style="102" customWidth="1"/>
    <col min="13341" max="13341" width="2.140625" style="102" customWidth="1"/>
    <col min="13342" max="13342" width="17" style="102" customWidth="1"/>
    <col min="13343" max="13345" width="6.140625" style="102" customWidth="1"/>
    <col min="13346" max="13346" width="1.42578125" style="102" customWidth="1"/>
    <col min="13347" max="13349" width="6.140625" style="102" customWidth="1"/>
    <col min="13350" max="13350" width="1.42578125" style="102" customWidth="1"/>
    <col min="13351" max="13353" width="6.140625" style="102" customWidth="1"/>
    <col min="13354" max="13354" width="1.42578125" style="102" customWidth="1"/>
    <col min="13355" max="13357" width="6.140625" style="102" customWidth="1"/>
    <col min="13358" max="13358" width="1.42578125" style="102" customWidth="1"/>
    <col min="13359" max="13361" width="6.140625" style="102" customWidth="1"/>
    <col min="13362" max="13362" width="1.42578125" style="102" customWidth="1"/>
    <col min="13363" max="13365" width="6.140625" style="102" customWidth="1"/>
    <col min="13366" max="13366" width="1.42578125" style="102" customWidth="1"/>
    <col min="13367" max="13369" width="6.140625" style="102" customWidth="1"/>
    <col min="13370" max="13568" width="11.42578125" style="102"/>
    <col min="13569" max="13569" width="19.28515625" style="102" customWidth="1"/>
    <col min="13570" max="13572" width="7.42578125" style="102" bestFit="1" customWidth="1"/>
    <col min="13573" max="13573" width="1.42578125" style="102" customWidth="1"/>
    <col min="13574" max="13576" width="6.140625" style="102" customWidth="1"/>
    <col min="13577" max="13577" width="1.42578125" style="102" customWidth="1"/>
    <col min="13578" max="13580" width="6.140625" style="102" customWidth="1"/>
    <col min="13581" max="13581" width="1.42578125" style="102" customWidth="1"/>
    <col min="13582" max="13584" width="6.140625" style="102" customWidth="1"/>
    <col min="13585" max="13585" width="1.42578125" style="102" customWidth="1"/>
    <col min="13586" max="13588" width="6.140625" style="102" customWidth="1"/>
    <col min="13589" max="13589" width="1.42578125" style="102" customWidth="1"/>
    <col min="13590" max="13592" width="6.140625" style="102" customWidth="1"/>
    <col min="13593" max="13593" width="1.42578125" style="102" customWidth="1"/>
    <col min="13594" max="13596" width="6.140625" style="102" customWidth="1"/>
    <col min="13597" max="13597" width="2.140625" style="102" customWidth="1"/>
    <col min="13598" max="13598" width="17" style="102" customWidth="1"/>
    <col min="13599" max="13601" width="6.140625" style="102" customWidth="1"/>
    <col min="13602" max="13602" width="1.42578125" style="102" customWidth="1"/>
    <col min="13603" max="13605" width="6.140625" style="102" customWidth="1"/>
    <col min="13606" max="13606" width="1.42578125" style="102" customWidth="1"/>
    <col min="13607" max="13609" width="6.140625" style="102" customWidth="1"/>
    <col min="13610" max="13610" width="1.42578125" style="102" customWidth="1"/>
    <col min="13611" max="13613" width="6.140625" style="102" customWidth="1"/>
    <col min="13614" max="13614" width="1.42578125" style="102" customWidth="1"/>
    <col min="13615" max="13617" width="6.140625" style="102" customWidth="1"/>
    <col min="13618" max="13618" width="1.42578125" style="102" customWidth="1"/>
    <col min="13619" max="13621" width="6.140625" style="102" customWidth="1"/>
    <col min="13622" max="13622" width="1.42578125" style="102" customWidth="1"/>
    <col min="13623" max="13625" width="6.140625" style="102" customWidth="1"/>
    <col min="13626" max="13824" width="11.42578125" style="102"/>
    <col min="13825" max="13825" width="19.28515625" style="102" customWidth="1"/>
    <col min="13826" max="13828" width="7.42578125" style="102" bestFit="1" customWidth="1"/>
    <col min="13829" max="13829" width="1.42578125" style="102" customWidth="1"/>
    <col min="13830" max="13832" width="6.140625" style="102" customWidth="1"/>
    <col min="13833" max="13833" width="1.42578125" style="102" customWidth="1"/>
    <col min="13834" max="13836" width="6.140625" style="102" customWidth="1"/>
    <col min="13837" max="13837" width="1.42578125" style="102" customWidth="1"/>
    <col min="13838" max="13840" width="6.140625" style="102" customWidth="1"/>
    <col min="13841" max="13841" width="1.42578125" style="102" customWidth="1"/>
    <col min="13842" max="13844" width="6.140625" style="102" customWidth="1"/>
    <col min="13845" max="13845" width="1.42578125" style="102" customWidth="1"/>
    <col min="13846" max="13848" width="6.140625" style="102" customWidth="1"/>
    <col min="13849" max="13849" width="1.42578125" style="102" customWidth="1"/>
    <col min="13850" max="13852" width="6.140625" style="102" customWidth="1"/>
    <col min="13853" max="13853" width="2.140625" style="102" customWidth="1"/>
    <col min="13854" max="13854" width="17" style="102" customWidth="1"/>
    <col min="13855" max="13857" width="6.140625" style="102" customWidth="1"/>
    <col min="13858" max="13858" width="1.42578125" style="102" customWidth="1"/>
    <col min="13859" max="13861" width="6.140625" style="102" customWidth="1"/>
    <col min="13862" max="13862" width="1.42578125" style="102" customWidth="1"/>
    <col min="13863" max="13865" width="6.140625" style="102" customWidth="1"/>
    <col min="13866" max="13866" width="1.42578125" style="102" customWidth="1"/>
    <col min="13867" max="13869" width="6.140625" style="102" customWidth="1"/>
    <col min="13870" max="13870" width="1.42578125" style="102" customWidth="1"/>
    <col min="13871" max="13873" width="6.140625" style="102" customWidth="1"/>
    <col min="13874" max="13874" width="1.42578125" style="102" customWidth="1"/>
    <col min="13875" max="13877" width="6.140625" style="102" customWidth="1"/>
    <col min="13878" max="13878" width="1.42578125" style="102" customWidth="1"/>
    <col min="13879" max="13881" width="6.140625" style="102" customWidth="1"/>
    <col min="13882" max="14080" width="11.42578125" style="102"/>
    <col min="14081" max="14081" width="19.28515625" style="102" customWidth="1"/>
    <col min="14082" max="14084" width="7.42578125" style="102" bestFit="1" customWidth="1"/>
    <col min="14085" max="14085" width="1.42578125" style="102" customWidth="1"/>
    <col min="14086" max="14088" width="6.140625" style="102" customWidth="1"/>
    <col min="14089" max="14089" width="1.42578125" style="102" customWidth="1"/>
    <col min="14090" max="14092" width="6.140625" style="102" customWidth="1"/>
    <col min="14093" max="14093" width="1.42578125" style="102" customWidth="1"/>
    <col min="14094" max="14096" width="6.140625" style="102" customWidth="1"/>
    <col min="14097" max="14097" width="1.42578125" style="102" customWidth="1"/>
    <col min="14098" max="14100" width="6.140625" style="102" customWidth="1"/>
    <col min="14101" max="14101" width="1.42578125" style="102" customWidth="1"/>
    <col min="14102" max="14104" width="6.140625" style="102" customWidth="1"/>
    <col min="14105" max="14105" width="1.42578125" style="102" customWidth="1"/>
    <col min="14106" max="14108" width="6.140625" style="102" customWidth="1"/>
    <col min="14109" max="14109" width="2.140625" style="102" customWidth="1"/>
    <col min="14110" max="14110" width="17" style="102" customWidth="1"/>
    <col min="14111" max="14113" width="6.140625" style="102" customWidth="1"/>
    <col min="14114" max="14114" width="1.42578125" style="102" customWidth="1"/>
    <col min="14115" max="14117" width="6.140625" style="102" customWidth="1"/>
    <col min="14118" max="14118" width="1.42578125" style="102" customWidth="1"/>
    <col min="14119" max="14121" width="6.140625" style="102" customWidth="1"/>
    <col min="14122" max="14122" width="1.42578125" style="102" customWidth="1"/>
    <col min="14123" max="14125" width="6.140625" style="102" customWidth="1"/>
    <col min="14126" max="14126" width="1.42578125" style="102" customWidth="1"/>
    <col min="14127" max="14129" width="6.140625" style="102" customWidth="1"/>
    <col min="14130" max="14130" width="1.42578125" style="102" customWidth="1"/>
    <col min="14131" max="14133" width="6.140625" style="102" customWidth="1"/>
    <col min="14134" max="14134" width="1.42578125" style="102" customWidth="1"/>
    <col min="14135" max="14137" width="6.140625" style="102" customWidth="1"/>
    <col min="14138" max="14336" width="11.42578125" style="102"/>
    <col min="14337" max="14337" width="19.28515625" style="102" customWidth="1"/>
    <col min="14338" max="14340" width="7.42578125" style="102" bestFit="1" customWidth="1"/>
    <col min="14341" max="14341" width="1.42578125" style="102" customWidth="1"/>
    <col min="14342" max="14344" width="6.140625" style="102" customWidth="1"/>
    <col min="14345" max="14345" width="1.42578125" style="102" customWidth="1"/>
    <col min="14346" max="14348" width="6.140625" style="102" customWidth="1"/>
    <col min="14349" max="14349" width="1.42578125" style="102" customWidth="1"/>
    <col min="14350" max="14352" width="6.140625" style="102" customWidth="1"/>
    <col min="14353" max="14353" width="1.42578125" style="102" customWidth="1"/>
    <col min="14354" max="14356" width="6.140625" style="102" customWidth="1"/>
    <col min="14357" max="14357" width="1.42578125" style="102" customWidth="1"/>
    <col min="14358" max="14360" width="6.140625" style="102" customWidth="1"/>
    <col min="14361" max="14361" width="1.42578125" style="102" customWidth="1"/>
    <col min="14362" max="14364" width="6.140625" style="102" customWidth="1"/>
    <col min="14365" max="14365" width="2.140625" style="102" customWidth="1"/>
    <col min="14366" max="14366" width="17" style="102" customWidth="1"/>
    <col min="14367" max="14369" width="6.140625" style="102" customWidth="1"/>
    <col min="14370" max="14370" width="1.42578125" style="102" customWidth="1"/>
    <col min="14371" max="14373" width="6.140625" style="102" customWidth="1"/>
    <col min="14374" max="14374" width="1.42578125" style="102" customWidth="1"/>
    <col min="14375" max="14377" width="6.140625" style="102" customWidth="1"/>
    <col min="14378" max="14378" width="1.42578125" style="102" customWidth="1"/>
    <col min="14379" max="14381" width="6.140625" style="102" customWidth="1"/>
    <col min="14382" max="14382" width="1.42578125" style="102" customWidth="1"/>
    <col min="14383" max="14385" width="6.140625" style="102" customWidth="1"/>
    <col min="14386" max="14386" width="1.42578125" style="102" customWidth="1"/>
    <col min="14387" max="14389" width="6.140625" style="102" customWidth="1"/>
    <col min="14390" max="14390" width="1.42578125" style="102" customWidth="1"/>
    <col min="14391" max="14393" width="6.140625" style="102" customWidth="1"/>
    <col min="14394" max="14592" width="11.42578125" style="102"/>
    <col min="14593" max="14593" width="19.28515625" style="102" customWidth="1"/>
    <col min="14594" max="14596" width="7.42578125" style="102" bestFit="1" customWidth="1"/>
    <col min="14597" max="14597" width="1.42578125" style="102" customWidth="1"/>
    <col min="14598" max="14600" width="6.140625" style="102" customWidth="1"/>
    <col min="14601" max="14601" width="1.42578125" style="102" customWidth="1"/>
    <col min="14602" max="14604" width="6.140625" style="102" customWidth="1"/>
    <col min="14605" max="14605" width="1.42578125" style="102" customWidth="1"/>
    <col min="14606" max="14608" width="6.140625" style="102" customWidth="1"/>
    <col min="14609" max="14609" width="1.42578125" style="102" customWidth="1"/>
    <col min="14610" max="14612" width="6.140625" style="102" customWidth="1"/>
    <col min="14613" max="14613" width="1.42578125" style="102" customWidth="1"/>
    <col min="14614" max="14616" width="6.140625" style="102" customWidth="1"/>
    <col min="14617" max="14617" width="1.42578125" style="102" customWidth="1"/>
    <col min="14618" max="14620" width="6.140625" style="102" customWidth="1"/>
    <col min="14621" max="14621" width="2.140625" style="102" customWidth="1"/>
    <col min="14622" max="14622" width="17" style="102" customWidth="1"/>
    <col min="14623" max="14625" width="6.140625" style="102" customWidth="1"/>
    <col min="14626" max="14626" width="1.42578125" style="102" customWidth="1"/>
    <col min="14627" max="14629" width="6.140625" style="102" customWidth="1"/>
    <col min="14630" max="14630" width="1.42578125" style="102" customWidth="1"/>
    <col min="14631" max="14633" width="6.140625" style="102" customWidth="1"/>
    <col min="14634" max="14634" width="1.42578125" style="102" customWidth="1"/>
    <col min="14635" max="14637" width="6.140625" style="102" customWidth="1"/>
    <col min="14638" max="14638" width="1.42578125" style="102" customWidth="1"/>
    <col min="14639" max="14641" width="6.140625" style="102" customWidth="1"/>
    <col min="14642" max="14642" width="1.42578125" style="102" customWidth="1"/>
    <col min="14643" max="14645" width="6.140625" style="102" customWidth="1"/>
    <col min="14646" max="14646" width="1.42578125" style="102" customWidth="1"/>
    <col min="14647" max="14649" width="6.140625" style="102" customWidth="1"/>
    <col min="14650" max="14848" width="11.42578125" style="102"/>
    <col min="14849" max="14849" width="19.28515625" style="102" customWidth="1"/>
    <col min="14850" max="14852" width="7.42578125" style="102" bestFit="1" customWidth="1"/>
    <col min="14853" max="14853" width="1.42578125" style="102" customWidth="1"/>
    <col min="14854" max="14856" width="6.140625" style="102" customWidth="1"/>
    <col min="14857" max="14857" width="1.42578125" style="102" customWidth="1"/>
    <col min="14858" max="14860" width="6.140625" style="102" customWidth="1"/>
    <col min="14861" max="14861" width="1.42578125" style="102" customWidth="1"/>
    <col min="14862" max="14864" width="6.140625" style="102" customWidth="1"/>
    <col min="14865" max="14865" width="1.42578125" style="102" customWidth="1"/>
    <col min="14866" max="14868" width="6.140625" style="102" customWidth="1"/>
    <col min="14869" max="14869" width="1.42578125" style="102" customWidth="1"/>
    <col min="14870" max="14872" width="6.140625" style="102" customWidth="1"/>
    <col min="14873" max="14873" width="1.42578125" style="102" customWidth="1"/>
    <col min="14874" max="14876" width="6.140625" style="102" customWidth="1"/>
    <col min="14877" max="14877" width="2.140625" style="102" customWidth="1"/>
    <col min="14878" max="14878" width="17" style="102" customWidth="1"/>
    <col min="14879" max="14881" width="6.140625" style="102" customWidth="1"/>
    <col min="14882" max="14882" width="1.42578125" style="102" customWidth="1"/>
    <col min="14883" max="14885" width="6.140625" style="102" customWidth="1"/>
    <col min="14886" max="14886" width="1.42578125" style="102" customWidth="1"/>
    <col min="14887" max="14889" width="6.140625" style="102" customWidth="1"/>
    <col min="14890" max="14890" width="1.42578125" style="102" customWidth="1"/>
    <col min="14891" max="14893" width="6.140625" style="102" customWidth="1"/>
    <col min="14894" max="14894" width="1.42578125" style="102" customWidth="1"/>
    <col min="14895" max="14897" width="6.140625" style="102" customWidth="1"/>
    <col min="14898" max="14898" width="1.42578125" style="102" customWidth="1"/>
    <col min="14899" max="14901" width="6.140625" style="102" customWidth="1"/>
    <col min="14902" max="14902" width="1.42578125" style="102" customWidth="1"/>
    <col min="14903" max="14905" width="6.140625" style="102" customWidth="1"/>
    <col min="14906" max="15104" width="11.42578125" style="102"/>
    <col min="15105" max="15105" width="19.28515625" style="102" customWidth="1"/>
    <col min="15106" max="15108" width="7.42578125" style="102" bestFit="1" customWidth="1"/>
    <col min="15109" max="15109" width="1.42578125" style="102" customWidth="1"/>
    <col min="15110" max="15112" width="6.140625" style="102" customWidth="1"/>
    <col min="15113" max="15113" width="1.42578125" style="102" customWidth="1"/>
    <col min="15114" max="15116" width="6.140625" style="102" customWidth="1"/>
    <col min="15117" max="15117" width="1.42578125" style="102" customWidth="1"/>
    <col min="15118" max="15120" width="6.140625" style="102" customWidth="1"/>
    <col min="15121" max="15121" width="1.42578125" style="102" customWidth="1"/>
    <col min="15122" max="15124" width="6.140625" style="102" customWidth="1"/>
    <col min="15125" max="15125" width="1.42578125" style="102" customWidth="1"/>
    <col min="15126" max="15128" width="6.140625" style="102" customWidth="1"/>
    <col min="15129" max="15129" width="1.42578125" style="102" customWidth="1"/>
    <col min="15130" max="15132" width="6.140625" style="102" customWidth="1"/>
    <col min="15133" max="15133" width="2.140625" style="102" customWidth="1"/>
    <col min="15134" max="15134" width="17" style="102" customWidth="1"/>
    <col min="15135" max="15137" width="6.140625" style="102" customWidth="1"/>
    <col min="15138" max="15138" width="1.42578125" style="102" customWidth="1"/>
    <col min="15139" max="15141" width="6.140625" style="102" customWidth="1"/>
    <col min="15142" max="15142" width="1.42578125" style="102" customWidth="1"/>
    <col min="15143" max="15145" width="6.140625" style="102" customWidth="1"/>
    <col min="15146" max="15146" width="1.42578125" style="102" customWidth="1"/>
    <col min="15147" max="15149" width="6.140625" style="102" customWidth="1"/>
    <col min="15150" max="15150" width="1.42578125" style="102" customWidth="1"/>
    <col min="15151" max="15153" width="6.140625" style="102" customWidth="1"/>
    <col min="15154" max="15154" width="1.42578125" style="102" customWidth="1"/>
    <col min="15155" max="15157" width="6.140625" style="102" customWidth="1"/>
    <col min="15158" max="15158" width="1.42578125" style="102" customWidth="1"/>
    <col min="15159" max="15161" width="6.140625" style="102" customWidth="1"/>
    <col min="15162" max="15360" width="11.42578125" style="102"/>
    <col min="15361" max="15361" width="19.28515625" style="102" customWidth="1"/>
    <col min="15362" max="15364" width="7.42578125" style="102" bestFit="1" customWidth="1"/>
    <col min="15365" max="15365" width="1.42578125" style="102" customWidth="1"/>
    <col min="15366" max="15368" width="6.140625" style="102" customWidth="1"/>
    <col min="15369" max="15369" width="1.42578125" style="102" customWidth="1"/>
    <col min="15370" max="15372" width="6.140625" style="102" customWidth="1"/>
    <col min="15373" max="15373" width="1.42578125" style="102" customWidth="1"/>
    <col min="15374" max="15376" width="6.140625" style="102" customWidth="1"/>
    <col min="15377" max="15377" width="1.42578125" style="102" customWidth="1"/>
    <col min="15378" max="15380" width="6.140625" style="102" customWidth="1"/>
    <col min="15381" max="15381" width="1.42578125" style="102" customWidth="1"/>
    <col min="15382" max="15384" width="6.140625" style="102" customWidth="1"/>
    <col min="15385" max="15385" width="1.42578125" style="102" customWidth="1"/>
    <col min="15386" max="15388" width="6.140625" style="102" customWidth="1"/>
    <col min="15389" max="15389" width="2.140625" style="102" customWidth="1"/>
    <col min="15390" max="15390" width="17" style="102" customWidth="1"/>
    <col min="15391" max="15393" width="6.140625" style="102" customWidth="1"/>
    <col min="15394" max="15394" width="1.42578125" style="102" customWidth="1"/>
    <col min="15395" max="15397" width="6.140625" style="102" customWidth="1"/>
    <col min="15398" max="15398" width="1.42578125" style="102" customWidth="1"/>
    <col min="15399" max="15401" width="6.140625" style="102" customWidth="1"/>
    <col min="15402" max="15402" width="1.42578125" style="102" customWidth="1"/>
    <col min="15403" max="15405" width="6.140625" style="102" customWidth="1"/>
    <col min="15406" max="15406" width="1.42578125" style="102" customWidth="1"/>
    <col min="15407" max="15409" width="6.140625" style="102" customWidth="1"/>
    <col min="15410" max="15410" width="1.42578125" style="102" customWidth="1"/>
    <col min="15411" max="15413" width="6.140625" style="102" customWidth="1"/>
    <col min="15414" max="15414" width="1.42578125" style="102" customWidth="1"/>
    <col min="15415" max="15417" width="6.140625" style="102" customWidth="1"/>
    <col min="15418" max="15616" width="11.42578125" style="102"/>
    <col min="15617" max="15617" width="19.28515625" style="102" customWidth="1"/>
    <col min="15618" max="15620" width="7.42578125" style="102" bestFit="1" customWidth="1"/>
    <col min="15621" max="15621" width="1.42578125" style="102" customWidth="1"/>
    <col min="15622" max="15624" width="6.140625" style="102" customWidth="1"/>
    <col min="15625" max="15625" width="1.42578125" style="102" customWidth="1"/>
    <col min="15626" max="15628" width="6.140625" style="102" customWidth="1"/>
    <col min="15629" max="15629" width="1.42578125" style="102" customWidth="1"/>
    <col min="15630" max="15632" width="6.140625" style="102" customWidth="1"/>
    <col min="15633" max="15633" width="1.42578125" style="102" customWidth="1"/>
    <col min="15634" max="15636" width="6.140625" style="102" customWidth="1"/>
    <col min="15637" max="15637" width="1.42578125" style="102" customWidth="1"/>
    <col min="15638" max="15640" width="6.140625" style="102" customWidth="1"/>
    <col min="15641" max="15641" width="1.42578125" style="102" customWidth="1"/>
    <col min="15642" max="15644" width="6.140625" style="102" customWidth="1"/>
    <col min="15645" max="15645" width="2.140625" style="102" customWidth="1"/>
    <col min="15646" max="15646" width="17" style="102" customWidth="1"/>
    <col min="15647" max="15649" width="6.140625" style="102" customWidth="1"/>
    <col min="15650" max="15650" width="1.42578125" style="102" customWidth="1"/>
    <col min="15651" max="15653" width="6.140625" style="102" customWidth="1"/>
    <col min="15654" max="15654" width="1.42578125" style="102" customWidth="1"/>
    <col min="15655" max="15657" width="6.140625" style="102" customWidth="1"/>
    <col min="15658" max="15658" width="1.42578125" style="102" customWidth="1"/>
    <col min="15659" max="15661" width="6.140625" style="102" customWidth="1"/>
    <col min="15662" max="15662" width="1.42578125" style="102" customWidth="1"/>
    <col min="15663" max="15665" width="6.140625" style="102" customWidth="1"/>
    <col min="15666" max="15666" width="1.42578125" style="102" customWidth="1"/>
    <col min="15667" max="15669" width="6.140625" style="102" customWidth="1"/>
    <col min="15670" max="15670" width="1.42578125" style="102" customWidth="1"/>
    <col min="15671" max="15673" width="6.140625" style="102" customWidth="1"/>
    <col min="15674" max="15872" width="11.42578125" style="102"/>
    <col min="15873" max="15873" width="19.28515625" style="102" customWidth="1"/>
    <col min="15874" max="15876" width="7.42578125" style="102" bestFit="1" customWidth="1"/>
    <col min="15877" max="15877" width="1.42578125" style="102" customWidth="1"/>
    <col min="15878" max="15880" width="6.140625" style="102" customWidth="1"/>
    <col min="15881" max="15881" width="1.42578125" style="102" customWidth="1"/>
    <col min="15882" max="15884" width="6.140625" style="102" customWidth="1"/>
    <col min="15885" max="15885" width="1.42578125" style="102" customWidth="1"/>
    <col min="15886" max="15888" width="6.140625" style="102" customWidth="1"/>
    <col min="15889" max="15889" width="1.42578125" style="102" customWidth="1"/>
    <col min="15890" max="15892" width="6.140625" style="102" customWidth="1"/>
    <col min="15893" max="15893" width="1.42578125" style="102" customWidth="1"/>
    <col min="15894" max="15896" width="6.140625" style="102" customWidth="1"/>
    <col min="15897" max="15897" width="1.42578125" style="102" customWidth="1"/>
    <col min="15898" max="15900" width="6.140625" style="102" customWidth="1"/>
    <col min="15901" max="15901" width="2.140625" style="102" customWidth="1"/>
    <col min="15902" max="15902" width="17" style="102" customWidth="1"/>
    <col min="15903" max="15905" width="6.140625" style="102" customWidth="1"/>
    <col min="15906" max="15906" width="1.42578125" style="102" customWidth="1"/>
    <col min="15907" max="15909" width="6.140625" style="102" customWidth="1"/>
    <col min="15910" max="15910" width="1.42578125" style="102" customWidth="1"/>
    <col min="15911" max="15913" width="6.140625" style="102" customWidth="1"/>
    <col min="15914" max="15914" width="1.42578125" style="102" customWidth="1"/>
    <col min="15915" max="15917" width="6.140625" style="102" customWidth="1"/>
    <col min="15918" max="15918" width="1.42578125" style="102" customWidth="1"/>
    <col min="15919" max="15921" width="6.140625" style="102" customWidth="1"/>
    <col min="15922" max="15922" width="1.42578125" style="102" customWidth="1"/>
    <col min="15923" max="15925" width="6.140625" style="102" customWidth="1"/>
    <col min="15926" max="15926" width="1.42578125" style="102" customWidth="1"/>
    <col min="15927" max="15929" width="6.140625" style="102" customWidth="1"/>
    <col min="15930" max="16128" width="11.42578125" style="102"/>
    <col min="16129" max="16129" width="19.28515625" style="102" customWidth="1"/>
    <col min="16130" max="16132" width="7.42578125" style="102" bestFit="1" customWidth="1"/>
    <col min="16133" max="16133" width="1.42578125" style="102" customWidth="1"/>
    <col min="16134" max="16136" width="6.140625" style="102" customWidth="1"/>
    <col min="16137" max="16137" width="1.42578125" style="102" customWidth="1"/>
    <col min="16138" max="16140" width="6.140625" style="102" customWidth="1"/>
    <col min="16141" max="16141" width="1.42578125" style="102" customWidth="1"/>
    <col min="16142" max="16144" width="6.140625" style="102" customWidth="1"/>
    <col min="16145" max="16145" width="1.42578125" style="102" customWidth="1"/>
    <col min="16146" max="16148" width="6.140625" style="102" customWidth="1"/>
    <col min="16149" max="16149" width="1.42578125" style="102" customWidth="1"/>
    <col min="16150" max="16152" width="6.140625" style="102" customWidth="1"/>
    <col min="16153" max="16153" width="1.42578125" style="102" customWidth="1"/>
    <col min="16154" max="16156" width="6.140625" style="102" customWidth="1"/>
    <col min="16157" max="16157" width="2.140625" style="102" customWidth="1"/>
    <col min="16158" max="16158" width="17" style="102" customWidth="1"/>
    <col min="16159" max="16161" width="6.140625" style="102" customWidth="1"/>
    <col min="16162" max="16162" width="1.42578125" style="102" customWidth="1"/>
    <col min="16163" max="16165" width="6.140625" style="102" customWidth="1"/>
    <col min="16166" max="16166" width="1.42578125" style="102" customWidth="1"/>
    <col min="16167" max="16169" width="6.140625" style="102" customWidth="1"/>
    <col min="16170" max="16170" width="1.42578125" style="102" customWidth="1"/>
    <col min="16171" max="16173" width="6.140625" style="102" customWidth="1"/>
    <col min="16174" max="16174" width="1.42578125" style="102" customWidth="1"/>
    <col min="16175" max="16177" width="6.140625" style="102" customWidth="1"/>
    <col min="16178" max="16178" width="1.42578125" style="102" customWidth="1"/>
    <col min="16179" max="16181" width="6.140625" style="102" customWidth="1"/>
    <col min="16182" max="16182" width="1.42578125" style="102" customWidth="1"/>
    <col min="16183" max="16185" width="6.140625" style="102" customWidth="1"/>
    <col min="16186" max="16384" width="11.42578125" style="102"/>
  </cols>
  <sheetData>
    <row r="1" spans="1:62" ht="15" customHeight="1" x14ac:dyDescent="0.2">
      <c r="Z1" s="29"/>
      <c r="AA1" s="318" t="s">
        <v>356</v>
      </c>
      <c r="AB1" s="318"/>
      <c r="BF1" s="29"/>
      <c r="BG1" s="318" t="s">
        <v>356</v>
      </c>
      <c r="BH1" s="318"/>
    </row>
    <row r="2" spans="1:62" ht="15" customHeight="1" x14ac:dyDescent="0.2">
      <c r="Z2" s="30"/>
      <c r="AA2" s="318"/>
      <c r="AB2" s="318"/>
      <c r="BF2" s="30"/>
      <c r="BG2" s="318"/>
      <c r="BH2" s="318"/>
    </row>
    <row r="3" spans="1:62" ht="15" customHeight="1" x14ac:dyDescent="0.2">
      <c r="A3" s="340" t="s">
        <v>270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D3" s="340" t="s">
        <v>271</v>
      </c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</row>
    <row r="4" spans="1:62" ht="15" customHeight="1" x14ac:dyDescent="0.2">
      <c r="A4" s="339" t="s">
        <v>75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D4" s="339" t="s">
        <v>106</v>
      </c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  <c r="AY4" s="339"/>
      <c r="AZ4" s="339"/>
      <c r="BA4" s="339"/>
      <c r="BB4" s="339"/>
      <c r="BC4" s="339"/>
      <c r="BD4" s="339"/>
      <c r="BE4" s="339"/>
    </row>
    <row r="5" spans="1:62" ht="15" customHeight="1" x14ac:dyDescent="0.2">
      <c r="A5" s="330" t="s">
        <v>254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D5" s="330" t="s">
        <v>254</v>
      </c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</row>
    <row r="6" spans="1:62" ht="15" customHeight="1" x14ac:dyDescent="0.2">
      <c r="A6" s="330" t="s">
        <v>264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D6" s="330" t="s">
        <v>264</v>
      </c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</row>
    <row r="7" spans="1:62" ht="15" customHeight="1" x14ac:dyDescent="0.2">
      <c r="A7" s="330" t="s">
        <v>248</v>
      </c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D7" s="330" t="s">
        <v>248</v>
      </c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</row>
    <row r="8" spans="1:62" ht="15" customHeight="1" x14ac:dyDescent="0.2">
      <c r="A8" s="330" t="s">
        <v>515</v>
      </c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D8" s="330" t="s">
        <v>515</v>
      </c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</row>
    <row r="9" spans="1:62" ht="15" customHeight="1" thickBot="1" x14ac:dyDescent="0.25">
      <c r="A9" s="100"/>
      <c r="B9" s="142"/>
      <c r="C9" s="100"/>
      <c r="D9" s="100"/>
      <c r="E9" s="100"/>
      <c r="F9" s="101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D9" s="100"/>
      <c r="AE9" s="142"/>
      <c r="AF9" s="100"/>
      <c r="AG9" s="100"/>
      <c r="AH9" s="100"/>
      <c r="AI9" s="101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</row>
    <row r="10" spans="1:62" ht="15" customHeight="1" x14ac:dyDescent="0.2">
      <c r="A10" s="337" t="s">
        <v>260</v>
      </c>
      <c r="B10" s="331" t="s">
        <v>19</v>
      </c>
      <c r="C10" s="331" t="s">
        <v>261</v>
      </c>
      <c r="D10" s="331"/>
      <c r="E10" s="109"/>
      <c r="F10" s="331" t="s">
        <v>64</v>
      </c>
      <c r="G10" s="331"/>
      <c r="H10" s="331"/>
      <c r="I10" s="109"/>
      <c r="J10" s="331" t="s">
        <v>65</v>
      </c>
      <c r="K10" s="331"/>
      <c r="L10" s="331"/>
      <c r="M10" s="109"/>
      <c r="N10" s="331" t="s">
        <v>66</v>
      </c>
      <c r="O10" s="331"/>
      <c r="P10" s="331"/>
      <c r="Q10" s="109"/>
      <c r="R10" s="331" t="s">
        <v>67</v>
      </c>
      <c r="S10" s="331"/>
      <c r="T10" s="331"/>
      <c r="U10" s="109"/>
      <c r="V10" s="331" t="s">
        <v>68</v>
      </c>
      <c r="W10" s="331"/>
      <c r="X10" s="331"/>
      <c r="Y10" s="109"/>
      <c r="Z10" s="331" t="s">
        <v>69</v>
      </c>
      <c r="AA10" s="331"/>
      <c r="AB10" s="331"/>
      <c r="AD10" s="337" t="s">
        <v>260</v>
      </c>
      <c r="AE10" s="331" t="s">
        <v>19</v>
      </c>
      <c r="AF10" s="331"/>
      <c r="AG10" s="331"/>
      <c r="AH10" s="109"/>
      <c r="AI10" s="331" t="s">
        <v>64</v>
      </c>
      <c r="AJ10" s="331"/>
      <c r="AK10" s="331"/>
      <c r="AL10" s="109"/>
      <c r="AM10" s="331" t="s">
        <v>65</v>
      </c>
      <c r="AN10" s="331"/>
      <c r="AO10" s="331"/>
      <c r="AP10" s="109"/>
      <c r="AQ10" s="331" t="s">
        <v>66</v>
      </c>
      <c r="AR10" s="331"/>
      <c r="AS10" s="331"/>
      <c r="AT10" s="109"/>
      <c r="AU10" s="331" t="s">
        <v>67</v>
      </c>
      <c r="AV10" s="331"/>
      <c r="AW10" s="331"/>
      <c r="AX10" s="109"/>
      <c r="AY10" s="331" t="s">
        <v>68</v>
      </c>
      <c r="AZ10" s="331"/>
      <c r="BA10" s="331"/>
      <c r="BB10" s="109"/>
      <c r="BC10" s="331" t="s">
        <v>69</v>
      </c>
      <c r="BD10" s="331"/>
      <c r="BE10" s="331"/>
    </row>
    <row r="11" spans="1:62" ht="15" customHeight="1" thickBot="1" x14ac:dyDescent="0.25">
      <c r="A11" s="338"/>
      <c r="B11" s="110" t="s">
        <v>70</v>
      </c>
      <c r="C11" s="110" t="s">
        <v>71</v>
      </c>
      <c r="D11" s="110" t="s">
        <v>72</v>
      </c>
      <c r="E11" s="111"/>
      <c r="F11" s="110" t="s">
        <v>70</v>
      </c>
      <c r="G11" s="110" t="s">
        <v>71</v>
      </c>
      <c r="H11" s="110" t="s">
        <v>72</v>
      </c>
      <c r="I11" s="111"/>
      <c r="J11" s="110" t="s">
        <v>70</v>
      </c>
      <c r="K11" s="110" t="s">
        <v>71</v>
      </c>
      <c r="L11" s="110" t="s">
        <v>72</v>
      </c>
      <c r="M11" s="111"/>
      <c r="N11" s="110" t="s">
        <v>70</v>
      </c>
      <c r="O11" s="110" t="s">
        <v>71</v>
      </c>
      <c r="P11" s="110" t="s">
        <v>72</v>
      </c>
      <c r="Q11" s="111"/>
      <c r="R11" s="110" t="s">
        <v>70</v>
      </c>
      <c r="S11" s="110" t="s">
        <v>71</v>
      </c>
      <c r="T11" s="110" t="s">
        <v>72</v>
      </c>
      <c r="U11" s="111"/>
      <c r="V11" s="110" t="s">
        <v>70</v>
      </c>
      <c r="W11" s="110" t="s">
        <v>71</v>
      </c>
      <c r="X11" s="110" t="s">
        <v>72</v>
      </c>
      <c r="Y11" s="111"/>
      <c r="Z11" s="110" t="s">
        <v>70</v>
      </c>
      <c r="AA11" s="110" t="s">
        <v>71</v>
      </c>
      <c r="AB11" s="110" t="s">
        <v>72</v>
      </c>
      <c r="AD11" s="338"/>
      <c r="AE11" s="110" t="s">
        <v>70</v>
      </c>
      <c r="AF11" s="110" t="s">
        <v>71</v>
      </c>
      <c r="AG11" s="110" t="s">
        <v>72</v>
      </c>
      <c r="AH11" s="111"/>
      <c r="AI11" s="110" t="s">
        <v>70</v>
      </c>
      <c r="AJ11" s="110" t="s">
        <v>71</v>
      </c>
      <c r="AK11" s="110" t="s">
        <v>72</v>
      </c>
      <c r="AL11" s="111"/>
      <c r="AM11" s="110" t="s">
        <v>70</v>
      </c>
      <c r="AN11" s="110" t="s">
        <v>71</v>
      </c>
      <c r="AO11" s="110" t="s">
        <v>72</v>
      </c>
      <c r="AP11" s="111"/>
      <c r="AQ11" s="110" t="s">
        <v>70</v>
      </c>
      <c r="AR11" s="110" t="s">
        <v>71</v>
      </c>
      <c r="AS11" s="110" t="s">
        <v>72</v>
      </c>
      <c r="AT11" s="111"/>
      <c r="AU11" s="110" t="s">
        <v>70</v>
      </c>
      <c r="AV11" s="110" t="s">
        <v>71</v>
      </c>
      <c r="AW11" s="110" t="s">
        <v>72</v>
      </c>
      <c r="AX11" s="111"/>
      <c r="AY11" s="110" t="s">
        <v>70</v>
      </c>
      <c r="AZ11" s="110" t="s">
        <v>71</v>
      </c>
      <c r="BA11" s="110" t="s">
        <v>72</v>
      </c>
      <c r="BB11" s="111"/>
      <c r="BC11" s="110" t="s">
        <v>70</v>
      </c>
      <c r="BD11" s="110" t="s">
        <v>71</v>
      </c>
      <c r="BE11" s="110" t="s">
        <v>72</v>
      </c>
    </row>
    <row r="12" spans="1:62" ht="15" customHeight="1" x14ac:dyDescent="0.2">
      <c r="A12" s="127"/>
      <c r="B12" s="113"/>
      <c r="C12" s="113"/>
      <c r="D12" s="113"/>
      <c r="E12" s="114"/>
      <c r="F12" s="113"/>
      <c r="G12" s="113"/>
      <c r="H12" s="113"/>
      <c r="I12" s="114"/>
      <c r="J12" s="113"/>
      <c r="K12" s="113"/>
      <c r="L12" s="113"/>
      <c r="M12" s="114"/>
      <c r="N12" s="113"/>
      <c r="O12" s="113"/>
      <c r="P12" s="113"/>
      <c r="Q12" s="114"/>
      <c r="R12" s="113"/>
      <c r="S12" s="113"/>
      <c r="T12" s="113"/>
      <c r="U12" s="114"/>
      <c r="V12" s="113"/>
      <c r="W12" s="113"/>
      <c r="X12" s="113"/>
      <c r="Y12" s="114"/>
      <c r="Z12" s="113"/>
      <c r="AA12" s="113"/>
      <c r="AB12" s="113"/>
      <c r="AD12" s="104"/>
      <c r="AE12" s="98"/>
      <c r="AF12" s="98"/>
      <c r="AG12" s="98"/>
      <c r="AH12" s="99"/>
      <c r="AI12" s="98"/>
      <c r="AJ12" s="98"/>
      <c r="AK12" s="98"/>
      <c r="AL12" s="99"/>
      <c r="AM12" s="98"/>
      <c r="AN12" s="98"/>
      <c r="AO12" s="98"/>
      <c r="AP12" s="99"/>
      <c r="AQ12" s="98"/>
      <c r="AR12" s="98"/>
      <c r="AS12" s="98"/>
      <c r="AT12" s="99"/>
      <c r="AU12" s="98"/>
      <c r="AV12" s="98"/>
      <c r="AW12" s="98"/>
      <c r="AX12" s="99"/>
      <c r="AY12" s="98"/>
      <c r="AZ12" s="98"/>
      <c r="BA12" s="98"/>
      <c r="BB12" s="99"/>
      <c r="BC12" s="98"/>
      <c r="BD12" s="98"/>
      <c r="BE12" s="98"/>
    </row>
    <row r="13" spans="1:62" s="155" customFormat="1" ht="15" customHeight="1" x14ac:dyDescent="0.25">
      <c r="A13" s="151" t="s">
        <v>262</v>
      </c>
      <c r="B13" s="153">
        <f>SUM(B15:B41)</f>
        <v>438685</v>
      </c>
      <c r="C13" s="153">
        <f>SUM(C15:C41)</f>
        <v>224448</v>
      </c>
      <c r="D13" s="153">
        <f>SUM(D15:D41)</f>
        <v>214237</v>
      </c>
      <c r="E13" s="153"/>
      <c r="F13" s="153">
        <f>SUM(F15:F41)</f>
        <v>79062</v>
      </c>
      <c r="G13" s="153">
        <f>SUM(G15:G41)</f>
        <v>40380</v>
      </c>
      <c r="H13" s="153">
        <f>SUM(H15:H41)</f>
        <v>38682</v>
      </c>
      <c r="I13" s="153"/>
      <c r="J13" s="153">
        <f>SUM(J15:J41)</f>
        <v>71726</v>
      </c>
      <c r="K13" s="153">
        <f>SUM(K15:K41)</f>
        <v>36908</v>
      </c>
      <c r="L13" s="153">
        <f>SUM(L15:L41)</f>
        <v>34818</v>
      </c>
      <c r="M13" s="153"/>
      <c r="N13" s="153">
        <f>SUM(N15:N41)</f>
        <v>73817</v>
      </c>
      <c r="O13" s="153">
        <f>SUM(O15:O41)</f>
        <v>37962</v>
      </c>
      <c r="P13" s="153">
        <f>SUM(P15:P41)</f>
        <v>35855</v>
      </c>
      <c r="Q13" s="153"/>
      <c r="R13" s="153">
        <f>SUM(R15:R41)</f>
        <v>73946</v>
      </c>
      <c r="S13" s="153">
        <f>SUM(S15:S41)</f>
        <v>37840</v>
      </c>
      <c r="T13" s="153">
        <f>SUM(T15:T41)</f>
        <v>36106</v>
      </c>
      <c r="U13" s="153"/>
      <c r="V13" s="153">
        <f>SUM(V15:V41)</f>
        <v>70745</v>
      </c>
      <c r="W13" s="153">
        <f>SUM(W15:W41)</f>
        <v>36130</v>
      </c>
      <c r="X13" s="153">
        <f>SUM(X15:X41)</f>
        <v>34615</v>
      </c>
      <c r="Y13" s="153"/>
      <c r="Z13" s="153">
        <f>SUM(Z15:Z41)</f>
        <v>69389</v>
      </c>
      <c r="AA13" s="153">
        <f>SUM(AA15:AA41)</f>
        <v>35228</v>
      </c>
      <c r="AB13" s="153">
        <f>SUM(AB15:AB41)</f>
        <v>34161</v>
      </c>
      <c r="AD13" s="151" t="s">
        <v>262</v>
      </c>
      <c r="AE13" s="159">
        <f>+B13/(B13+B57+B104)*100</f>
        <v>97.575324854421623</v>
      </c>
      <c r="AF13" s="159">
        <f>+C13/(C13+C57+C104)*100</f>
        <v>97.157327446269733</v>
      </c>
      <c r="AG13" s="159">
        <f>+D13/(D13+D57+D104)*100</f>
        <v>98.017120295007103</v>
      </c>
      <c r="AH13" s="160"/>
      <c r="AI13" s="159">
        <f>+F13/(F13+F57+F104)*100</f>
        <v>99.515400203909522</v>
      </c>
      <c r="AJ13" s="159">
        <f>+G13/(G13+G57+G104)*100</f>
        <v>99.458128078817737</v>
      </c>
      <c r="AK13" s="159">
        <f>+H13/(H13+H57+H104)*100</f>
        <v>99.575256776585064</v>
      </c>
      <c r="AL13" s="160"/>
      <c r="AM13" s="159">
        <f>+J13/(J13+J57+J104)*100</f>
        <v>93.449201344555334</v>
      </c>
      <c r="AN13" s="159">
        <f>+K13/(K13+K57+K104)*100</f>
        <v>92.452593872898987</v>
      </c>
      <c r="AO13" s="159">
        <f>+L13/(L13+L57+L104)*100</f>
        <v>94.529362256672016</v>
      </c>
      <c r="AP13" s="160"/>
      <c r="AQ13" s="159">
        <f>+N13/(N13+N57+N104)*100</f>
        <v>97.809725718828673</v>
      </c>
      <c r="AR13" s="159">
        <f>+O13/(O13+O57+O104)*100</f>
        <v>97.495955004237615</v>
      </c>
      <c r="AS13" s="159">
        <f>+P13/(P13+P57+P104)*100</f>
        <v>98.144143650945722</v>
      </c>
      <c r="AT13" s="160"/>
      <c r="AU13" s="159">
        <f>+R13/(R13+R57+R104)*100</f>
        <v>97.483356403664885</v>
      </c>
      <c r="AV13" s="159">
        <f>+S13/(S13+S57+S104)*100</f>
        <v>96.995796165282471</v>
      </c>
      <c r="AW13" s="159">
        <f>+T13/(T13+T57+T104)*100</f>
        <v>97.999620009228352</v>
      </c>
      <c r="AX13" s="160"/>
      <c r="AY13" s="159">
        <f>+V13/(V13+V57+V104)*100</f>
        <v>98.147891231964479</v>
      </c>
      <c r="AZ13" s="159">
        <f>+W13/(W13+W57+W104)*100</f>
        <v>97.7807848443843</v>
      </c>
      <c r="BA13" s="159">
        <f>+X13/(X13+X57+X104)*100</f>
        <v>98.534016510105332</v>
      </c>
      <c r="BB13" s="160"/>
      <c r="BC13" s="159">
        <f>+Z13/(Z13+Z57+Z104)*100</f>
        <v>99.155472992283507</v>
      </c>
      <c r="BD13" s="159">
        <f>+AA13/(AA13+AA57+AA104)*100</f>
        <v>98.96895631408907</v>
      </c>
      <c r="BE13" s="159">
        <f>+AB13/(AB13+AB57+AB104)*100</f>
        <v>99.348553148175085</v>
      </c>
      <c r="BF13" s="97"/>
      <c r="BG13" s="97"/>
      <c r="BH13" s="97"/>
      <c r="BI13" s="97"/>
      <c r="BJ13" s="97"/>
    </row>
    <row r="14" spans="1:62" ht="15" customHeight="1" x14ac:dyDescent="0.2">
      <c r="A14" s="108"/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D14" s="108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</row>
    <row r="15" spans="1:62" ht="15" customHeight="1" x14ac:dyDescent="0.2">
      <c r="A15" s="108" t="s">
        <v>79</v>
      </c>
      <c r="B15" s="272">
        <v>27159</v>
      </c>
      <c r="C15" s="272">
        <v>13873</v>
      </c>
      <c r="D15" s="272">
        <v>13286</v>
      </c>
      <c r="E15" s="272"/>
      <c r="F15" s="272">
        <v>4788</v>
      </c>
      <c r="G15" s="272">
        <v>2435</v>
      </c>
      <c r="H15" s="272">
        <v>2353</v>
      </c>
      <c r="I15" s="272"/>
      <c r="J15" s="272">
        <v>4501</v>
      </c>
      <c r="K15" s="272">
        <v>2317</v>
      </c>
      <c r="L15" s="272">
        <v>2184</v>
      </c>
      <c r="M15" s="272"/>
      <c r="N15" s="272">
        <v>4633</v>
      </c>
      <c r="O15" s="272">
        <v>2362</v>
      </c>
      <c r="P15" s="272">
        <v>2271</v>
      </c>
      <c r="Q15" s="272"/>
      <c r="R15" s="272">
        <v>4713</v>
      </c>
      <c r="S15" s="272">
        <v>2429</v>
      </c>
      <c r="T15" s="272">
        <v>2284</v>
      </c>
      <c r="U15" s="272"/>
      <c r="V15" s="272">
        <v>4339</v>
      </c>
      <c r="W15" s="272">
        <v>2225</v>
      </c>
      <c r="X15" s="272">
        <v>2114</v>
      </c>
      <c r="Y15" s="272"/>
      <c r="Z15" s="272">
        <v>4185</v>
      </c>
      <c r="AA15" s="272">
        <v>2105</v>
      </c>
      <c r="AB15" s="272">
        <v>2080</v>
      </c>
      <c r="AD15" s="108" t="s">
        <v>79</v>
      </c>
      <c r="AE15" s="103">
        <f t="shared" ref="AE15:AE38" si="0">+B15/(B15+B59+B106)*100</f>
        <v>96.954876481507924</v>
      </c>
      <c r="AF15" s="103">
        <f t="shared" ref="AF15:AF38" si="1">+C15/(C15+C59+C106)*100</f>
        <v>96.669221657027379</v>
      </c>
      <c r="AG15" s="103">
        <f t="shared" ref="AG15:AG38" si="2">+D15/(D15+D59+D106)*100</f>
        <v>97.254959373398734</v>
      </c>
      <c r="AH15" s="143"/>
      <c r="AI15" s="103">
        <f t="shared" ref="AI15:AI38" si="3">+F15/(F15+F59+F106)*100</f>
        <v>99.23316062176167</v>
      </c>
      <c r="AJ15" s="103">
        <f t="shared" ref="AJ15:AJ38" si="4">+G15/(G15+G59+G106)*100</f>
        <v>99.144951140065146</v>
      </c>
      <c r="AK15" s="103">
        <f t="shared" ref="AK15:AK38" si="5">+H15/(H15+H59+H106)*100</f>
        <v>99.324609539890247</v>
      </c>
      <c r="AL15" s="106"/>
      <c r="AM15" s="103">
        <f t="shared" ref="AM15:AM38" si="6">+J15/(J15+J59+J106)*100</f>
        <v>92.823262528356366</v>
      </c>
      <c r="AN15" s="103">
        <f t="shared" ref="AN15:AN38" si="7">+K15/(K15+K59+K106)*100</f>
        <v>92.495009980039924</v>
      </c>
      <c r="AO15" s="103">
        <f t="shared" ref="AO15:AO38" si="8">+L15/(L15+L59+L106)*100</f>
        <v>93.174061433447093</v>
      </c>
      <c r="AP15" s="106"/>
      <c r="AQ15" s="103">
        <f t="shared" ref="AQ15:AQ38" si="9">+N15/(N15+N59+N106)*100</f>
        <v>97.475278771302328</v>
      </c>
      <c r="AR15" s="103">
        <f t="shared" ref="AR15:AR38" si="10">+O15/(O15+O59+O106)*100</f>
        <v>97.361912613355315</v>
      </c>
      <c r="AS15" s="103">
        <f t="shared" ref="AS15:AS38" si="11">+P15/(P15+P59+P106)*100</f>
        <v>97.59346798452944</v>
      </c>
      <c r="AT15" s="106"/>
      <c r="AU15" s="103">
        <f t="shared" ref="AU15:AU38" si="12">+R15/(R15+R59+R106)*100</f>
        <v>96.815940838126537</v>
      </c>
      <c r="AV15" s="103">
        <f t="shared" ref="AV15:AV38" si="13">+S15/(S15+S59+S106)*100</f>
        <v>96.007905138339922</v>
      </c>
      <c r="AW15" s="103">
        <f t="shared" ref="AW15:AW38" si="14">+T15/(T15+T59+T106)*100</f>
        <v>97.690333618477325</v>
      </c>
      <c r="AX15" s="106"/>
      <c r="AY15" s="103">
        <f t="shared" ref="AY15:AY38" si="15">+V15/(V15+V59+V106)*100</f>
        <v>96.83106449453247</v>
      </c>
      <c r="AZ15" s="103">
        <f t="shared" ref="AZ15:AZ38" si="16">+W15/(W15+W59+W106)*100</f>
        <v>96.487424111014747</v>
      </c>
      <c r="BA15" s="103">
        <f t="shared" ref="BA15:BA38" si="17">+X15/(X15+X59+X106)*100</f>
        <v>97.195402298850581</v>
      </c>
      <c r="BB15" s="143"/>
      <c r="BC15" s="103">
        <f t="shared" ref="BC15:BC38" si="18">+Z15/(Z15+Z59+Z106)*100</f>
        <v>98.79603399433428</v>
      </c>
      <c r="BD15" s="103">
        <f t="shared" ref="BD15:BD38" si="19">+AA15/(AA15+AA59+AA106)*100</f>
        <v>98.919172932330824</v>
      </c>
      <c r="BE15" s="103">
        <f t="shared" ref="BE15:BE38" si="20">+AB15/(AB15+AB59+AB106)*100</f>
        <v>98.671726755218216</v>
      </c>
    </row>
    <row r="16" spans="1:62" ht="15" customHeight="1" x14ac:dyDescent="0.2">
      <c r="A16" s="108" t="s">
        <v>80</v>
      </c>
      <c r="B16" s="272">
        <v>27096</v>
      </c>
      <c r="C16" s="272">
        <v>13766</v>
      </c>
      <c r="D16" s="272">
        <v>13330</v>
      </c>
      <c r="E16" s="272"/>
      <c r="F16" s="272">
        <v>4698</v>
      </c>
      <c r="G16" s="272">
        <v>2359</v>
      </c>
      <c r="H16" s="272">
        <v>2339</v>
      </c>
      <c r="I16" s="272"/>
      <c r="J16" s="272">
        <v>4410</v>
      </c>
      <c r="K16" s="272">
        <v>2270</v>
      </c>
      <c r="L16" s="272">
        <v>2140</v>
      </c>
      <c r="M16" s="272"/>
      <c r="N16" s="272">
        <v>4501</v>
      </c>
      <c r="O16" s="272">
        <v>2251</v>
      </c>
      <c r="P16" s="272">
        <v>2250</v>
      </c>
      <c r="Q16" s="272"/>
      <c r="R16" s="272">
        <v>4590</v>
      </c>
      <c r="S16" s="272">
        <v>2353</v>
      </c>
      <c r="T16" s="272">
        <v>2237</v>
      </c>
      <c r="U16" s="272"/>
      <c r="V16" s="272">
        <v>4453</v>
      </c>
      <c r="W16" s="272">
        <v>2265</v>
      </c>
      <c r="X16" s="272">
        <v>2188</v>
      </c>
      <c r="Y16" s="272"/>
      <c r="Z16" s="272">
        <v>4444</v>
      </c>
      <c r="AA16" s="272">
        <v>2268</v>
      </c>
      <c r="AB16" s="272">
        <v>2176</v>
      </c>
      <c r="AD16" s="108" t="s">
        <v>80</v>
      </c>
      <c r="AE16" s="103">
        <f t="shared" si="0"/>
        <v>97.83362218370884</v>
      </c>
      <c r="AF16" s="103">
        <f t="shared" si="1"/>
        <v>97.63120567375887</v>
      </c>
      <c r="AG16" s="103">
        <f t="shared" si="2"/>
        <v>98.043542218299493</v>
      </c>
      <c r="AH16" s="143"/>
      <c r="AI16" s="103">
        <f t="shared" si="3"/>
        <v>99.344470289701832</v>
      </c>
      <c r="AJ16" s="103">
        <f t="shared" si="4"/>
        <v>99.53586497890295</v>
      </c>
      <c r="AK16" s="103">
        <f t="shared" si="5"/>
        <v>99.152183128444264</v>
      </c>
      <c r="AL16" s="106"/>
      <c r="AM16" s="103">
        <f t="shared" si="6"/>
        <v>94.696156323813625</v>
      </c>
      <c r="AN16" s="103">
        <f t="shared" si="7"/>
        <v>93.879239040529356</v>
      </c>
      <c r="AO16" s="103">
        <f t="shared" si="8"/>
        <v>95.578383206788743</v>
      </c>
      <c r="AP16" s="106"/>
      <c r="AQ16" s="103">
        <f t="shared" si="9"/>
        <v>98.296571303778109</v>
      </c>
      <c r="AR16" s="103">
        <f t="shared" si="10"/>
        <v>98.425885439440322</v>
      </c>
      <c r="AS16" s="103">
        <f t="shared" si="11"/>
        <v>98.167539267015698</v>
      </c>
      <c r="AT16" s="106"/>
      <c r="AU16" s="103">
        <f t="shared" si="12"/>
        <v>97.535061623459413</v>
      </c>
      <c r="AV16" s="103">
        <f t="shared" si="13"/>
        <v>97.030927835051557</v>
      </c>
      <c r="AW16" s="103">
        <f t="shared" si="14"/>
        <v>98.071021481806213</v>
      </c>
      <c r="AX16" s="106"/>
      <c r="AY16" s="103">
        <f t="shared" si="15"/>
        <v>98.191841234840126</v>
      </c>
      <c r="AZ16" s="103">
        <f t="shared" si="16"/>
        <v>98.05194805194806</v>
      </c>
      <c r="BA16" s="103">
        <f t="shared" si="17"/>
        <v>98.337078651685388</v>
      </c>
      <c r="BB16" s="143"/>
      <c r="BC16" s="103">
        <f t="shared" si="18"/>
        <v>98.97550111358575</v>
      </c>
      <c r="BD16" s="103">
        <f t="shared" si="19"/>
        <v>99.039301310043669</v>
      </c>
      <c r="BE16" s="103">
        <f t="shared" si="20"/>
        <v>98.909090909090907</v>
      </c>
    </row>
    <row r="17" spans="1:57" ht="15" customHeight="1" x14ac:dyDescent="0.2">
      <c r="A17" s="108" t="s">
        <v>81</v>
      </c>
      <c r="B17" s="272">
        <v>23136</v>
      </c>
      <c r="C17" s="272">
        <v>11721</v>
      </c>
      <c r="D17" s="272">
        <v>11415</v>
      </c>
      <c r="E17" s="272"/>
      <c r="F17" s="272">
        <v>4133</v>
      </c>
      <c r="G17" s="272">
        <v>2147</v>
      </c>
      <c r="H17" s="272">
        <v>1986</v>
      </c>
      <c r="I17" s="272"/>
      <c r="J17" s="272">
        <v>3837</v>
      </c>
      <c r="K17" s="272">
        <v>1947</v>
      </c>
      <c r="L17" s="272">
        <v>1890</v>
      </c>
      <c r="M17" s="272"/>
      <c r="N17" s="272">
        <v>3901</v>
      </c>
      <c r="O17" s="272">
        <v>1990</v>
      </c>
      <c r="P17" s="272">
        <v>1911</v>
      </c>
      <c r="Q17" s="272"/>
      <c r="R17" s="272">
        <v>3833</v>
      </c>
      <c r="S17" s="272">
        <v>1941</v>
      </c>
      <c r="T17" s="272">
        <v>1892</v>
      </c>
      <c r="U17" s="272"/>
      <c r="V17" s="272">
        <v>3690</v>
      </c>
      <c r="W17" s="272">
        <v>1852</v>
      </c>
      <c r="X17" s="272">
        <v>1838</v>
      </c>
      <c r="Y17" s="272"/>
      <c r="Z17" s="272">
        <v>3742</v>
      </c>
      <c r="AA17" s="272">
        <v>1844</v>
      </c>
      <c r="AB17" s="272">
        <v>1898</v>
      </c>
      <c r="AD17" s="108" t="s">
        <v>81</v>
      </c>
      <c r="AE17" s="103">
        <f t="shared" si="0"/>
        <v>95.296152895625681</v>
      </c>
      <c r="AF17" s="103">
        <f t="shared" si="1"/>
        <v>94.608120106546139</v>
      </c>
      <c r="AG17" s="103">
        <f t="shared" si="2"/>
        <v>96.013121372697455</v>
      </c>
      <c r="AH17" s="143"/>
      <c r="AI17" s="103">
        <f t="shared" si="3"/>
        <v>98.35792479771537</v>
      </c>
      <c r="AJ17" s="103">
        <f t="shared" si="4"/>
        <v>98.126142595978067</v>
      </c>
      <c r="AK17" s="103">
        <f t="shared" si="5"/>
        <v>98.609731876861957</v>
      </c>
      <c r="AL17" s="106"/>
      <c r="AM17" s="103">
        <f t="shared" si="6"/>
        <v>87.863521868559644</v>
      </c>
      <c r="AN17" s="103">
        <f t="shared" si="7"/>
        <v>85.9982332155477</v>
      </c>
      <c r="AO17" s="103">
        <f t="shared" si="8"/>
        <v>89.871611982881589</v>
      </c>
      <c r="AP17" s="106"/>
      <c r="AQ17" s="103">
        <f t="shared" si="9"/>
        <v>96.012798424809247</v>
      </c>
      <c r="AR17" s="103">
        <f t="shared" si="10"/>
        <v>95.306513409961696</v>
      </c>
      <c r="AS17" s="103">
        <f t="shared" si="11"/>
        <v>96.759493670886073</v>
      </c>
      <c r="AT17" s="106"/>
      <c r="AU17" s="103">
        <f t="shared" si="12"/>
        <v>95.064484126984127</v>
      </c>
      <c r="AV17" s="103">
        <f t="shared" si="13"/>
        <v>94.544568923526555</v>
      </c>
      <c r="AW17" s="103">
        <f t="shared" si="14"/>
        <v>95.603840323395644</v>
      </c>
      <c r="AX17" s="106"/>
      <c r="AY17" s="103">
        <f t="shared" si="15"/>
        <v>96.799580272822666</v>
      </c>
      <c r="AZ17" s="103">
        <f t="shared" si="16"/>
        <v>96.357960457856393</v>
      </c>
      <c r="BA17" s="103">
        <f t="shared" si="17"/>
        <v>97.248677248677254</v>
      </c>
      <c r="BB17" s="143"/>
      <c r="BC17" s="103">
        <f t="shared" si="18"/>
        <v>98.421883219358236</v>
      </c>
      <c r="BD17" s="103">
        <f t="shared" si="19"/>
        <v>98.399146211312711</v>
      </c>
      <c r="BE17" s="103">
        <f t="shared" si="20"/>
        <v>98.443983402489636</v>
      </c>
    </row>
    <row r="18" spans="1:57" ht="15" customHeight="1" x14ac:dyDescent="0.2">
      <c r="A18" s="108" t="s">
        <v>82</v>
      </c>
      <c r="B18" s="272">
        <v>25941</v>
      </c>
      <c r="C18" s="272">
        <v>13249</v>
      </c>
      <c r="D18" s="272">
        <v>12692</v>
      </c>
      <c r="E18" s="272"/>
      <c r="F18" s="272">
        <v>4745</v>
      </c>
      <c r="G18" s="272">
        <v>2423</v>
      </c>
      <c r="H18" s="272">
        <v>2322</v>
      </c>
      <c r="I18" s="272"/>
      <c r="J18" s="272">
        <v>4248</v>
      </c>
      <c r="K18" s="272">
        <v>2136</v>
      </c>
      <c r="L18" s="272">
        <v>2112</v>
      </c>
      <c r="M18" s="272"/>
      <c r="N18" s="272">
        <v>4340</v>
      </c>
      <c r="O18" s="272">
        <v>2199</v>
      </c>
      <c r="P18" s="272">
        <v>2141</v>
      </c>
      <c r="Q18" s="272"/>
      <c r="R18" s="272">
        <v>4309</v>
      </c>
      <c r="S18" s="272">
        <v>2261</v>
      </c>
      <c r="T18" s="272">
        <v>2048</v>
      </c>
      <c r="U18" s="272"/>
      <c r="V18" s="272">
        <v>4246</v>
      </c>
      <c r="W18" s="272">
        <v>2141</v>
      </c>
      <c r="X18" s="272">
        <v>2105</v>
      </c>
      <c r="Y18" s="272"/>
      <c r="Z18" s="272">
        <v>4053</v>
      </c>
      <c r="AA18" s="272">
        <v>2089</v>
      </c>
      <c r="AB18" s="272">
        <v>1964</v>
      </c>
      <c r="AD18" s="108" t="s">
        <v>82</v>
      </c>
      <c r="AE18" s="103">
        <f t="shared" si="0"/>
        <v>98.105287043340141</v>
      </c>
      <c r="AF18" s="103">
        <f t="shared" si="1"/>
        <v>97.836360951115054</v>
      </c>
      <c r="AG18" s="103">
        <f t="shared" si="2"/>
        <v>98.387596899224803</v>
      </c>
      <c r="AH18" s="143"/>
      <c r="AI18" s="103">
        <f t="shared" si="3"/>
        <v>99.019198664440736</v>
      </c>
      <c r="AJ18" s="103">
        <f t="shared" si="4"/>
        <v>98.857609139126893</v>
      </c>
      <c r="AK18" s="103">
        <f t="shared" si="5"/>
        <v>99.188381033746268</v>
      </c>
      <c r="AL18" s="106"/>
      <c r="AM18" s="103">
        <f t="shared" si="6"/>
        <v>95.396362003143949</v>
      </c>
      <c r="AN18" s="103">
        <f t="shared" si="7"/>
        <v>94.975544686527343</v>
      </c>
      <c r="AO18" s="103">
        <f t="shared" si="8"/>
        <v>95.825771324863879</v>
      </c>
      <c r="AP18" s="106"/>
      <c r="AQ18" s="103">
        <f t="shared" si="9"/>
        <v>98.435019278748015</v>
      </c>
      <c r="AR18" s="103">
        <f t="shared" si="10"/>
        <v>98.213488164359092</v>
      </c>
      <c r="AS18" s="103">
        <f t="shared" si="11"/>
        <v>98.663594470046078</v>
      </c>
      <c r="AT18" s="106"/>
      <c r="AU18" s="103">
        <f t="shared" si="12"/>
        <v>97.532820280669981</v>
      </c>
      <c r="AV18" s="103">
        <f t="shared" si="13"/>
        <v>97.247311827956977</v>
      </c>
      <c r="AW18" s="103">
        <f t="shared" si="14"/>
        <v>97.849976110845674</v>
      </c>
      <c r="AX18" s="106"/>
      <c r="AY18" s="103">
        <f t="shared" si="15"/>
        <v>98.790134946486745</v>
      </c>
      <c r="AZ18" s="103">
        <f t="shared" si="16"/>
        <v>98.30119375573922</v>
      </c>
      <c r="BA18" s="103">
        <f t="shared" si="17"/>
        <v>99.29245283018868</v>
      </c>
      <c r="BB18" s="143"/>
      <c r="BC18" s="103">
        <f t="shared" si="18"/>
        <v>99.533398821218071</v>
      </c>
      <c r="BD18" s="103">
        <f t="shared" si="19"/>
        <v>99.476190476190467</v>
      </c>
      <c r="BE18" s="103">
        <f t="shared" si="20"/>
        <v>99.59432048681542</v>
      </c>
    </row>
    <row r="19" spans="1:57" ht="15" customHeight="1" x14ac:dyDescent="0.2">
      <c r="A19" s="108" t="s">
        <v>83</v>
      </c>
      <c r="B19" s="272">
        <v>5931</v>
      </c>
      <c r="C19" s="272">
        <v>3121</v>
      </c>
      <c r="D19" s="272">
        <v>2810</v>
      </c>
      <c r="E19" s="272"/>
      <c r="F19" s="272">
        <v>1060</v>
      </c>
      <c r="G19" s="272">
        <v>531</v>
      </c>
      <c r="H19" s="272">
        <v>529</v>
      </c>
      <c r="I19" s="272"/>
      <c r="J19" s="272">
        <v>937</v>
      </c>
      <c r="K19" s="272">
        <v>503</v>
      </c>
      <c r="L19" s="272">
        <v>434</v>
      </c>
      <c r="M19" s="272"/>
      <c r="N19" s="272">
        <v>969</v>
      </c>
      <c r="O19" s="272">
        <v>525</v>
      </c>
      <c r="P19" s="272">
        <v>444</v>
      </c>
      <c r="Q19" s="272"/>
      <c r="R19" s="272">
        <v>1056</v>
      </c>
      <c r="S19" s="272">
        <v>560</v>
      </c>
      <c r="T19" s="272">
        <v>496</v>
      </c>
      <c r="U19" s="272"/>
      <c r="V19" s="272">
        <v>969</v>
      </c>
      <c r="W19" s="272">
        <v>518</v>
      </c>
      <c r="X19" s="272">
        <v>451</v>
      </c>
      <c r="Y19" s="272"/>
      <c r="Z19" s="272">
        <v>940</v>
      </c>
      <c r="AA19" s="272">
        <v>484</v>
      </c>
      <c r="AB19" s="272">
        <v>456</v>
      </c>
      <c r="AD19" s="108" t="s">
        <v>83</v>
      </c>
      <c r="AE19" s="103">
        <f t="shared" si="0"/>
        <v>98.146615919245406</v>
      </c>
      <c r="AF19" s="103">
        <f t="shared" si="1"/>
        <v>98.113800691606414</v>
      </c>
      <c r="AG19" s="103">
        <f t="shared" si="2"/>
        <v>98.183088749126483</v>
      </c>
      <c r="AH19" s="143"/>
      <c r="AI19" s="103">
        <f t="shared" si="3"/>
        <v>99.811676082862519</v>
      </c>
      <c r="AJ19" s="103">
        <f t="shared" si="4"/>
        <v>99.812030075187977</v>
      </c>
      <c r="AK19" s="103">
        <f t="shared" si="5"/>
        <v>99.811320754716988</v>
      </c>
      <c r="AL19" s="106"/>
      <c r="AM19" s="103">
        <f t="shared" si="6"/>
        <v>93.233830845771152</v>
      </c>
      <c r="AN19" s="103">
        <f t="shared" si="7"/>
        <v>92.804428044280442</v>
      </c>
      <c r="AO19" s="103">
        <f t="shared" si="8"/>
        <v>93.736501079913609</v>
      </c>
      <c r="AP19" s="106"/>
      <c r="AQ19" s="103">
        <f t="shared" si="9"/>
        <v>98.776758409785941</v>
      </c>
      <c r="AR19" s="103">
        <f t="shared" si="10"/>
        <v>98.68421052631578</v>
      </c>
      <c r="AS19" s="103">
        <f t="shared" si="11"/>
        <v>98.886414253897541</v>
      </c>
      <c r="AT19" s="106"/>
      <c r="AU19" s="103">
        <f t="shared" si="12"/>
        <v>98.783910196445277</v>
      </c>
      <c r="AV19" s="103">
        <f t="shared" si="13"/>
        <v>99.115044247787608</v>
      </c>
      <c r="AW19" s="103">
        <f t="shared" si="14"/>
        <v>98.412698412698404</v>
      </c>
      <c r="AX19" s="106"/>
      <c r="AY19" s="103">
        <f t="shared" si="15"/>
        <v>98.978549540347288</v>
      </c>
      <c r="AZ19" s="103">
        <f t="shared" si="16"/>
        <v>99.23371647509579</v>
      </c>
      <c r="BA19" s="103">
        <f t="shared" si="17"/>
        <v>98.687089715536104</v>
      </c>
      <c r="BB19" s="143"/>
      <c r="BC19" s="103">
        <f t="shared" si="18"/>
        <v>99.260823653643087</v>
      </c>
      <c r="BD19" s="103">
        <f t="shared" si="19"/>
        <v>99.180327868852459</v>
      </c>
      <c r="BE19" s="103">
        <f t="shared" si="20"/>
        <v>99.346405228758172</v>
      </c>
    </row>
    <row r="20" spans="1:57" ht="15" customHeight="1" x14ac:dyDescent="0.2">
      <c r="A20" s="108" t="s">
        <v>84</v>
      </c>
      <c r="B20" s="272">
        <v>14726</v>
      </c>
      <c r="C20" s="272">
        <v>7439</v>
      </c>
      <c r="D20" s="272">
        <v>7287</v>
      </c>
      <c r="E20" s="272"/>
      <c r="F20" s="272">
        <v>2595</v>
      </c>
      <c r="G20" s="272">
        <v>1293</v>
      </c>
      <c r="H20" s="272">
        <v>1302</v>
      </c>
      <c r="I20" s="272"/>
      <c r="J20" s="272">
        <v>2364</v>
      </c>
      <c r="K20" s="272">
        <v>1158</v>
      </c>
      <c r="L20" s="272">
        <v>1206</v>
      </c>
      <c r="M20" s="272"/>
      <c r="N20" s="272">
        <v>2490</v>
      </c>
      <c r="O20" s="272">
        <v>1285</v>
      </c>
      <c r="P20" s="272">
        <v>1205</v>
      </c>
      <c r="Q20" s="272"/>
      <c r="R20" s="272">
        <v>2387</v>
      </c>
      <c r="S20" s="272">
        <v>1194</v>
      </c>
      <c r="T20" s="272">
        <v>1193</v>
      </c>
      <c r="U20" s="272"/>
      <c r="V20" s="272">
        <v>2501</v>
      </c>
      <c r="W20" s="272">
        <v>1300</v>
      </c>
      <c r="X20" s="272">
        <v>1201</v>
      </c>
      <c r="Y20" s="272"/>
      <c r="Z20" s="272">
        <v>2389</v>
      </c>
      <c r="AA20" s="272">
        <v>1209</v>
      </c>
      <c r="AB20" s="272">
        <v>1180</v>
      </c>
      <c r="AD20" s="108" t="s">
        <v>84</v>
      </c>
      <c r="AE20" s="103">
        <f t="shared" si="0"/>
        <v>97.957826115878404</v>
      </c>
      <c r="AF20" s="103">
        <f t="shared" si="1"/>
        <v>97.305428384565076</v>
      </c>
      <c r="AG20" s="103">
        <f t="shared" si="2"/>
        <v>98.632918245804007</v>
      </c>
      <c r="AH20" s="143"/>
      <c r="AI20" s="103">
        <f t="shared" si="3"/>
        <v>99.539700805523594</v>
      </c>
      <c r="AJ20" s="103">
        <f t="shared" si="4"/>
        <v>99.308755760368655</v>
      </c>
      <c r="AK20" s="103">
        <f t="shared" si="5"/>
        <v>99.770114942528735</v>
      </c>
      <c r="AL20" s="106"/>
      <c r="AM20" s="103">
        <f t="shared" si="6"/>
        <v>93.217665615141954</v>
      </c>
      <c r="AN20" s="103">
        <f t="shared" si="7"/>
        <v>91.613924050632917</v>
      </c>
      <c r="AO20" s="103">
        <f t="shared" si="8"/>
        <v>94.811320754716974</v>
      </c>
      <c r="AP20" s="106"/>
      <c r="AQ20" s="103">
        <f t="shared" si="9"/>
        <v>98.263614838200482</v>
      </c>
      <c r="AR20" s="103">
        <f t="shared" si="10"/>
        <v>97.867479055597869</v>
      </c>
      <c r="AS20" s="103">
        <f t="shared" si="11"/>
        <v>98.689598689598697</v>
      </c>
      <c r="AT20" s="106"/>
      <c r="AU20" s="103">
        <f t="shared" si="12"/>
        <v>98.270893371757921</v>
      </c>
      <c r="AV20" s="103">
        <f t="shared" si="13"/>
        <v>97.389885807504072</v>
      </c>
      <c r="AW20" s="103">
        <f t="shared" si="14"/>
        <v>99.168744804655034</v>
      </c>
      <c r="AX20" s="106"/>
      <c r="AY20" s="103">
        <f t="shared" si="15"/>
        <v>98.931962025316452</v>
      </c>
      <c r="AZ20" s="103">
        <f t="shared" si="16"/>
        <v>98.261526832955397</v>
      </c>
      <c r="BA20" s="103">
        <f t="shared" si="17"/>
        <v>99.668049792531122</v>
      </c>
      <c r="BB20" s="143"/>
      <c r="BC20" s="103">
        <f t="shared" si="18"/>
        <v>99.583159649854096</v>
      </c>
      <c r="BD20" s="103">
        <f t="shared" si="19"/>
        <v>99.34264585045193</v>
      </c>
      <c r="BE20" s="103">
        <f t="shared" si="20"/>
        <v>99.830795262267344</v>
      </c>
    </row>
    <row r="21" spans="1:57" ht="15" customHeight="1" x14ac:dyDescent="0.2">
      <c r="A21" s="108" t="s">
        <v>85</v>
      </c>
      <c r="B21" s="272">
        <v>3518</v>
      </c>
      <c r="C21" s="272">
        <v>1811</v>
      </c>
      <c r="D21" s="272">
        <v>1707</v>
      </c>
      <c r="E21" s="272"/>
      <c r="F21" s="272">
        <v>623</v>
      </c>
      <c r="G21" s="272">
        <v>299</v>
      </c>
      <c r="H21" s="272">
        <v>324</v>
      </c>
      <c r="I21" s="272"/>
      <c r="J21" s="272">
        <v>562</v>
      </c>
      <c r="K21" s="272">
        <v>297</v>
      </c>
      <c r="L21" s="272">
        <v>265</v>
      </c>
      <c r="M21" s="272"/>
      <c r="N21" s="272">
        <v>628</v>
      </c>
      <c r="O21" s="272">
        <v>324</v>
      </c>
      <c r="P21" s="272">
        <v>304</v>
      </c>
      <c r="Q21" s="272"/>
      <c r="R21" s="272">
        <v>573</v>
      </c>
      <c r="S21" s="272">
        <v>287</v>
      </c>
      <c r="T21" s="272">
        <v>286</v>
      </c>
      <c r="U21" s="272"/>
      <c r="V21" s="272">
        <v>566</v>
      </c>
      <c r="W21" s="272">
        <v>317</v>
      </c>
      <c r="X21" s="272">
        <v>249</v>
      </c>
      <c r="Y21" s="272"/>
      <c r="Z21" s="272">
        <v>566</v>
      </c>
      <c r="AA21" s="272">
        <v>287</v>
      </c>
      <c r="AB21" s="272">
        <v>279</v>
      </c>
      <c r="AD21" s="108" t="s">
        <v>85</v>
      </c>
      <c r="AE21" s="103">
        <f t="shared" si="0"/>
        <v>99.266365688487596</v>
      </c>
      <c r="AF21" s="103">
        <f t="shared" si="1"/>
        <v>99.232876712328761</v>
      </c>
      <c r="AG21" s="103">
        <f t="shared" si="2"/>
        <v>99.301919720767884</v>
      </c>
      <c r="AH21" s="143"/>
      <c r="AI21" s="103">
        <f t="shared" si="3"/>
        <v>99.046104928457865</v>
      </c>
      <c r="AJ21" s="103">
        <f t="shared" si="4"/>
        <v>99.33554817275747</v>
      </c>
      <c r="AK21" s="103">
        <f t="shared" si="5"/>
        <v>98.780487804878049</v>
      </c>
      <c r="AL21" s="106"/>
      <c r="AM21" s="103">
        <f t="shared" si="6"/>
        <v>97.909407665505228</v>
      </c>
      <c r="AN21" s="103">
        <f t="shared" si="7"/>
        <v>97.69736842105263</v>
      </c>
      <c r="AO21" s="103">
        <f t="shared" si="8"/>
        <v>98.148148148148152</v>
      </c>
      <c r="AP21" s="106"/>
      <c r="AQ21" s="103">
        <f t="shared" si="9"/>
        <v>99.210110584518162</v>
      </c>
      <c r="AR21" s="103">
        <f t="shared" si="10"/>
        <v>98.780487804878049</v>
      </c>
      <c r="AS21" s="103">
        <f t="shared" si="11"/>
        <v>99.672131147540995</v>
      </c>
      <c r="AT21" s="106"/>
      <c r="AU21" s="103">
        <f t="shared" si="12"/>
        <v>99.479166666666657</v>
      </c>
      <c r="AV21" s="103">
        <f t="shared" si="13"/>
        <v>99.652777777777786</v>
      </c>
      <c r="AW21" s="103">
        <f t="shared" si="14"/>
        <v>99.305555555555557</v>
      </c>
      <c r="AX21" s="106"/>
      <c r="AY21" s="103">
        <f t="shared" si="15"/>
        <v>100</v>
      </c>
      <c r="AZ21" s="103">
        <f t="shared" si="16"/>
        <v>100</v>
      </c>
      <c r="BA21" s="103">
        <f t="shared" si="17"/>
        <v>100</v>
      </c>
      <c r="BB21" s="143"/>
      <c r="BC21" s="103">
        <f t="shared" si="18"/>
        <v>100</v>
      </c>
      <c r="BD21" s="103">
        <f t="shared" si="19"/>
        <v>100</v>
      </c>
      <c r="BE21" s="103">
        <f t="shared" si="20"/>
        <v>100</v>
      </c>
    </row>
    <row r="22" spans="1:57" ht="15" customHeight="1" x14ac:dyDescent="0.2">
      <c r="A22" s="108" t="s">
        <v>86</v>
      </c>
      <c r="B22" s="272">
        <v>39693</v>
      </c>
      <c r="C22" s="272">
        <v>20287</v>
      </c>
      <c r="D22" s="272">
        <v>19406</v>
      </c>
      <c r="E22" s="272"/>
      <c r="F22" s="272">
        <v>6916</v>
      </c>
      <c r="G22" s="272">
        <v>3540</v>
      </c>
      <c r="H22" s="272">
        <v>3376</v>
      </c>
      <c r="I22" s="272"/>
      <c r="J22" s="272">
        <v>6517</v>
      </c>
      <c r="K22" s="272">
        <v>3379</v>
      </c>
      <c r="L22" s="272">
        <v>3138</v>
      </c>
      <c r="M22" s="272"/>
      <c r="N22" s="272">
        <v>6674</v>
      </c>
      <c r="O22" s="272">
        <v>3437</v>
      </c>
      <c r="P22" s="272">
        <v>3237</v>
      </c>
      <c r="Q22" s="272"/>
      <c r="R22" s="272">
        <v>6768</v>
      </c>
      <c r="S22" s="272">
        <v>3459</v>
      </c>
      <c r="T22" s="272">
        <v>3309</v>
      </c>
      <c r="U22" s="272"/>
      <c r="V22" s="272">
        <v>6381</v>
      </c>
      <c r="W22" s="272">
        <v>3246</v>
      </c>
      <c r="X22" s="272">
        <v>3135</v>
      </c>
      <c r="Y22" s="272"/>
      <c r="Z22" s="272">
        <v>6437</v>
      </c>
      <c r="AA22" s="272">
        <v>3226</v>
      </c>
      <c r="AB22" s="272">
        <v>3211</v>
      </c>
      <c r="AD22" s="108" t="s">
        <v>86</v>
      </c>
      <c r="AE22" s="103">
        <f t="shared" si="0"/>
        <v>97.346413243408946</v>
      </c>
      <c r="AF22" s="103">
        <f t="shared" si="1"/>
        <v>96.900076423385556</v>
      </c>
      <c r="AG22" s="103">
        <f t="shared" si="2"/>
        <v>97.817430314027916</v>
      </c>
      <c r="AH22" s="143"/>
      <c r="AI22" s="103">
        <f t="shared" si="3"/>
        <v>99.697275479313831</v>
      </c>
      <c r="AJ22" s="103">
        <f t="shared" si="4"/>
        <v>99.718309859154928</v>
      </c>
      <c r="AK22" s="103">
        <f t="shared" si="5"/>
        <v>99.675228816061406</v>
      </c>
      <c r="AL22" s="106"/>
      <c r="AM22" s="103">
        <f t="shared" si="6"/>
        <v>93.020268341421641</v>
      </c>
      <c r="AN22" s="103">
        <f t="shared" si="7"/>
        <v>92.070844686648499</v>
      </c>
      <c r="AO22" s="103">
        <f t="shared" si="8"/>
        <v>94.064748201438846</v>
      </c>
      <c r="AP22" s="106"/>
      <c r="AQ22" s="103">
        <f t="shared" si="9"/>
        <v>97.658764998536725</v>
      </c>
      <c r="AR22" s="103">
        <f t="shared" si="10"/>
        <v>97.39302918673846</v>
      </c>
      <c r="AS22" s="103">
        <f t="shared" si="11"/>
        <v>97.942511346444789</v>
      </c>
      <c r="AT22" s="106"/>
      <c r="AU22" s="103">
        <f t="shared" si="12"/>
        <v>96.740994854202398</v>
      </c>
      <c r="AV22" s="103">
        <f t="shared" si="13"/>
        <v>96.431558405352661</v>
      </c>
      <c r="AW22" s="103">
        <f t="shared" si="14"/>
        <v>97.066588442358466</v>
      </c>
      <c r="AX22" s="106"/>
      <c r="AY22" s="103">
        <f t="shared" si="15"/>
        <v>98.275065455105505</v>
      </c>
      <c r="AZ22" s="103">
        <f t="shared" si="16"/>
        <v>97.594708358388459</v>
      </c>
      <c r="BA22" s="103">
        <f t="shared" si="17"/>
        <v>98.989580044205866</v>
      </c>
      <c r="BB22" s="143"/>
      <c r="BC22" s="103">
        <f t="shared" si="18"/>
        <v>98.893839299431548</v>
      </c>
      <c r="BD22" s="103">
        <f t="shared" si="19"/>
        <v>98.533903481979237</v>
      </c>
      <c r="BE22" s="103">
        <f t="shared" si="20"/>
        <v>99.258114374033994</v>
      </c>
    </row>
    <row r="23" spans="1:57" ht="15" customHeight="1" x14ac:dyDescent="0.2">
      <c r="A23" s="108" t="s">
        <v>87</v>
      </c>
      <c r="B23" s="272">
        <v>18174</v>
      </c>
      <c r="C23" s="272">
        <v>9346</v>
      </c>
      <c r="D23" s="272">
        <v>8828</v>
      </c>
      <c r="E23" s="272"/>
      <c r="F23" s="272">
        <v>3258</v>
      </c>
      <c r="G23" s="272">
        <v>1656</v>
      </c>
      <c r="H23" s="272">
        <v>1602</v>
      </c>
      <c r="I23" s="272"/>
      <c r="J23" s="272">
        <v>2958</v>
      </c>
      <c r="K23" s="272">
        <v>1533</v>
      </c>
      <c r="L23" s="272">
        <v>1425</v>
      </c>
      <c r="M23" s="272"/>
      <c r="N23" s="272">
        <v>3039</v>
      </c>
      <c r="O23" s="272">
        <v>1587</v>
      </c>
      <c r="P23" s="272">
        <v>1452</v>
      </c>
      <c r="Q23" s="272"/>
      <c r="R23" s="272">
        <v>3095</v>
      </c>
      <c r="S23" s="272">
        <v>1583</v>
      </c>
      <c r="T23" s="272">
        <v>1512</v>
      </c>
      <c r="U23" s="272"/>
      <c r="V23" s="272">
        <v>2885</v>
      </c>
      <c r="W23" s="272">
        <v>1488</v>
      </c>
      <c r="X23" s="272">
        <v>1397</v>
      </c>
      <c r="Y23" s="272"/>
      <c r="Z23" s="272">
        <v>2939</v>
      </c>
      <c r="AA23" s="272">
        <v>1499</v>
      </c>
      <c r="AB23" s="272">
        <v>1440</v>
      </c>
      <c r="AD23" s="108" t="s">
        <v>87</v>
      </c>
      <c r="AE23" s="103">
        <f t="shared" si="0"/>
        <v>98.525425566518493</v>
      </c>
      <c r="AF23" s="103">
        <f t="shared" si="1"/>
        <v>98.285834472604904</v>
      </c>
      <c r="AG23" s="103">
        <f t="shared" si="2"/>
        <v>98.780351348327173</v>
      </c>
      <c r="AH23" s="143"/>
      <c r="AI23" s="103">
        <f t="shared" si="3"/>
        <v>99.908003679852811</v>
      </c>
      <c r="AJ23" s="103">
        <f t="shared" si="4"/>
        <v>99.819168173598555</v>
      </c>
      <c r="AK23" s="103">
        <f t="shared" si="5"/>
        <v>100</v>
      </c>
      <c r="AL23" s="106"/>
      <c r="AM23" s="103">
        <f t="shared" si="6"/>
        <v>95.728155339805824</v>
      </c>
      <c r="AN23" s="103">
        <f t="shared" si="7"/>
        <v>95.099255583126549</v>
      </c>
      <c r="AO23" s="103">
        <f t="shared" si="8"/>
        <v>96.414073071718548</v>
      </c>
      <c r="AP23" s="106"/>
      <c r="AQ23" s="103">
        <f t="shared" si="9"/>
        <v>98.829268292682926</v>
      </c>
      <c r="AR23" s="103">
        <f t="shared" si="10"/>
        <v>98.694029850746261</v>
      </c>
      <c r="AS23" s="103">
        <f t="shared" si="11"/>
        <v>98.977505112474446</v>
      </c>
      <c r="AT23" s="106"/>
      <c r="AU23" s="103">
        <f t="shared" si="12"/>
        <v>97.943037974683548</v>
      </c>
      <c r="AV23" s="103">
        <f t="shared" si="13"/>
        <v>97.595561035758323</v>
      </c>
      <c r="AW23" s="103">
        <f t="shared" si="14"/>
        <v>98.309492847854358</v>
      </c>
      <c r="AX23" s="106"/>
      <c r="AY23" s="103">
        <f t="shared" si="15"/>
        <v>98.970840480274447</v>
      </c>
      <c r="AZ23" s="103">
        <f t="shared" si="16"/>
        <v>98.870431893687709</v>
      </c>
      <c r="BA23" s="103">
        <f t="shared" si="17"/>
        <v>99.078014184397162</v>
      </c>
      <c r="BB23" s="143"/>
      <c r="BC23" s="103">
        <f t="shared" si="18"/>
        <v>99.79626485568761</v>
      </c>
      <c r="BD23" s="103">
        <f t="shared" si="19"/>
        <v>99.733865602129086</v>
      </c>
      <c r="BE23" s="103">
        <f t="shared" si="20"/>
        <v>99.861303744798889</v>
      </c>
    </row>
    <row r="24" spans="1:57" ht="15" customHeight="1" x14ac:dyDescent="0.2">
      <c r="A24" s="108" t="s">
        <v>88</v>
      </c>
      <c r="B24" s="272">
        <v>25549</v>
      </c>
      <c r="C24" s="272">
        <v>13147</v>
      </c>
      <c r="D24" s="272">
        <v>12402</v>
      </c>
      <c r="E24" s="272"/>
      <c r="F24" s="272">
        <v>4984</v>
      </c>
      <c r="G24" s="272">
        <v>2562</v>
      </c>
      <c r="H24" s="272">
        <v>2422</v>
      </c>
      <c r="I24" s="272"/>
      <c r="J24" s="272">
        <v>4310</v>
      </c>
      <c r="K24" s="272">
        <v>2249</v>
      </c>
      <c r="L24" s="272">
        <v>2061</v>
      </c>
      <c r="M24" s="272"/>
      <c r="N24" s="272">
        <v>4253</v>
      </c>
      <c r="O24" s="272">
        <v>2211</v>
      </c>
      <c r="P24" s="272">
        <v>2042</v>
      </c>
      <c r="Q24" s="272"/>
      <c r="R24" s="272">
        <v>4130</v>
      </c>
      <c r="S24" s="272">
        <v>2109</v>
      </c>
      <c r="T24" s="272">
        <v>2021</v>
      </c>
      <c r="U24" s="272"/>
      <c r="V24" s="272">
        <v>3998</v>
      </c>
      <c r="W24" s="272">
        <v>2012</v>
      </c>
      <c r="X24" s="272">
        <v>1986</v>
      </c>
      <c r="Y24" s="272"/>
      <c r="Z24" s="272">
        <v>3874</v>
      </c>
      <c r="AA24" s="272">
        <v>2004</v>
      </c>
      <c r="AB24" s="272">
        <v>1870</v>
      </c>
      <c r="AD24" s="108" t="s">
        <v>88</v>
      </c>
      <c r="AE24" s="103">
        <f t="shared" si="0"/>
        <v>96.53517720849392</v>
      </c>
      <c r="AF24" s="103">
        <f t="shared" si="1"/>
        <v>95.837585653885398</v>
      </c>
      <c r="AG24" s="103">
        <f t="shared" si="2"/>
        <v>97.2858487605899</v>
      </c>
      <c r="AH24" s="143"/>
      <c r="AI24" s="103">
        <f t="shared" si="3"/>
        <v>99.282868525896419</v>
      </c>
      <c r="AJ24" s="103">
        <f t="shared" si="4"/>
        <v>98.995363214837724</v>
      </c>
      <c r="AK24" s="103">
        <f t="shared" si="5"/>
        <v>99.588815789473685</v>
      </c>
      <c r="AL24" s="106"/>
      <c r="AM24" s="103">
        <f t="shared" si="6"/>
        <v>91.468590831918505</v>
      </c>
      <c r="AN24" s="103">
        <f t="shared" si="7"/>
        <v>90.466613032984711</v>
      </c>
      <c r="AO24" s="103">
        <f t="shared" si="8"/>
        <v>92.587601078167111</v>
      </c>
      <c r="AP24" s="106"/>
      <c r="AQ24" s="103">
        <f t="shared" si="9"/>
        <v>96.945520857077724</v>
      </c>
      <c r="AR24" s="103">
        <f t="shared" si="10"/>
        <v>96.172248803827756</v>
      </c>
      <c r="AS24" s="103">
        <f t="shared" si="11"/>
        <v>97.796934865900383</v>
      </c>
      <c r="AT24" s="106"/>
      <c r="AU24" s="103">
        <f t="shared" si="12"/>
        <v>96.653405101802008</v>
      </c>
      <c r="AV24" s="103">
        <f t="shared" si="13"/>
        <v>95.950864422202002</v>
      </c>
      <c r="AW24" s="103">
        <f t="shared" si="14"/>
        <v>97.397590361445779</v>
      </c>
      <c r="AX24" s="106"/>
      <c r="AY24" s="103">
        <f t="shared" si="15"/>
        <v>96.523418638338967</v>
      </c>
      <c r="AZ24" s="103">
        <f t="shared" si="16"/>
        <v>95.672848311935326</v>
      </c>
      <c r="BA24" s="103">
        <f t="shared" si="17"/>
        <v>97.40068661108387</v>
      </c>
      <c r="BB24" s="143"/>
      <c r="BC24" s="103">
        <f t="shared" si="18"/>
        <v>98.524923702950147</v>
      </c>
      <c r="BD24" s="103">
        <f t="shared" si="19"/>
        <v>98.043052837573384</v>
      </c>
      <c r="BE24" s="103">
        <f t="shared" si="20"/>
        <v>99.046610169491515</v>
      </c>
    </row>
    <row r="25" spans="1:57" ht="15" customHeight="1" x14ac:dyDescent="0.2">
      <c r="A25" s="108" t="s">
        <v>89</v>
      </c>
      <c r="B25" s="272">
        <v>8569</v>
      </c>
      <c r="C25" s="272">
        <v>4362</v>
      </c>
      <c r="D25" s="272">
        <v>4207</v>
      </c>
      <c r="E25" s="272"/>
      <c r="F25" s="272">
        <v>1537</v>
      </c>
      <c r="G25" s="272">
        <v>774</v>
      </c>
      <c r="H25" s="272">
        <v>763</v>
      </c>
      <c r="I25" s="272"/>
      <c r="J25" s="272">
        <v>1363</v>
      </c>
      <c r="K25" s="272">
        <v>706</v>
      </c>
      <c r="L25" s="272">
        <v>657</v>
      </c>
      <c r="M25" s="272"/>
      <c r="N25" s="272">
        <v>1576</v>
      </c>
      <c r="O25" s="272">
        <v>834</v>
      </c>
      <c r="P25" s="272">
        <v>742</v>
      </c>
      <c r="Q25" s="272"/>
      <c r="R25" s="272">
        <v>1472</v>
      </c>
      <c r="S25" s="272">
        <v>730</v>
      </c>
      <c r="T25" s="272">
        <v>742</v>
      </c>
      <c r="U25" s="272"/>
      <c r="V25" s="272">
        <v>1281</v>
      </c>
      <c r="W25" s="272">
        <v>670</v>
      </c>
      <c r="X25" s="272">
        <v>611</v>
      </c>
      <c r="Y25" s="272"/>
      <c r="Z25" s="272">
        <v>1340</v>
      </c>
      <c r="AA25" s="272">
        <v>648</v>
      </c>
      <c r="AB25" s="272">
        <v>692</v>
      </c>
      <c r="AD25" s="108" t="s">
        <v>89</v>
      </c>
      <c r="AE25" s="103">
        <f t="shared" si="0"/>
        <v>97.419281491587085</v>
      </c>
      <c r="AF25" s="103">
        <f t="shared" si="1"/>
        <v>96.461742591773543</v>
      </c>
      <c r="AG25" s="103">
        <f t="shared" si="2"/>
        <v>98.432381843706125</v>
      </c>
      <c r="AH25" s="143"/>
      <c r="AI25" s="103">
        <f t="shared" si="3"/>
        <v>99.805194805194802</v>
      </c>
      <c r="AJ25" s="103">
        <f t="shared" si="4"/>
        <v>100</v>
      </c>
      <c r="AK25" s="103">
        <f t="shared" si="5"/>
        <v>99.608355091383814</v>
      </c>
      <c r="AL25" s="106"/>
      <c r="AM25" s="103">
        <f t="shared" si="6"/>
        <v>93.548387096774192</v>
      </c>
      <c r="AN25" s="103">
        <f t="shared" si="7"/>
        <v>92.046936114732731</v>
      </c>
      <c r="AO25" s="103">
        <f t="shared" si="8"/>
        <v>95.217391304347828</v>
      </c>
      <c r="AP25" s="106"/>
      <c r="AQ25" s="103">
        <f t="shared" si="9"/>
        <v>98.377028714107368</v>
      </c>
      <c r="AR25" s="103">
        <f t="shared" si="10"/>
        <v>97.543859649122808</v>
      </c>
      <c r="AS25" s="103">
        <f t="shared" si="11"/>
        <v>99.33065595716198</v>
      </c>
      <c r="AT25" s="106"/>
      <c r="AU25" s="103">
        <f t="shared" si="12"/>
        <v>96.969696969696969</v>
      </c>
      <c r="AV25" s="103">
        <f t="shared" si="13"/>
        <v>95.424836601307192</v>
      </c>
      <c r="AW25" s="103">
        <f t="shared" si="14"/>
        <v>98.539176626826034</v>
      </c>
      <c r="AX25" s="106"/>
      <c r="AY25" s="103">
        <f t="shared" si="15"/>
        <v>97.340425531914903</v>
      </c>
      <c r="AZ25" s="103">
        <f t="shared" si="16"/>
        <v>96.402877697841731</v>
      </c>
      <c r="BA25" s="103">
        <f t="shared" si="17"/>
        <v>98.389694041867955</v>
      </c>
      <c r="BB25" s="143"/>
      <c r="BC25" s="103">
        <f t="shared" si="18"/>
        <v>98.312545854732207</v>
      </c>
      <c r="BD25" s="103">
        <f t="shared" si="19"/>
        <v>97.297297297297305</v>
      </c>
      <c r="BE25" s="103">
        <f t="shared" si="20"/>
        <v>99.28263988522238</v>
      </c>
    </row>
    <row r="26" spans="1:57" ht="15" customHeight="1" x14ac:dyDescent="0.2">
      <c r="A26" s="154" t="s">
        <v>90</v>
      </c>
      <c r="B26" s="272">
        <v>35817</v>
      </c>
      <c r="C26" s="272">
        <v>18433</v>
      </c>
      <c r="D26" s="272">
        <v>17384</v>
      </c>
      <c r="E26" s="272"/>
      <c r="F26" s="272">
        <v>6112</v>
      </c>
      <c r="G26" s="272">
        <v>3197</v>
      </c>
      <c r="H26" s="272">
        <v>2915</v>
      </c>
      <c r="I26" s="272"/>
      <c r="J26" s="272">
        <v>5819</v>
      </c>
      <c r="K26" s="272">
        <v>3050</v>
      </c>
      <c r="L26" s="272">
        <v>2769</v>
      </c>
      <c r="M26" s="272"/>
      <c r="N26" s="272">
        <v>5987</v>
      </c>
      <c r="O26" s="272">
        <v>3088</v>
      </c>
      <c r="P26" s="272">
        <v>2899</v>
      </c>
      <c r="Q26" s="272"/>
      <c r="R26" s="272">
        <v>5981</v>
      </c>
      <c r="S26" s="272">
        <v>3004</v>
      </c>
      <c r="T26" s="272">
        <v>2977</v>
      </c>
      <c r="U26" s="272"/>
      <c r="V26" s="272">
        <v>5958</v>
      </c>
      <c r="W26" s="272">
        <v>3047</v>
      </c>
      <c r="X26" s="272">
        <v>2911</v>
      </c>
      <c r="Y26" s="272"/>
      <c r="Z26" s="272">
        <v>5960</v>
      </c>
      <c r="AA26" s="272">
        <v>3047</v>
      </c>
      <c r="AB26" s="272">
        <v>2913</v>
      </c>
      <c r="AD26" s="154" t="s">
        <v>90</v>
      </c>
      <c r="AE26" s="103">
        <f t="shared" si="0"/>
        <v>97.482445158129664</v>
      </c>
      <c r="AF26" s="103">
        <f t="shared" si="1"/>
        <v>97.199957814807007</v>
      </c>
      <c r="AG26" s="103">
        <f t="shared" si="2"/>
        <v>97.783777702778721</v>
      </c>
      <c r="AH26" s="143"/>
      <c r="AI26" s="103">
        <f t="shared" si="3"/>
        <v>99.869281045751634</v>
      </c>
      <c r="AJ26" s="103">
        <f t="shared" si="4"/>
        <v>99.843847595252967</v>
      </c>
      <c r="AK26" s="103">
        <f t="shared" si="5"/>
        <v>99.897189856065793</v>
      </c>
      <c r="AL26" s="106"/>
      <c r="AM26" s="103">
        <f t="shared" si="6"/>
        <v>93.253205128205124</v>
      </c>
      <c r="AN26" s="103">
        <f t="shared" si="7"/>
        <v>92.648845686512757</v>
      </c>
      <c r="AO26" s="103">
        <f t="shared" si="8"/>
        <v>93.928086838534597</v>
      </c>
      <c r="AP26" s="106"/>
      <c r="AQ26" s="103">
        <f t="shared" si="9"/>
        <v>98.083224115334218</v>
      </c>
      <c r="AR26" s="103">
        <f t="shared" si="10"/>
        <v>97.938471297177287</v>
      </c>
      <c r="AS26" s="103">
        <f t="shared" si="11"/>
        <v>98.23788546255507</v>
      </c>
      <c r="AT26" s="106"/>
      <c r="AU26" s="103">
        <f t="shared" si="12"/>
        <v>97.173030056864334</v>
      </c>
      <c r="AV26" s="103">
        <f t="shared" si="13"/>
        <v>96.778350515463913</v>
      </c>
      <c r="AW26" s="103">
        <f t="shared" si="14"/>
        <v>97.574565716158631</v>
      </c>
      <c r="AX26" s="106"/>
      <c r="AY26" s="103">
        <f t="shared" si="15"/>
        <v>97.130746657971955</v>
      </c>
      <c r="AZ26" s="103">
        <f t="shared" si="16"/>
        <v>96.760876468720227</v>
      </c>
      <c r="BA26" s="103">
        <f t="shared" si="17"/>
        <v>97.520938023450583</v>
      </c>
      <c r="BB26" s="143"/>
      <c r="BC26" s="103">
        <f t="shared" si="18"/>
        <v>99.51577892803472</v>
      </c>
      <c r="BD26" s="103">
        <f t="shared" si="19"/>
        <v>99.445169712793728</v>
      </c>
      <c r="BE26" s="103">
        <f t="shared" si="20"/>
        <v>99.589743589743591</v>
      </c>
    </row>
    <row r="27" spans="1:57" ht="15" customHeight="1" x14ac:dyDescent="0.2">
      <c r="A27" s="108" t="s">
        <v>91</v>
      </c>
      <c r="B27" s="272">
        <v>9387</v>
      </c>
      <c r="C27" s="272">
        <v>4736</v>
      </c>
      <c r="D27" s="272">
        <v>4651</v>
      </c>
      <c r="E27" s="272"/>
      <c r="F27" s="272">
        <v>1619</v>
      </c>
      <c r="G27" s="272">
        <v>821</v>
      </c>
      <c r="H27" s="272">
        <v>798</v>
      </c>
      <c r="I27" s="272"/>
      <c r="J27" s="272">
        <v>1594</v>
      </c>
      <c r="K27" s="272">
        <v>814</v>
      </c>
      <c r="L27" s="272">
        <v>780</v>
      </c>
      <c r="M27" s="272"/>
      <c r="N27" s="272">
        <v>1574</v>
      </c>
      <c r="O27" s="272">
        <v>782</v>
      </c>
      <c r="P27" s="272">
        <v>792</v>
      </c>
      <c r="Q27" s="272"/>
      <c r="R27" s="272">
        <v>1612</v>
      </c>
      <c r="S27" s="272">
        <v>809</v>
      </c>
      <c r="T27" s="272">
        <v>803</v>
      </c>
      <c r="U27" s="272"/>
      <c r="V27" s="272">
        <v>1562</v>
      </c>
      <c r="W27" s="272">
        <v>765</v>
      </c>
      <c r="X27" s="272">
        <v>797</v>
      </c>
      <c r="Y27" s="272"/>
      <c r="Z27" s="272">
        <v>1426</v>
      </c>
      <c r="AA27" s="272">
        <v>745</v>
      </c>
      <c r="AB27" s="272">
        <v>681</v>
      </c>
      <c r="AD27" s="108" t="s">
        <v>91</v>
      </c>
      <c r="AE27" s="103">
        <f t="shared" si="0"/>
        <v>97.476635514018696</v>
      </c>
      <c r="AF27" s="103">
        <f t="shared" si="1"/>
        <v>97.088970889708889</v>
      </c>
      <c r="AG27" s="103">
        <f t="shared" si="2"/>
        <v>97.874579124579114</v>
      </c>
      <c r="AH27" s="143"/>
      <c r="AI27" s="103">
        <f t="shared" si="3"/>
        <v>99.082007343941243</v>
      </c>
      <c r="AJ27" s="103">
        <f t="shared" si="4"/>
        <v>98.796630565583627</v>
      </c>
      <c r="AK27" s="103">
        <f t="shared" si="5"/>
        <v>99.377334993773346</v>
      </c>
      <c r="AL27" s="106"/>
      <c r="AM27" s="103">
        <f t="shared" si="6"/>
        <v>93.819894055326657</v>
      </c>
      <c r="AN27" s="103">
        <f t="shared" si="7"/>
        <v>93.135011441647592</v>
      </c>
      <c r="AO27" s="103">
        <f t="shared" si="8"/>
        <v>94.545454545454547</v>
      </c>
      <c r="AP27" s="106"/>
      <c r="AQ27" s="103">
        <f t="shared" si="9"/>
        <v>97.521685254027261</v>
      </c>
      <c r="AR27" s="103">
        <f t="shared" si="10"/>
        <v>97.022332506203483</v>
      </c>
      <c r="AS27" s="103">
        <f t="shared" si="11"/>
        <v>98.019801980198025</v>
      </c>
      <c r="AT27" s="106"/>
      <c r="AU27" s="103">
        <f t="shared" si="12"/>
        <v>98.053527980535279</v>
      </c>
      <c r="AV27" s="103">
        <f t="shared" si="13"/>
        <v>97.235576923076934</v>
      </c>
      <c r="AW27" s="103">
        <f t="shared" si="14"/>
        <v>98.891625615763544</v>
      </c>
      <c r="AX27" s="106"/>
      <c r="AY27" s="103">
        <f t="shared" si="15"/>
        <v>98.115577889447238</v>
      </c>
      <c r="AZ27" s="103">
        <f t="shared" si="16"/>
        <v>98.076923076923066</v>
      </c>
      <c r="BA27" s="103">
        <f t="shared" si="17"/>
        <v>98.152709359605922</v>
      </c>
      <c r="BB27" s="143"/>
      <c r="BC27" s="103">
        <f t="shared" si="18"/>
        <v>98.54872149274361</v>
      </c>
      <c r="BD27" s="103">
        <f t="shared" si="19"/>
        <v>98.675496688741731</v>
      </c>
      <c r="BE27" s="103">
        <f t="shared" si="20"/>
        <v>98.410404624277461</v>
      </c>
    </row>
    <row r="28" spans="1:57" ht="15" customHeight="1" x14ac:dyDescent="0.2">
      <c r="A28" s="108" t="s">
        <v>92</v>
      </c>
      <c r="B28" s="272">
        <v>32996</v>
      </c>
      <c r="C28" s="272">
        <v>16699</v>
      </c>
      <c r="D28" s="272">
        <v>16297</v>
      </c>
      <c r="E28" s="272"/>
      <c r="F28" s="272">
        <v>5662</v>
      </c>
      <c r="G28" s="272">
        <v>2863</v>
      </c>
      <c r="H28" s="272">
        <v>2799</v>
      </c>
      <c r="I28" s="272"/>
      <c r="J28" s="272">
        <v>5272</v>
      </c>
      <c r="K28" s="272">
        <v>2653</v>
      </c>
      <c r="L28" s="272">
        <v>2619</v>
      </c>
      <c r="M28" s="272"/>
      <c r="N28" s="272">
        <v>5707</v>
      </c>
      <c r="O28" s="272">
        <v>2857</v>
      </c>
      <c r="P28" s="272">
        <v>2850</v>
      </c>
      <c r="Q28" s="272"/>
      <c r="R28" s="272">
        <v>5529</v>
      </c>
      <c r="S28" s="272">
        <v>2802</v>
      </c>
      <c r="T28" s="272">
        <v>2727</v>
      </c>
      <c r="U28" s="272"/>
      <c r="V28" s="272">
        <v>5361</v>
      </c>
      <c r="W28" s="272">
        <v>2738</v>
      </c>
      <c r="X28" s="272">
        <v>2623</v>
      </c>
      <c r="Y28" s="272"/>
      <c r="Z28" s="272">
        <v>5465</v>
      </c>
      <c r="AA28" s="272">
        <v>2786</v>
      </c>
      <c r="AB28" s="272">
        <v>2679</v>
      </c>
      <c r="AD28" s="108" t="s">
        <v>92</v>
      </c>
      <c r="AE28" s="103">
        <f t="shared" si="0"/>
        <v>98.433817606873305</v>
      </c>
      <c r="AF28" s="103">
        <f t="shared" si="1"/>
        <v>98.119748516364069</v>
      </c>
      <c r="AG28" s="103">
        <f t="shared" si="2"/>
        <v>98.757726336201671</v>
      </c>
      <c r="AH28" s="143"/>
      <c r="AI28" s="103">
        <f t="shared" si="3"/>
        <v>99.911769895888483</v>
      </c>
      <c r="AJ28" s="103">
        <f t="shared" si="4"/>
        <v>99.860481339379135</v>
      </c>
      <c r="AK28" s="103">
        <f t="shared" si="5"/>
        <v>99.964285714285722</v>
      </c>
      <c r="AL28" s="106"/>
      <c r="AM28" s="103">
        <f t="shared" si="6"/>
        <v>94.24383267786915</v>
      </c>
      <c r="AN28" s="103">
        <f t="shared" si="7"/>
        <v>93.48132487667371</v>
      </c>
      <c r="AO28" s="103">
        <f t="shared" si="8"/>
        <v>95.029027576197393</v>
      </c>
      <c r="AP28" s="106"/>
      <c r="AQ28" s="103">
        <f t="shared" si="9"/>
        <v>98.788298424787953</v>
      </c>
      <c r="AR28" s="103">
        <f t="shared" si="10"/>
        <v>98.517241379310349</v>
      </c>
      <c r="AS28" s="103">
        <f t="shared" si="11"/>
        <v>99.061522419186659</v>
      </c>
      <c r="AT28" s="106"/>
      <c r="AU28" s="103">
        <f t="shared" si="12"/>
        <v>98.802716225875628</v>
      </c>
      <c r="AV28" s="103">
        <f t="shared" si="13"/>
        <v>98.488576449912131</v>
      </c>
      <c r="AW28" s="103">
        <f t="shared" si="14"/>
        <v>99.127589967284621</v>
      </c>
      <c r="AX28" s="106"/>
      <c r="AY28" s="103">
        <f t="shared" si="15"/>
        <v>99.369786839666361</v>
      </c>
      <c r="AZ28" s="103">
        <f t="shared" si="16"/>
        <v>99.238854657484595</v>
      </c>
      <c r="BA28" s="103">
        <f t="shared" si="17"/>
        <v>99.50682852807283</v>
      </c>
      <c r="BB28" s="143"/>
      <c r="BC28" s="103">
        <f t="shared" si="18"/>
        <v>99.508375819373626</v>
      </c>
      <c r="BD28" s="103">
        <f t="shared" si="19"/>
        <v>99.14590747330962</v>
      </c>
      <c r="BE28" s="103">
        <f t="shared" si="20"/>
        <v>99.888143176733777</v>
      </c>
    </row>
    <row r="29" spans="1:57" ht="15" customHeight="1" x14ac:dyDescent="0.2">
      <c r="A29" s="108" t="s">
        <v>93</v>
      </c>
      <c r="B29" s="272">
        <v>7942</v>
      </c>
      <c r="C29" s="272">
        <v>4022</v>
      </c>
      <c r="D29" s="272">
        <v>3920</v>
      </c>
      <c r="E29" s="272"/>
      <c r="F29" s="272">
        <v>1492</v>
      </c>
      <c r="G29" s="272">
        <v>730</v>
      </c>
      <c r="H29" s="272">
        <v>762</v>
      </c>
      <c r="I29" s="272"/>
      <c r="J29" s="272">
        <v>1300</v>
      </c>
      <c r="K29" s="272">
        <v>693</v>
      </c>
      <c r="L29" s="272">
        <v>607</v>
      </c>
      <c r="M29" s="272"/>
      <c r="N29" s="272">
        <v>1315</v>
      </c>
      <c r="O29" s="272">
        <v>682</v>
      </c>
      <c r="P29" s="272">
        <v>633</v>
      </c>
      <c r="Q29" s="272"/>
      <c r="R29" s="272">
        <v>1303</v>
      </c>
      <c r="S29" s="272">
        <v>652</v>
      </c>
      <c r="T29" s="272">
        <v>651</v>
      </c>
      <c r="U29" s="272"/>
      <c r="V29" s="272">
        <v>1324</v>
      </c>
      <c r="W29" s="272">
        <v>652</v>
      </c>
      <c r="X29" s="272">
        <v>672</v>
      </c>
      <c r="Y29" s="272"/>
      <c r="Z29" s="272">
        <v>1208</v>
      </c>
      <c r="AA29" s="272">
        <v>613</v>
      </c>
      <c r="AB29" s="272">
        <v>595</v>
      </c>
      <c r="AD29" s="108" t="s">
        <v>93</v>
      </c>
      <c r="AE29" s="103">
        <f t="shared" si="0"/>
        <v>97.090464547677257</v>
      </c>
      <c r="AF29" s="103">
        <f t="shared" si="1"/>
        <v>96.543446951512252</v>
      </c>
      <c r="AG29" s="103">
        <f t="shared" si="2"/>
        <v>97.658196312904835</v>
      </c>
      <c r="AH29" s="143"/>
      <c r="AI29" s="103">
        <f t="shared" si="3"/>
        <v>98.742554599602911</v>
      </c>
      <c r="AJ29" s="103">
        <f t="shared" si="4"/>
        <v>98.382749326145557</v>
      </c>
      <c r="AK29" s="103">
        <f t="shared" si="5"/>
        <v>99.089726918075428</v>
      </c>
      <c r="AL29" s="106"/>
      <c r="AM29" s="103">
        <f t="shared" si="6"/>
        <v>91.292134831460672</v>
      </c>
      <c r="AN29" s="103">
        <f t="shared" si="7"/>
        <v>89.30412371134021</v>
      </c>
      <c r="AO29" s="103">
        <f t="shared" si="8"/>
        <v>93.672839506172849</v>
      </c>
      <c r="AP29" s="106"/>
      <c r="AQ29" s="103">
        <f t="shared" si="9"/>
        <v>97.191426459719139</v>
      </c>
      <c r="AR29" s="103">
        <f t="shared" si="10"/>
        <v>97.150997150997156</v>
      </c>
      <c r="AS29" s="103">
        <f t="shared" si="11"/>
        <v>97.235023041474662</v>
      </c>
      <c r="AT29" s="106"/>
      <c r="AU29" s="103">
        <f t="shared" si="12"/>
        <v>96.805349182763749</v>
      </c>
      <c r="AV29" s="103">
        <f t="shared" si="13"/>
        <v>96.879643387815747</v>
      </c>
      <c r="AW29" s="103">
        <f t="shared" si="14"/>
        <v>96.731054977711736</v>
      </c>
      <c r="AX29" s="106"/>
      <c r="AY29" s="103">
        <f t="shared" si="15"/>
        <v>98.953662182361739</v>
      </c>
      <c r="AZ29" s="103">
        <f t="shared" si="16"/>
        <v>98.787878787878796</v>
      </c>
      <c r="BA29" s="103">
        <f t="shared" si="17"/>
        <v>99.115044247787608</v>
      </c>
      <c r="BB29" s="143"/>
      <c r="BC29" s="103">
        <f t="shared" si="18"/>
        <v>100</v>
      </c>
      <c r="BD29" s="103">
        <f t="shared" si="19"/>
        <v>100</v>
      </c>
      <c r="BE29" s="103">
        <f t="shared" si="20"/>
        <v>100</v>
      </c>
    </row>
    <row r="30" spans="1:57" ht="15" customHeight="1" x14ac:dyDescent="0.2">
      <c r="A30" s="108" t="s">
        <v>94</v>
      </c>
      <c r="B30" s="272">
        <v>12787</v>
      </c>
      <c r="C30" s="272">
        <v>6529</v>
      </c>
      <c r="D30" s="272">
        <v>6258</v>
      </c>
      <c r="E30" s="272"/>
      <c r="F30" s="272">
        <v>2340</v>
      </c>
      <c r="G30" s="272">
        <v>1202</v>
      </c>
      <c r="H30" s="272">
        <v>1138</v>
      </c>
      <c r="I30" s="272"/>
      <c r="J30" s="272">
        <v>2090</v>
      </c>
      <c r="K30" s="272">
        <v>1097</v>
      </c>
      <c r="L30" s="272">
        <v>993</v>
      </c>
      <c r="M30" s="272"/>
      <c r="N30" s="272">
        <v>2140</v>
      </c>
      <c r="O30" s="272">
        <v>1126</v>
      </c>
      <c r="P30" s="272">
        <v>1014</v>
      </c>
      <c r="Q30" s="272"/>
      <c r="R30" s="272">
        <v>2170</v>
      </c>
      <c r="S30" s="272">
        <v>1095</v>
      </c>
      <c r="T30" s="272">
        <v>1075</v>
      </c>
      <c r="U30" s="272"/>
      <c r="V30" s="272">
        <v>2095</v>
      </c>
      <c r="W30" s="272">
        <v>1012</v>
      </c>
      <c r="X30" s="272">
        <v>1083</v>
      </c>
      <c r="Y30" s="272"/>
      <c r="Z30" s="272">
        <v>1952</v>
      </c>
      <c r="AA30" s="272">
        <v>997</v>
      </c>
      <c r="AB30" s="272">
        <v>955</v>
      </c>
      <c r="AD30" s="108" t="s">
        <v>94</v>
      </c>
      <c r="AE30" s="103">
        <f t="shared" si="0"/>
        <v>97.73752197508216</v>
      </c>
      <c r="AF30" s="103">
        <f t="shared" si="1"/>
        <v>96.984551396316093</v>
      </c>
      <c r="AG30" s="103">
        <f t="shared" si="2"/>
        <v>98.535663675011804</v>
      </c>
      <c r="AH30" s="143"/>
      <c r="AI30" s="103">
        <f t="shared" si="3"/>
        <v>99.914602903501276</v>
      </c>
      <c r="AJ30" s="103">
        <f t="shared" si="4"/>
        <v>100</v>
      </c>
      <c r="AK30" s="103">
        <f t="shared" si="5"/>
        <v>99.824561403508767</v>
      </c>
      <c r="AL30" s="106"/>
      <c r="AM30" s="103">
        <f t="shared" si="6"/>
        <v>93.470483005366717</v>
      </c>
      <c r="AN30" s="103">
        <f t="shared" si="7"/>
        <v>92.184873949579824</v>
      </c>
      <c r="AO30" s="103">
        <f t="shared" si="8"/>
        <v>94.933078393881459</v>
      </c>
      <c r="AP30" s="106"/>
      <c r="AQ30" s="103">
        <f t="shared" si="9"/>
        <v>98.481362172112284</v>
      </c>
      <c r="AR30" s="103">
        <f t="shared" si="10"/>
        <v>97.573656845753902</v>
      </c>
      <c r="AS30" s="103">
        <f t="shared" si="11"/>
        <v>99.509322865554466</v>
      </c>
      <c r="AT30" s="106"/>
      <c r="AU30" s="103">
        <f t="shared" si="12"/>
        <v>97.265800089645907</v>
      </c>
      <c r="AV30" s="103">
        <f t="shared" si="13"/>
        <v>96.475770925110126</v>
      </c>
      <c r="AW30" s="103">
        <f t="shared" si="14"/>
        <v>98.083941605839414</v>
      </c>
      <c r="AX30" s="106"/>
      <c r="AY30" s="103">
        <f t="shared" si="15"/>
        <v>98.080524344569284</v>
      </c>
      <c r="AZ30" s="103">
        <f t="shared" si="16"/>
        <v>97.120921305182335</v>
      </c>
      <c r="BA30" s="103">
        <f t="shared" si="17"/>
        <v>98.994515539305311</v>
      </c>
      <c r="BB30" s="143"/>
      <c r="BC30" s="103">
        <f t="shared" si="18"/>
        <v>99.338422391857506</v>
      </c>
      <c r="BD30" s="103">
        <f t="shared" si="19"/>
        <v>98.810703666997028</v>
      </c>
      <c r="BE30" s="103">
        <f t="shared" si="20"/>
        <v>99.895397489539747</v>
      </c>
    </row>
    <row r="31" spans="1:57" ht="15" customHeight="1" x14ac:dyDescent="0.2">
      <c r="A31" s="108" t="s">
        <v>95</v>
      </c>
      <c r="B31" s="272">
        <v>6988</v>
      </c>
      <c r="C31" s="272">
        <v>3651</v>
      </c>
      <c r="D31" s="272">
        <v>3337</v>
      </c>
      <c r="E31" s="272"/>
      <c r="F31" s="272">
        <v>1303</v>
      </c>
      <c r="G31" s="272">
        <v>690</v>
      </c>
      <c r="H31" s="272">
        <v>613</v>
      </c>
      <c r="I31" s="272"/>
      <c r="J31" s="272">
        <v>1110</v>
      </c>
      <c r="K31" s="272">
        <v>566</v>
      </c>
      <c r="L31" s="272">
        <v>544</v>
      </c>
      <c r="M31" s="272"/>
      <c r="N31" s="272">
        <v>1171</v>
      </c>
      <c r="O31" s="272">
        <v>605</v>
      </c>
      <c r="P31" s="272">
        <v>566</v>
      </c>
      <c r="Q31" s="272"/>
      <c r="R31" s="272">
        <v>1212</v>
      </c>
      <c r="S31" s="272">
        <v>624</v>
      </c>
      <c r="T31" s="272">
        <v>588</v>
      </c>
      <c r="U31" s="272"/>
      <c r="V31" s="272">
        <v>1087</v>
      </c>
      <c r="W31" s="272">
        <v>577</v>
      </c>
      <c r="X31" s="272">
        <v>510</v>
      </c>
      <c r="Y31" s="272"/>
      <c r="Z31" s="272">
        <v>1105</v>
      </c>
      <c r="AA31" s="272">
        <v>589</v>
      </c>
      <c r="AB31" s="272">
        <v>516</v>
      </c>
      <c r="AD31" s="108" t="s">
        <v>95</v>
      </c>
      <c r="AE31" s="103">
        <f t="shared" si="0"/>
        <v>99.501637476861731</v>
      </c>
      <c r="AF31" s="103">
        <f t="shared" si="1"/>
        <v>99.34693877551021</v>
      </c>
      <c r="AG31" s="103">
        <f t="shared" si="2"/>
        <v>99.671445639187567</v>
      </c>
      <c r="AH31" s="143"/>
      <c r="AI31" s="103">
        <f t="shared" si="3"/>
        <v>99.770290964777956</v>
      </c>
      <c r="AJ31" s="103">
        <f t="shared" si="4"/>
        <v>99.855282199710558</v>
      </c>
      <c r="AK31" s="103">
        <f t="shared" si="5"/>
        <v>99.674796747967477</v>
      </c>
      <c r="AL31" s="106"/>
      <c r="AM31" s="103">
        <f t="shared" si="6"/>
        <v>99.195710455764072</v>
      </c>
      <c r="AN31" s="103">
        <f t="shared" si="7"/>
        <v>98.606271777003485</v>
      </c>
      <c r="AO31" s="103">
        <f t="shared" si="8"/>
        <v>99.816513761467888</v>
      </c>
      <c r="AP31" s="106"/>
      <c r="AQ31" s="103">
        <f t="shared" si="9"/>
        <v>99.321458863443596</v>
      </c>
      <c r="AR31" s="103">
        <f t="shared" si="10"/>
        <v>99.018003273322421</v>
      </c>
      <c r="AS31" s="103">
        <f t="shared" si="11"/>
        <v>99.647887323943664</v>
      </c>
      <c r="AT31" s="106"/>
      <c r="AU31" s="103">
        <f t="shared" si="12"/>
        <v>99.50738916256158</v>
      </c>
      <c r="AV31" s="103">
        <f t="shared" si="13"/>
        <v>99.52153110047847</v>
      </c>
      <c r="AW31" s="103">
        <f t="shared" si="14"/>
        <v>99.492385786802032</v>
      </c>
      <c r="AX31" s="106"/>
      <c r="AY31" s="103">
        <f t="shared" si="15"/>
        <v>99.360146252285205</v>
      </c>
      <c r="AZ31" s="103">
        <f t="shared" si="16"/>
        <v>98.970840480274447</v>
      </c>
      <c r="BA31" s="103">
        <f t="shared" si="17"/>
        <v>99.80430528375733</v>
      </c>
      <c r="BB31" s="143"/>
      <c r="BC31" s="103">
        <f t="shared" si="18"/>
        <v>99.819331526648597</v>
      </c>
      <c r="BD31" s="103">
        <f t="shared" si="19"/>
        <v>100</v>
      </c>
      <c r="BE31" s="103">
        <f t="shared" si="20"/>
        <v>99.613899613899619</v>
      </c>
    </row>
    <row r="32" spans="1:57" ht="15" customHeight="1" x14ac:dyDescent="0.2">
      <c r="A32" s="108" t="s">
        <v>96</v>
      </c>
      <c r="B32" s="272">
        <v>10205</v>
      </c>
      <c r="C32" s="272">
        <v>5277</v>
      </c>
      <c r="D32" s="272">
        <v>4928</v>
      </c>
      <c r="E32" s="272"/>
      <c r="F32" s="272">
        <v>1924</v>
      </c>
      <c r="G32" s="272">
        <v>966</v>
      </c>
      <c r="H32" s="272">
        <v>958</v>
      </c>
      <c r="I32" s="272"/>
      <c r="J32" s="272">
        <v>1616</v>
      </c>
      <c r="K32" s="272">
        <v>828</v>
      </c>
      <c r="L32" s="272">
        <v>788</v>
      </c>
      <c r="M32" s="272"/>
      <c r="N32" s="272">
        <v>1695</v>
      </c>
      <c r="O32" s="272">
        <v>930</v>
      </c>
      <c r="P32" s="272">
        <v>765</v>
      </c>
      <c r="Q32" s="272"/>
      <c r="R32" s="272">
        <v>1721</v>
      </c>
      <c r="S32" s="272">
        <v>887</v>
      </c>
      <c r="T32" s="272">
        <v>834</v>
      </c>
      <c r="U32" s="272"/>
      <c r="V32" s="272">
        <v>1665</v>
      </c>
      <c r="W32" s="272">
        <v>842</v>
      </c>
      <c r="X32" s="272">
        <v>823</v>
      </c>
      <c r="Y32" s="272"/>
      <c r="Z32" s="272">
        <v>1584</v>
      </c>
      <c r="AA32" s="272">
        <v>824</v>
      </c>
      <c r="AB32" s="272">
        <v>760</v>
      </c>
      <c r="AD32" s="108" t="s">
        <v>96</v>
      </c>
      <c r="AE32" s="103">
        <f t="shared" si="0"/>
        <v>97.051830718021876</v>
      </c>
      <c r="AF32" s="103">
        <f t="shared" si="1"/>
        <v>96.365960555149741</v>
      </c>
      <c r="AG32" s="103">
        <f t="shared" si="2"/>
        <v>97.797181980551699</v>
      </c>
      <c r="AH32" s="143"/>
      <c r="AI32" s="103">
        <f t="shared" si="3"/>
        <v>99.689119170984455</v>
      </c>
      <c r="AJ32" s="103">
        <f t="shared" si="4"/>
        <v>99.690402476780179</v>
      </c>
      <c r="AK32" s="103">
        <f t="shared" si="5"/>
        <v>99.687825182101975</v>
      </c>
      <c r="AL32" s="106"/>
      <c r="AM32" s="103">
        <f t="shared" si="6"/>
        <v>94.33741973146526</v>
      </c>
      <c r="AN32" s="103">
        <f t="shared" si="7"/>
        <v>93.34836527621195</v>
      </c>
      <c r="AO32" s="103">
        <f t="shared" si="8"/>
        <v>95.399515738498792</v>
      </c>
      <c r="AP32" s="106"/>
      <c r="AQ32" s="103">
        <f t="shared" si="9"/>
        <v>96.252129471890967</v>
      </c>
      <c r="AR32" s="103">
        <f t="shared" si="10"/>
        <v>96.074380165289256</v>
      </c>
      <c r="AS32" s="103">
        <f t="shared" si="11"/>
        <v>96.469104665825981</v>
      </c>
      <c r="AT32" s="106"/>
      <c r="AU32" s="103">
        <f t="shared" si="12"/>
        <v>96.903153153153156</v>
      </c>
      <c r="AV32" s="103">
        <f t="shared" si="13"/>
        <v>95.581896551724128</v>
      </c>
      <c r="AW32" s="103">
        <f t="shared" si="14"/>
        <v>98.34905660377359</v>
      </c>
      <c r="AX32" s="106"/>
      <c r="AY32" s="103">
        <f t="shared" si="15"/>
        <v>96.40995946728431</v>
      </c>
      <c r="AZ32" s="103">
        <f t="shared" si="16"/>
        <v>95.464852607709744</v>
      </c>
      <c r="BA32" s="103">
        <f t="shared" si="17"/>
        <v>97.396449704142015</v>
      </c>
      <c r="BB32" s="143"/>
      <c r="BC32" s="103">
        <f t="shared" si="18"/>
        <v>98.507462686567166</v>
      </c>
      <c r="BD32" s="103">
        <f t="shared" si="19"/>
        <v>97.862232779097397</v>
      </c>
      <c r="BE32" s="103">
        <f t="shared" si="20"/>
        <v>99.216710182767613</v>
      </c>
    </row>
    <row r="33" spans="1:60" ht="15" customHeight="1" x14ac:dyDescent="0.2">
      <c r="A33" s="108" t="s">
        <v>97</v>
      </c>
      <c r="B33" s="272">
        <v>6722</v>
      </c>
      <c r="C33" s="272">
        <v>3459</v>
      </c>
      <c r="D33" s="272">
        <v>3263</v>
      </c>
      <c r="E33" s="272"/>
      <c r="F33" s="272">
        <v>1203</v>
      </c>
      <c r="G33" s="272">
        <v>596</v>
      </c>
      <c r="H33" s="272">
        <v>607</v>
      </c>
      <c r="I33" s="272"/>
      <c r="J33" s="272">
        <v>1059</v>
      </c>
      <c r="K33" s="272">
        <v>556</v>
      </c>
      <c r="L33" s="272">
        <v>503</v>
      </c>
      <c r="M33" s="272"/>
      <c r="N33" s="272">
        <v>1153</v>
      </c>
      <c r="O33" s="272">
        <v>582</v>
      </c>
      <c r="P33" s="272">
        <v>571</v>
      </c>
      <c r="Q33" s="272"/>
      <c r="R33" s="272">
        <v>1156</v>
      </c>
      <c r="S33" s="272">
        <v>589</v>
      </c>
      <c r="T33" s="272">
        <v>567</v>
      </c>
      <c r="U33" s="272"/>
      <c r="V33" s="272">
        <v>1075</v>
      </c>
      <c r="W33" s="272">
        <v>562</v>
      </c>
      <c r="X33" s="272">
        <v>513</v>
      </c>
      <c r="Y33" s="272"/>
      <c r="Z33" s="272">
        <v>1076</v>
      </c>
      <c r="AA33" s="272">
        <v>574</v>
      </c>
      <c r="AB33" s="272">
        <v>502</v>
      </c>
      <c r="AD33" s="108" t="s">
        <v>97</v>
      </c>
      <c r="AE33" s="103">
        <f t="shared" si="0"/>
        <v>97.90270900087387</v>
      </c>
      <c r="AF33" s="103">
        <f t="shared" si="1"/>
        <v>97.32695554305009</v>
      </c>
      <c r="AG33" s="103">
        <f t="shared" si="2"/>
        <v>98.520531400966178</v>
      </c>
      <c r="AH33" s="143"/>
      <c r="AI33" s="103">
        <f t="shared" si="3"/>
        <v>99.916943521594675</v>
      </c>
      <c r="AJ33" s="103">
        <f t="shared" si="4"/>
        <v>99.832495812395308</v>
      </c>
      <c r="AK33" s="103">
        <f t="shared" si="5"/>
        <v>100</v>
      </c>
      <c r="AL33" s="106"/>
      <c r="AM33" s="103">
        <f t="shared" si="6"/>
        <v>93.88297872340425</v>
      </c>
      <c r="AN33" s="103">
        <f t="shared" si="7"/>
        <v>92.205638474295199</v>
      </c>
      <c r="AO33" s="103">
        <f t="shared" si="8"/>
        <v>95.80952380952381</v>
      </c>
      <c r="AP33" s="106"/>
      <c r="AQ33" s="103">
        <f t="shared" si="9"/>
        <v>97.299578059071735</v>
      </c>
      <c r="AR33" s="103">
        <f t="shared" si="10"/>
        <v>96.517412935323392</v>
      </c>
      <c r="AS33" s="103">
        <f t="shared" si="11"/>
        <v>98.109965635738831</v>
      </c>
      <c r="AT33" s="106"/>
      <c r="AU33" s="103">
        <f t="shared" si="12"/>
        <v>98.215802888700082</v>
      </c>
      <c r="AV33" s="103">
        <f t="shared" si="13"/>
        <v>98.166666666666671</v>
      </c>
      <c r="AW33" s="103">
        <f t="shared" si="14"/>
        <v>98.266897746967075</v>
      </c>
      <c r="AX33" s="106"/>
      <c r="AY33" s="103">
        <f t="shared" si="15"/>
        <v>98.714416896235079</v>
      </c>
      <c r="AZ33" s="103">
        <f t="shared" si="16"/>
        <v>98.423817863397545</v>
      </c>
      <c r="BA33" s="103">
        <f t="shared" si="17"/>
        <v>99.034749034749041</v>
      </c>
      <c r="BB33" s="143"/>
      <c r="BC33" s="103">
        <f t="shared" si="18"/>
        <v>99.353647276084942</v>
      </c>
      <c r="BD33" s="103">
        <f t="shared" si="19"/>
        <v>98.965517241379303</v>
      </c>
      <c r="BE33" s="103">
        <f t="shared" si="20"/>
        <v>99.801192842942342</v>
      </c>
    </row>
    <row r="34" spans="1:60" ht="15" customHeight="1" x14ac:dyDescent="0.2">
      <c r="A34" s="108" t="s">
        <v>98</v>
      </c>
      <c r="B34" s="272">
        <v>14477</v>
      </c>
      <c r="C34" s="272">
        <v>7410</v>
      </c>
      <c r="D34" s="272">
        <v>7067</v>
      </c>
      <c r="E34" s="272"/>
      <c r="F34" s="272">
        <v>2636</v>
      </c>
      <c r="G34" s="272">
        <v>1350</v>
      </c>
      <c r="H34" s="272">
        <v>1286</v>
      </c>
      <c r="I34" s="272"/>
      <c r="J34" s="272">
        <v>2370</v>
      </c>
      <c r="K34" s="272">
        <v>1207</v>
      </c>
      <c r="L34" s="272">
        <v>1163</v>
      </c>
      <c r="M34" s="272"/>
      <c r="N34" s="272">
        <v>2449</v>
      </c>
      <c r="O34" s="272">
        <v>1228</v>
      </c>
      <c r="P34" s="272">
        <v>1221</v>
      </c>
      <c r="Q34" s="272"/>
      <c r="R34" s="272">
        <v>2579</v>
      </c>
      <c r="S34" s="272">
        <v>1322</v>
      </c>
      <c r="T34" s="272">
        <v>1257</v>
      </c>
      <c r="U34" s="272"/>
      <c r="V34" s="272">
        <v>2221</v>
      </c>
      <c r="W34" s="272">
        <v>1144</v>
      </c>
      <c r="X34" s="272">
        <v>1077</v>
      </c>
      <c r="Y34" s="272"/>
      <c r="Z34" s="272">
        <v>2222</v>
      </c>
      <c r="AA34" s="272">
        <v>1159</v>
      </c>
      <c r="AB34" s="272">
        <v>1063</v>
      </c>
      <c r="AD34" s="108" t="s">
        <v>98</v>
      </c>
      <c r="AE34" s="103">
        <f t="shared" si="0"/>
        <v>98.375917368850224</v>
      </c>
      <c r="AF34" s="103">
        <f t="shared" si="1"/>
        <v>98.041810002646201</v>
      </c>
      <c r="AG34" s="103">
        <f t="shared" si="2"/>
        <v>98.728695166247562</v>
      </c>
      <c r="AH34" s="143"/>
      <c r="AI34" s="103">
        <f t="shared" si="3"/>
        <v>99.546827794561935</v>
      </c>
      <c r="AJ34" s="103">
        <f t="shared" si="4"/>
        <v>99.484156226971265</v>
      </c>
      <c r="AK34" s="103">
        <f t="shared" si="5"/>
        <v>99.612703330751344</v>
      </c>
      <c r="AL34" s="106"/>
      <c r="AM34" s="103">
        <f t="shared" si="6"/>
        <v>94.762095161935221</v>
      </c>
      <c r="AN34" s="103">
        <f t="shared" si="7"/>
        <v>93.348801237432326</v>
      </c>
      <c r="AO34" s="103">
        <f t="shared" si="8"/>
        <v>96.274834437086085</v>
      </c>
      <c r="AP34" s="106"/>
      <c r="AQ34" s="103">
        <f t="shared" si="9"/>
        <v>98.590982286634471</v>
      </c>
      <c r="AR34" s="103">
        <f t="shared" si="10"/>
        <v>98.240000000000009</v>
      </c>
      <c r="AS34" s="103">
        <f t="shared" si="11"/>
        <v>98.946515397082663</v>
      </c>
      <c r="AT34" s="106"/>
      <c r="AU34" s="103">
        <f t="shared" si="12"/>
        <v>99.039938556067582</v>
      </c>
      <c r="AV34" s="103">
        <f t="shared" si="13"/>
        <v>99.026217228464418</v>
      </c>
      <c r="AW34" s="103">
        <f t="shared" si="14"/>
        <v>99.054373522458633</v>
      </c>
      <c r="AX34" s="106"/>
      <c r="AY34" s="103">
        <f t="shared" si="15"/>
        <v>99.284756370138581</v>
      </c>
      <c r="AZ34" s="103">
        <f t="shared" si="16"/>
        <v>99.305555555555557</v>
      </c>
      <c r="BA34" s="103">
        <f t="shared" si="17"/>
        <v>99.2626728110599</v>
      </c>
      <c r="BB34" s="143"/>
      <c r="BC34" s="103">
        <f t="shared" si="18"/>
        <v>99.107939339875102</v>
      </c>
      <c r="BD34" s="103">
        <f t="shared" si="19"/>
        <v>98.975234842015368</v>
      </c>
      <c r="BE34" s="103">
        <f t="shared" si="20"/>
        <v>99.253034547152197</v>
      </c>
    </row>
    <row r="35" spans="1:60" ht="15" customHeight="1" x14ac:dyDescent="0.2">
      <c r="A35" s="108" t="s">
        <v>99</v>
      </c>
      <c r="B35" s="272">
        <v>13882</v>
      </c>
      <c r="C35" s="272">
        <v>7157</v>
      </c>
      <c r="D35" s="272">
        <v>6725</v>
      </c>
      <c r="E35" s="272"/>
      <c r="F35" s="272">
        <v>2627</v>
      </c>
      <c r="G35" s="272">
        <v>1353</v>
      </c>
      <c r="H35" s="272">
        <v>1274</v>
      </c>
      <c r="I35" s="272"/>
      <c r="J35" s="272">
        <v>2208</v>
      </c>
      <c r="K35" s="272">
        <v>1171</v>
      </c>
      <c r="L35" s="272">
        <v>1037</v>
      </c>
      <c r="M35" s="272"/>
      <c r="N35" s="272">
        <v>2266</v>
      </c>
      <c r="O35" s="272">
        <v>1177</v>
      </c>
      <c r="P35" s="272">
        <v>1089</v>
      </c>
      <c r="Q35" s="272"/>
      <c r="R35" s="272">
        <v>2360</v>
      </c>
      <c r="S35" s="272">
        <v>1215</v>
      </c>
      <c r="T35" s="272">
        <v>1145</v>
      </c>
      <c r="U35" s="272"/>
      <c r="V35" s="272">
        <v>2218</v>
      </c>
      <c r="W35" s="272">
        <v>1174</v>
      </c>
      <c r="X35" s="272">
        <v>1044</v>
      </c>
      <c r="Y35" s="272"/>
      <c r="Z35" s="272">
        <v>2203</v>
      </c>
      <c r="AA35" s="272">
        <v>1067</v>
      </c>
      <c r="AB35" s="272">
        <v>1136</v>
      </c>
      <c r="AD35" s="108" t="s">
        <v>99</v>
      </c>
      <c r="AE35" s="103">
        <f t="shared" si="0"/>
        <v>97.049776286353477</v>
      </c>
      <c r="AF35" s="103">
        <f t="shared" si="1"/>
        <v>96.663965424095082</v>
      </c>
      <c r="AG35" s="103">
        <f t="shared" si="2"/>
        <v>97.463768115942031</v>
      </c>
      <c r="AH35" s="143"/>
      <c r="AI35" s="103">
        <f t="shared" si="3"/>
        <v>99.810030395136778</v>
      </c>
      <c r="AJ35" s="103">
        <f t="shared" si="4"/>
        <v>100</v>
      </c>
      <c r="AK35" s="103">
        <f t="shared" si="5"/>
        <v>99.609069585613767</v>
      </c>
      <c r="AL35" s="106"/>
      <c r="AM35" s="103">
        <f t="shared" si="6"/>
        <v>90.677618069815196</v>
      </c>
      <c r="AN35" s="103">
        <f t="shared" si="7"/>
        <v>88.914198936977982</v>
      </c>
      <c r="AO35" s="103">
        <f t="shared" si="8"/>
        <v>92.754919499105554</v>
      </c>
      <c r="AP35" s="106"/>
      <c r="AQ35" s="103">
        <f t="shared" si="9"/>
        <v>96.179966044142617</v>
      </c>
      <c r="AR35" s="103">
        <f t="shared" si="10"/>
        <v>96.08163265306122</v>
      </c>
      <c r="AS35" s="103">
        <f t="shared" si="11"/>
        <v>96.286472148541108</v>
      </c>
      <c r="AT35" s="106"/>
      <c r="AU35" s="103">
        <f t="shared" si="12"/>
        <v>97.560975609756099</v>
      </c>
      <c r="AV35" s="103">
        <f t="shared" si="13"/>
        <v>97.355769230769226</v>
      </c>
      <c r="AW35" s="103">
        <f t="shared" si="14"/>
        <v>97.779675491033302</v>
      </c>
      <c r="AX35" s="106"/>
      <c r="AY35" s="103">
        <f t="shared" si="15"/>
        <v>99.062081286288517</v>
      </c>
      <c r="AZ35" s="103">
        <f t="shared" si="16"/>
        <v>99.071729957805914</v>
      </c>
      <c r="BA35" s="103">
        <f t="shared" si="17"/>
        <v>99.051233396584436</v>
      </c>
      <c r="BB35" s="143"/>
      <c r="BC35" s="103">
        <f t="shared" si="18"/>
        <v>99.100314889788578</v>
      </c>
      <c r="BD35" s="103">
        <f t="shared" si="19"/>
        <v>99.163568773234203</v>
      </c>
      <c r="BE35" s="103">
        <f t="shared" si="20"/>
        <v>99.040976460331294</v>
      </c>
    </row>
    <row r="36" spans="1:60" ht="15" customHeight="1" x14ac:dyDescent="0.2">
      <c r="A36" s="108" t="s">
        <v>100</v>
      </c>
      <c r="B36" s="272">
        <v>7887</v>
      </c>
      <c r="C36" s="272">
        <v>4057</v>
      </c>
      <c r="D36" s="272">
        <v>3830</v>
      </c>
      <c r="E36" s="272"/>
      <c r="F36" s="272">
        <v>1476</v>
      </c>
      <c r="G36" s="272">
        <v>749</v>
      </c>
      <c r="H36" s="272">
        <v>727</v>
      </c>
      <c r="I36" s="272"/>
      <c r="J36" s="272">
        <v>1347</v>
      </c>
      <c r="K36" s="272">
        <v>692</v>
      </c>
      <c r="L36" s="272">
        <v>655</v>
      </c>
      <c r="M36" s="272"/>
      <c r="N36" s="272">
        <v>1371</v>
      </c>
      <c r="O36" s="272">
        <v>714</v>
      </c>
      <c r="P36" s="272">
        <v>657</v>
      </c>
      <c r="Q36" s="272"/>
      <c r="R36" s="272">
        <v>1288</v>
      </c>
      <c r="S36" s="272">
        <v>691</v>
      </c>
      <c r="T36" s="272">
        <v>597</v>
      </c>
      <c r="U36" s="272"/>
      <c r="V36" s="272">
        <v>1235</v>
      </c>
      <c r="W36" s="272">
        <v>645</v>
      </c>
      <c r="X36" s="272">
        <v>590</v>
      </c>
      <c r="Y36" s="272"/>
      <c r="Z36" s="272">
        <v>1170</v>
      </c>
      <c r="AA36" s="272">
        <v>566</v>
      </c>
      <c r="AB36" s="272">
        <v>604</v>
      </c>
      <c r="AD36" s="108" t="s">
        <v>100</v>
      </c>
      <c r="AE36" s="103">
        <f t="shared" si="0"/>
        <v>98.206948076204696</v>
      </c>
      <c r="AF36" s="103">
        <f t="shared" si="1"/>
        <v>97.500600817111277</v>
      </c>
      <c r="AG36" s="103">
        <f t="shared" si="2"/>
        <v>98.966408268733858</v>
      </c>
      <c r="AH36" s="143"/>
      <c r="AI36" s="103">
        <f t="shared" si="3"/>
        <v>99.797160243407717</v>
      </c>
      <c r="AJ36" s="103">
        <f t="shared" si="4"/>
        <v>99.601063829787222</v>
      </c>
      <c r="AK36" s="103">
        <f t="shared" si="5"/>
        <v>100</v>
      </c>
      <c r="AL36" s="106"/>
      <c r="AM36" s="103">
        <f t="shared" si="6"/>
        <v>93.998604326587582</v>
      </c>
      <c r="AN36" s="103">
        <f t="shared" si="7"/>
        <v>91.655629139072843</v>
      </c>
      <c r="AO36" s="103">
        <f t="shared" si="8"/>
        <v>96.607669616519175</v>
      </c>
      <c r="AP36" s="106"/>
      <c r="AQ36" s="103">
        <f t="shared" si="9"/>
        <v>98.420674802584358</v>
      </c>
      <c r="AR36" s="103">
        <f t="shared" si="10"/>
        <v>98.211829436038514</v>
      </c>
      <c r="AS36" s="103">
        <f t="shared" si="11"/>
        <v>98.648648648648646</v>
      </c>
      <c r="AT36" s="106"/>
      <c r="AU36" s="103">
        <f t="shared" si="12"/>
        <v>99.07692307692308</v>
      </c>
      <c r="AV36" s="103">
        <f t="shared" si="13"/>
        <v>98.997134670487114</v>
      </c>
      <c r="AW36" s="103">
        <f t="shared" si="14"/>
        <v>99.169435215946848</v>
      </c>
      <c r="AX36" s="106"/>
      <c r="AY36" s="103">
        <f t="shared" si="15"/>
        <v>99.677158999192898</v>
      </c>
      <c r="AZ36" s="103">
        <f t="shared" si="16"/>
        <v>99.537037037037038</v>
      </c>
      <c r="BA36" s="103">
        <f t="shared" si="17"/>
        <v>99.830795262267344</v>
      </c>
      <c r="BB36" s="143"/>
      <c r="BC36" s="103">
        <f t="shared" si="18"/>
        <v>98.567818028643643</v>
      </c>
      <c r="BD36" s="103">
        <f t="shared" si="19"/>
        <v>97.418244406196209</v>
      </c>
      <c r="BE36" s="103">
        <f t="shared" si="20"/>
        <v>99.669966996699671</v>
      </c>
    </row>
    <row r="37" spans="1:60" ht="15" customHeight="1" x14ac:dyDescent="0.2">
      <c r="A37" s="108" t="s">
        <v>101</v>
      </c>
      <c r="B37" s="272">
        <v>8426</v>
      </c>
      <c r="C37" s="272">
        <v>4352</v>
      </c>
      <c r="D37" s="272">
        <v>4074</v>
      </c>
      <c r="E37" s="272"/>
      <c r="F37" s="272">
        <v>1635</v>
      </c>
      <c r="G37" s="272">
        <v>844</v>
      </c>
      <c r="H37" s="272">
        <v>791</v>
      </c>
      <c r="I37" s="272"/>
      <c r="J37" s="272">
        <v>1394</v>
      </c>
      <c r="K37" s="272">
        <v>718</v>
      </c>
      <c r="L37" s="272">
        <v>676</v>
      </c>
      <c r="M37" s="272"/>
      <c r="N37" s="272">
        <v>1380</v>
      </c>
      <c r="O37" s="272">
        <v>717</v>
      </c>
      <c r="P37" s="272">
        <v>663</v>
      </c>
      <c r="Q37" s="272"/>
      <c r="R37" s="272">
        <v>1384</v>
      </c>
      <c r="S37" s="272">
        <v>712</v>
      </c>
      <c r="T37" s="272">
        <v>672</v>
      </c>
      <c r="U37" s="272"/>
      <c r="V37" s="272">
        <v>1312</v>
      </c>
      <c r="W37" s="272">
        <v>682</v>
      </c>
      <c r="X37" s="272">
        <v>630</v>
      </c>
      <c r="Y37" s="272"/>
      <c r="Z37" s="272">
        <v>1321</v>
      </c>
      <c r="AA37" s="272">
        <v>679</v>
      </c>
      <c r="AB37" s="272">
        <v>642</v>
      </c>
      <c r="AD37" s="108" t="s">
        <v>101</v>
      </c>
      <c r="AE37" s="103">
        <f t="shared" si="0"/>
        <v>97.140880793175015</v>
      </c>
      <c r="AF37" s="103">
        <f t="shared" si="1"/>
        <v>96.840231419670673</v>
      </c>
      <c r="AG37" s="103">
        <f t="shared" si="2"/>
        <v>97.464114832535884</v>
      </c>
      <c r="AH37" s="143"/>
      <c r="AI37" s="103">
        <f t="shared" si="3"/>
        <v>99.452554744525543</v>
      </c>
      <c r="AJ37" s="103">
        <f t="shared" si="4"/>
        <v>99.177438307873089</v>
      </c>
      <c r="AK37" s="103">
        <f t="shared" si="5"/>
        <v>99.747793190416147</v>
      </c>
      <c r="AL37" s="106"/>
      <c r="AM37" s="103">
        <f t="shared" si="6"/>
        <v>91.831357048748359</v>
      </c>
      <c r="AN37" s="103">
        <f t="shared" si="7"/>
        <v>91.348600508905847</v>
      </c>
      <c r="AO37" s="103">
        <f t="shared" si="8"/>
        <v>92.349726775956285</v>
      </c>
      <c r="AP37" s="106"/>
      <c r="AQ37" s="103">
        <f t="shared" si="9"/>
        <v>97.457627118644069</v>
      </c>
      <c r="AR37" s="103">
        <f t="shared" si="10"/>
        <v>96.761133603238875</v>
      </c>
      <c r="AS37" s="103">
        <f t="shared" si="11"/>
        <v>98.222222222222229</v>
      </c>
      <c r="AT37" s="106"/>
      <c r="AU37" s="103">
        <f t="shared" si="12"/>
        <v>97.396199859254054</v>
      </c>
      <c r="AV37" s="103">
        <f t="shared" si="13"/>
        <v>97.135061391541612</v>
      </c>
      <c r="AW37" s="103">
        <f t="shared" si="14"/>
        <v>97.674418604651152</v>
      </c>
      <c r="AX37" s="106"/>
      <c r="AY37" s="103">
        <f t="shared" si="15"/>
        <v>98.203592814371248</v>
      </c>
      <c r="AZ37" s="103">
        <f t="shared" si="16"/>
        <v>98.270893371757921</v>
      </c>
      <c r="BA37" s="103">
        <f t="shared" si="17"/>
        <v>98.130841121495322</v>
      </c>
      <c r="BB37" s="143"/>
      <c r="BC37" s="103">
        <f t="shared" si="18"/>
        <v>98.655713218820011</v>
      </c>
      <c r="BD37" s="103">
        <f t="shared" si="19"/>
        <v>98.548621190130632</v>
      </c>
      <c r="BE37" s="103">
        <f t="shared" si="20"/>
        <v>98.769230769230759</v>
      </c>
    </row>
    <row r="38" spans="1:60" ht="15" customHeight="1" x14ac:dyDescent="0.2">
      <c r="A38" s="108" t="s">
        <v>102</v>
      </c>
      <c r="B38" s="272">
        <v>2762</v>
      </c>
      <c r="C38" s="272">
        <v>1490</v>
      </c>
      <c r="D38" s="272">
        <v>1272</v>
      </c>
      <c r="E38" s="272"/>
      <c r="F38" s="272">
        <v>499</v>
      </c>
      <c r="G38" s="272">
        <v>259</v>
      </c>
      <c r="H38" s="272">
        <v>240</v>
      </c>
      <c r="I38" s="272"/>
      <c r="J38" s="272">
        <v>403</v>
      </c>
      <c r="K38" s="272">
        <v>212</v>
      </c>
      <c r="L38" s="272">
        <v>191</v>
      </c>
      <c r="M38" s="272"/>
      <c r="N38" s="272">
        <v>455</v>
      </c>
      <c r="O38" s="272">
        <v>244</v>
      </c>
      <c r="P38" s="272">
        <v>211</v>
      </c>
      <c r="Q38" s="272"/>
      <c r="R38" s="272">
        <v>508</v>
      </c>
      <c r="S38" s="272">
        <v>283</v>
      </c>
      <c r="T38" s="272">
        <v>225</v>
      </c>
      <c r="U38" s="272"/>
      <c r="V38" s="272">
        <v>474</v>
      </c>
      <c r="W38" s="272">
        <v>267</v>
      </c>
      <c r="X38" s="272">
        <v>207</v>
      </c>
      <c r="Y38" s="272"/>
      <c r="Z38" s="272">
        <v>423</v>
      </c>
      <c r="AA38" s="272">
        <v>225</v>
      </c>
      <c r="AB38" s="272">
        <v>198</v>
      </c>
      <c r="AD38" s="108" t="s">
        <v>102</v>
      </c>
      <c r="AE38" s="103">
        <f t="shared" si="0"/>
        <v>99.281092739036666</v>
      </c>
      <c r="AF38" s="103">
        <f t="shared" si="1"/>
        <v>99.069148936170208</v>
      </c>
      <c r="AG38" s="103">
        <f t="shared" si="2"/>
        <v>99.53051643192488</v>
      </c>
      <c r="AH38" s="143"/>
      <c r="AI38" s="103">
        <f t="shared" si="3"/>
        <v>100</v>
      </c>
      <c r="AJ38" s="103">
        <f t="shared" si="4"/>
        <v>100</v>
      </c>
      <c r="AK38" s="103">
        <f t="shared" si="5"/>
        <v>100</v>
      </c>
      <c r="AL38" s="106"/>
      <c r="AM38" s="103">
        <f t="shared" si="6"/>
        <v>97.815533980582529</v>
      </c>
      <c r="AN38" s="103">
        <f t="shared" si="7"/>
        <v>97.247706422018354</v>
      </c>
      <c r="AO38" s="103">
        <f t="shared" si="8"/>
        <v>98.453608247422693</v>
      </c>
      <c r="AP38" s="106"/>
      <c r="AQ38" s="103">
        <f t="shared" si="9"/>
        <v>98.698481561822121</v>
      </c>
      <c r="AR38" s="103">
        <f t="shared" si="10"/>
        <v>97.6</v>
      </c>
      <c r="AS38" s="103">
        <f t="shared" si="11"/>
        <v>100</v>
      </c>
      <c r="AT38" s="106"/>
      <c r="AU38" s="103">
        <f t="shared" si="12"/>
        <v>99.607843137254903</v>
      </c>
      <c r="AV38" s="103">
        <f t="shared" si="13"/>
        <v>99.647887323943664</v>
      </c>
      <c r="AW38" s="103">
        <f t="shared" si="14"/>
        <v>99.557522123893804</v>
      </c>
      <c r="AX38" s="106"/>
      <c r="AY38" s="103">
        <f t="shared" si="15"/>
        <v>99.371069182389931</v>
      </c>
      <c r="AZ38" s="103">
        <f t="shared" si="16"/>
        <v>99.626865671641795</v>
      </c>
      <c r="BA38" s="103">
        <f t="shared" si="17"/>
        <v>99.043062200956939</v>
      </c>
      <c r="BB38" s="143"/>
      <c r="BC38" s="103">
        <f t="shared" si="18"/>
        <v>100</v>
      </c>
      <c r="BD38" s="103">
        <f t="shared" si="19"/>
        <v>100</v>
      </c>
      <c r="BE38" s="103">
        <f t="shared" si="20"/>
        <v>100</v>
      </c>
    </row>
    <row r="39" spans="1:60" ht="15" customHeight="1" x14ac:dyDescent="0.2">
      <c r="A39" s="108" t="s">
        <v>103</v>
      </c>
      <c r="B39" s="272">
        <v>25287</v>
      </c>
      <c r="C39" s="272">
        <v>12965</v>
      </c>
      <c r="D39" s="272">
        <v>12322</v>
      </c>
      <c r="E39" s="272"/>
      <c r="F39" s="272">
        <v>4848</v>
      </c>
      <c r="G39" s="272">
        <v>2519</v>
      </c>
      <c r="H39" s="272">
        <v>2329</v>
      </c>
      <c r="I39" s="272"/>
      <c r="J39" s="272">
        <v>4115</v>
      </c>
      <c r="K39" s="272">
        <v>2089</v>
      </c>
      <c r="L39" s="272">
        <v>2026</v>
      </c>
      <c r="M39" s="272"/>
      <c r="N39" s="272">
        <v>4242</v>
      </c>
      <c r="O39" s="272">
        <v>2200</v>
      </c>
      <c r="P39" s="272">
        <v>2042</v>
      </c>
      <c r="Q39" s="272"/>
      <c r="R39" s="272">
        <v>4206</v>
      </c>
      <c r="S39" s="272">
        <v>2199</v>
      </c>
      <c r="T39" s="272">
        <v>2007</v>
      </c>
      <c r="U39" s="272"/>
      <c r="V39" s="272">
        <v>4060</v>
      </c>
      <c r="W39" s="272">
        <v>2050</v>
      </c>
      <c r="X39" s="272">
        <v>2010</v>
      </c>
      <c r="Y39" s="272"/>
      <c r="Z39" s="272">
        <v>3816</v>
      </c>
      <c r="AA39" s="272">
        <v>1908</v>
      </c>
      <c r="AB39" s="272">
        <v>1908</v>
      </c>
      <c r="AD39" s="108" t="s">
        <v>103</v>
      </c>
      <c r="AE39" s="103">
        <f>+B39/(B39+B82+B130)*100</f>
        <v>99.551198771701905</v>
      </c>
      <c r="AF39" s="103">
        <f>+C39/(C39+C82+C130)*100</f>
        <v>99.41722260562841</v>
      </c>
      <c r="AG39" s="103">
        <f>+D39/(D39+D82+D130)*100</f>
        <v>99.692556634304211</v>
      </c>
      <c r="AH39" s="143"/>
      <c r="AI39" s="103">
        <f>+F39/(F39+F82+F130)*100</f>
        <v>99.814700432365655</v>
      </c>
      <c r="AJ39" s="103">
        <f>+G39/(G39+G82+G130)*100</f>
        <v>99.841458581054297</v>
      </c>
      <c r="AK39" s="103">
        <f>+H39/(H39+H82+H130)*100</f>
        <v>99.785775492716368</v>
      </c>
      <c r="AL39" s="106"/>
      <c r="AM39" s="103">
        <f>+J39/(J39+J82+J130)*100</f>
        <v>98.63374880153404</v>
      </c>
      <c r="AN39" s="103">
        <f>+K39/(K39+K82+K130)*100</f>
        <v>98.121183654297795</v>
      </c>
      <c r="AO39" s="103">
        <f>+L39/(L39+L82+L130)*100</f>
        <v>99.167890357317674</v>
      </c>
      <c r="AP39" s="106"/>
      <c r="AQ39" s="103">
        <f>+N39/(N39+N82+N130)*100</f>
        <v>99.344262295081961</v>
      </c>
      <c r="AR39" s="103">
        <f>+O39/(O39+O82+O130)*100</f>
        <v>99.143758449752141</v>
      </c>
      <c r="AS39" s="103">
        <f>+P39/(P39+P82+P130)*100</f>
        <v>99.561189663578745</v>
      </c>
      <c r="AT39" s="106"/>
      <c r="AU39" s="103">
        <f>+R39/(R39+R82+R130)*100</f>
        <v>99.857549857549856</v>
      </c>
      <c r="AV39" s="103">
        <f>+S39/(S39+S82+S130)*100</f>
        <v>99.81842941443486</v>
      </c>
      <c r="AW39" s="103">
        <f>+T39/(T39+T82+T130)*100</f>
        <v>99.900447984071675</v>
      </c>
      <c r="AX39" s="106"/>
      <c r="AY39" s="103">
        <f>+V39/(V39+V82+V130)*100</f>
        <v>99.827882960413078</v>
      </c>
      <c r="AZ39" s="103">
        <f>+W39/(W39+W82+W130)*100</f>
        <v>99.756690997566906</v>
      </c>
      <c r="BA39" s="103">
        <f>+X39/(X39+X82+X130)*100</f>
        <v>99.900596421471178</v>
      </c>
      <c r="BB39" s="143"/>
      <c r="BC39" s="103">
        <f>+Z39/(Z39+Z82+Z130)*100</f>
        <v>99.81689772430029</v>
      </c>
      <c r="BD39" s="103">
        <f>+AA39/(AA39+AA82+AA130)*100</f>
        <v>99.790794979079493</v>
      </c>
      <c r="BE39" s="103">
        <f>+AB39/(AB39+AB82+AB130)*100</f>
        <v>99.843014128728413</v>
      </c>
    </row>
    <row r="40" spans="1:60" ht="15" customHeight="1" x14ac:dyDescent="0.2">
      <c r="A40" s="108" t="s">
        <v>104</v>
      </c>
      <c r="B40" s="272">
        <v>20593</v>
      </c>
      <c r="C40" s="272">
        <v>10539</v>
      </c>
      <c r="D40" s="272">
        <v>10054</v>
      </c>
      <c r="E40" s="272"/>
      <c r="F40" s="272">
        <v>3766</v>
      </c>
      <c r="G40" s="272">
        <v>1919</v>
      </c>
      <c r="H40" s="272">
        <v>1847</v>
      </c>
      <c r="I40" s="272"/>
      <c r="J40" s="272">
        <v>3505</v>
      </c>
      <c r="K40" s="272">
        <v>1804</v>
      </c>
      <c r="L40" s="272">
        <v>1701</v>
      </c>
      <c r="M40" s="272"/>
      <c r="N40" s="272">
        <v>3368</v>
      </c>
      <c r="O40" s="272">
        <v>1751</v>
      </c>
      <c r="P40" s="272">
        <v>1617</v>
      </c>
      <c r="Q40" s="272"/>
      <c r="R40" s="272">
        <v>3512</v>
      </c>
      <c r="S40" s="272">
        <v>1793</v>
      </c>
      <c r="T40" s="272">
        <v>1719</v>
      </c>
      <c r="U40" s="272"/>
      <c r="V40" s="272">
        <v>3322</v>
      </c>
      <c r="W40" s="272">
        <v>1697</v>
      </c>
      <c r="X40" s="272">
        <v>1625</v>
      </c>
      <c r="Y40" s="272"/>
      <c r="Z40" s="272">
        <v>3120</v>
      </c>
      <c r="AA40" s="272">
        <v>1575</v>
      </c>
      <c r="AB40" s="272">
        <v>1545</v>
      </c>
      <c r="AD40" s="108" t="s">
        <v>104</v>
      </c>
      <c r="AE40" s="103">
        <f>+B40/(B40+B84+B131)*100</f>
        <v>98.748441545986381</v>
      </c>
      <c r="AF40" s="103">
        <f>+C40/(C40+C84+C131)*100</f>
        <v>98.504533133937755</v>
      </c>
      <c r="AG40" s="103">
        <f t="shared" ref="AG40:AG41" si="21">+D40/(D40+D84+D131)*100</f>
        <v>99.005416051206311</v>
      </c>
      <c r="AH40" s="143"/>
      <c r="AI40" s="103">
        <f t="shared" ref="AI40:AK41" si="22">+F40/(F40+F84+F131)*100</f>
        <v>99.946921443736727</v>
      </c>
      <c r="AJ40" s="103">
        <f t="shared" si="22"/>
        <v>99.947916666666671</v>
      </c>
      <c r="AK40" s="103">
        <f t="shared" si="22"/>
        <v>99.94588744588745</v>
      </c>
      <c r="AL40" s="106"/>
      <c r="AM40" s="103">
        <f t="shared" ref="AM40:AO41" si="23">+J40/(J40+J84+J131)*100</f>
        <v>96.053713346122223</v>
      </c>
      <c r="AN40" s="103">
        <f t="shared" si="23"/>
        <v>95.29846804014791</v>
      </c>
      <c r="AO40" s="103">
        <f t="shared" si="23"/>
        <v>96.86788154897495</v>
      </c>
      <c r="AP40" s="106"/>
      <c r="AQ40" s="103">
        <f t="shared" ref="AQ40:AS41" si="24">+N40/(N40+N84+N131)*100</f>
        <v>98.221055701370659</v>
      </c>
      <c r="AR40" s="103">
        <f t="shared" si="24"/>
        <v>98.095238095238088</v>
      </c>
      <c r="AS40" s="103">
        <f t="shared" si="24"/>
        <v>98.357664233576642</v>
      </c>
      <c r="AT40" s="106"/>
      <c r="AU40" s="103">
        <f t="shared" ref="AU40:AW41" si="25">+R40/(R40+R84+R131)*100</f>
        <v>99.153020892151318</v>
      </c>
      <c r="AV40" s="103">
        <f t="shared" si="25"/>
        <v>98.951434878587193</v>
      </c>
      <c r="AW40" s="103">
        <f t="shared" si="25"/>
        <v>99.364161849710982</v>
      </c>
      <c r="AX40" s="106"/>
      <c r="AY40" s="103">
        <f t="shared" ref="AY40:BA41" si="26">+V40/(V40+V84+V131)*100</f>
        <v>99.431307991619278</v>
      </c>
      <c r="AZ40" s="103">
        <f t="shared" si="26"/>
        <v>99.181765049678546</v>
      </c>
      <c r="BA40" s="103">
        <f t="shared" si="26"/>
        <v>99.693251533742327</v>
      </c>
      <c r="BB40" s="143"/>
      <c r="BC40" s="103">
        <f t="shared" ref="BC40:BE41" si="27">+Z40/(Z40+Z84+Z131)*100</f>
        <v>99.839999999999989</v>
      </c>
      <c r="BD40" s="103">
        <f t="shared" si="27"/>
        <v>99.809885931558938</v>
      </c>
      <c r="BE40" s="103">
        <f t="shared" si="27"/>
        <v>99.870717517776342</v>
      </c>
    </row>
    <row r="41" spans="1:60" ht="15" customHeight="1" thickBot="1" x14ac:dyDescent="0.25">
      <c r="A41" s="123" t="s">
        <v>105</v>
      </c>
      <c r="B41" s="272">
        <v>3035</v>
      </c>
      <c r="C41" s="272">
        <v>1550</v>
      </c>
      <c r="D41" s="272">
        <v>1485</v>
      </c>
      <c r="E41" s="272"/>
      <c r="F41" s="272">
        <v>583</v>
      </c>
      <c r="G41" s="272">
        <v>303</v>
      </c>
      <c r="H41" s="272">
        <v>280</v>
      </c>
      <c r="I41" s="272"/>
      <c r="J41" s="272">
        <v>517</v>
      </c>
      <c r="K41" s="272">
        <v>263</v>
      </c>
      <c r="L41" s="272">
        <v>254</v>
      </c>
      <c r="M41" s="272"/>
      <c r="N41" s="272">
        <v>540</v>
      </c>
      <c r="O41" s="272">
        <v>274</v>
      </c>
      <c r="P41" s="272">
        <v>266</v>
      </c>
      <c r="Q41" s="272"/>
      <c r="R41" s="272">
        <v>499</v>
      </c>
      <c r="S41" s="272">
        <v>257</v>
      </c>
      <c r="T41" s="272">
        <v>242</v>
      </c>
      <c r="U41" s="272"/>
      <c r="V41" s="272">
        <v>467</v>
      </c>
      <c r="W41" s="272">
        <v>242</v>
      </c>
      <c r="X41" s="272">
        <v>225</v>
      </c>
      <c r="Y41" s="272"/>
      <c r="Z41" s="272">
        <v>429</v>
      </c>
      <c r="AA41" s="272">
        <v>211</v>
      </c>
      <c r="AB41" s="272">
        <v>218</v>
      </c>
      <c r="AD41" s="123" t="s">
        <v>105</v>
      </c>
      <c r="AE41" s="105">
        <f>+B41/(B41+B85+B132)*100</f>
        <v>90.488968395945136</v>
      </c>
      <c r="AF41" s="105">
        <f>+C41/(C41+C85+C132)*100</f>
        <v>89.803012746234074</v>
      </c>
      <c r="AG41" s="105">
        <f t="shared" si="21"/>
        <v>91.21621621621621</v>
      </c>
      <c r="AH41" s="156"/>
      <c r="AI41" s="105">
        <f t="shared" si="22"/>
        <v>97.328881469115188</v>
      </c>
      <c r="AJ41" s="105">
        <f t="shared" si="22"/>
        <v>97.427652733118975</v>
      </c>
      <c r="AK41" s="105">
        <f t="shared" si="22"/>
        <v>97.222222222222214</v>
      </c>
      <c r="AL41" s="101"/>
      <c r="AM41" s="105">
        <f t="shared" si="23"/>
        <v>83.387096774193552</v>
      </c>
      <c r="AN41" s="105">
        <f t="shared" si="23"/>
        <v>83.492063492063494</v>
      </c>
      <c r="AO41" s="105">
        <f t="shared" si="23"/>
        <v>83.278688524590166</v>
      </c>
      <c r="AP41" s="101"/>
      <c r="AQ41" s="105">
        <f t="shared" si="24"/>
        <v>88.96210873146623</v>
      </c>
      <c r="AR41" s="105">
        <f t="shared" si="24"/>
        <v>88.387096774193552</v>
      </c>
      <c r="AS41" s="105">
        <f t="shared" si="24"/>
        <v>89.562289562289564</v>
      </c>
      <c r="AT41" s="101"/>
      <c r="AU41" s="105">
        <f t="shared" si="25"/>
        <v>90.562613430127044</v>
      </c>
      <c r="AV41" s="105">
        <f t="shared" si="25"/>
        <v>88.620689655172413</v>
      </c>
      <c r="AW41" s="105">
        <f t="shared" si="25"/>
        <v>92.720306513409966</v>
      </c>
      <c r="AX41" s="101"/>
      <c r="AY41" s="105">
        <f t="shared" si="26"/>
        <v>88.783269961977183</v>
      </c>
      <c r="AZ41" s="105">
        <f t="shared" si="26"/>
        <v>88</v>
      </c>
      <c r="BA41" s="105">
        <f t="shared" si="26"/>
        <v>89.641434262948209</v>
      </c>
      <c r="BB41" s="156"/>
      <c r="BC41" s="105">
        <f t="shared" si="27"/>
        <v>95.121951219512198</v>
      </c>
      <c r="BD41" s="105">
        <f t="shared" si="27"/>
        <v>93.777777777777786</v>
      </c>
      <c r="BE41" s="105">
        <f t="shared" si="27"/>
        <v>96.460176991150433</v>
      </c>
    </row>
    <row r="42" spans="1:60" ht="15" customHeight="1" x14ac:dyDescent="0.2">
      <c r="A42" s="334" t="s">
        <v>256</v>
      </c>
      <c r="B42" s="334"/>
      <c r="C42" s="334"/>
      <c r="D42" s="334"/>
      <c r="E42" s="334"/>
      <c r="F42" s="334"/>
      <c r="G42" s="334"/>
      <c r="H42" s="334"/>
      <c r="I42" s="334"/>
      <c r="J42" s="334"/>
      <c r="K42" s="334"/>
      <c r="L42" s="334"/>
      <c r="M42" s="334"/>
      <c r="N42" s="334"/>
      <c r="O42" s="334"/>
      <c r="P42" s="334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D42" s="334" t="s">
        <v>256</v>
      </c>
      <c r="AE42" s="334"/>
      <c r="AF42" s="334"/>
      <c r="AG42" s="334"/>
      <c r="AH42" s="334"/>
      <c r="AI42" s="334"/>
      <c r="AJ42" s="334"/>
      <c r="AK42" s="334"/>
      <c r="AL42" s="334"/>
      <c r="AM42" s="334"/>
      <c r="AN42" s="334"/>
      <c r="AO42" s="334"/>
      <c r="AP42" s="334"/>
      <c r="AQ42" s="334"/>
      <c r="AR42" s="334"/>
      <c r="AS42" s="334"/>
      <c r="AT42" s="334"/>
      <c r="AU42" s="334"/>
      <c r="AV42" s="334"/>
      <c r="AW42" s="334"/>
      <c r="AX42" s="334"/>
      <c r="AY42" s="334"/>
      <c r="AZ42" s="334"/>
      <c r="BA42" s="334"/>
      <c r="BB42" s="334"/>
      <c r="BC42" s="334"/>
      <c r="BD42" s="334"/>
      <c r="BE42" s="334"/>
    </row>
    <row r="43" spans="1:60" ht="15" customHeight="1" x14ac:dyDescent="0.2">
      <c r="A43" s="335" t="s">
        <v>242</v>
      </c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D43" s="335" t="s">
        <v>242</v>
      </c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335"/>
    </row>
    <row r="44" spans="1:60" ht="15" customHeight="1" x14ac:dyDescent="0.2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29"/>
      <c r="AA44" s="318" t="s">
        <v>356</v>
      </c>
      <c r="AB44" s="318"/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Q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</row>
    <row r="45" spans="1:60" ht="15" customHeight="1" x14ac:dyDescent="0.2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30"/>
      <c r="AA45" s="318"/>
      <c r="AB45" s="318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29"/>
      <c r="BG45" s="318" t="s">
        <v>356</v>
      </c>
      <c r="BH45" s="318"/>
    </row>
    <row r="46" spans="1:60" ht="15" customHeight="1" x14ac:dyDescent="0.2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30"/>
      <c r="BG46" s="318"/>
      <c r="BH46" s="318"/>
    </row>
    <row r="47" spans="1:60" ht="15" customHeight="1" x14ac:dyDescent="0.2">
      <c r="A47" s="340" t="s">
        <v>268</v>
      </c>
      <c r="B47" s="340"/>
      <c r="C47" s="340"/>
      <c r="D47" s="340"/>
      <c r="E47" s="340"/>
      <c r="F47" s="340"/>
      <c r="G47" s="340"/>
      <c r="H47" s="340"/>
      <c r="I47" s="340"/>
      <c r="J47" s="340"/>
      <c r="K47" s="340"/>
      <c r="L47" s="340"/>
      <c r="M47" s="340"/>
      <c r="N47" s="340"/>
      <c r="O47" s="340"/>
      <c r="P47" s="340"/>
      <c r="Q47" s="340"/>
      <c r="R47" s="340"/>
      <c r="S47" s="340"/>
      <c r="T47" s="340"/>
      <c r="U47" s="340"/>
      <c r="V47" s="340"/>
      <c r="W47" s="340"/>
      <c r="X47" s="340"/>
      <c r="Y47" s="340"/>
      <c r="Z47" s="340"/>
      <c r="AA47" s="340"/>
      <c r="AB47" s="340"/>
      <c r="AD47" s="340" t="s">
        <v>269</v>
      </c>
      <c r="AE47" s="340"/>
      <c r="AF47" s="340"/>
      <c r="AG47" s="340"/>
      <c r="AH47" s="340"/>
      <c r="AI47" s="340"/>
      <c r="AJ47" s="340"/>
      <c r="AK47" s="340"/>
      <c r="AL47" s="340"/>
      <c r="AM47" s="340"/>
      <c r="AN47" s="340"/>
      <c r="AO47" s="340"/>
      <c r="AP47" s="340"/>
      <c r="AQ47" s="340"/>
      <c r="AR47" s="340"/>
      <c r="AS47" s="340"/>
      <c r="AT47" s="340"/>
      <c r="AU47" s="340"/>
      <c r="AV47" s="340"/>
      <c r="AW47" s="340"/>
      <c r="AX47" s="340"/>
      <c r="AY47" s="340"/>
      <c r="AZ47" s="340"/>
      <c r="BA47" s="340"/>
      <c r="BB47" s="340"/>
      <c r="BC47" s="340"/>
      <c r="BD47" s="340"/>
      <c r="BE47" s="340"/>
    </row>
    <row r="48" spans="1:60" ht="15" customHeight="1" x14ac:dyDescent="0.2">
      <c r="A48" s="339" t="s">
        <v>77</v>
      </c>
      <c r="B48" s="339"/>
      <c r="C48" s="339"/>
      <c r="D48" s="339"/>
      <c r="E48" s="339"/>
      <c r="F48" s="339"/>
      <c r="G48" s="339"/>
      <c r="H48" s="339"/>
      <c r="I48" s="339"/>
      <c r="J48" s="339"/>
      <c r="K48" s="33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D48" s="339" t="s">
        <v>107</v>
      </c>
      <c r="AE48" s="339"/>
      <c r="AF48" s="339"/>
      <c r="AG48" s="339"/>
      <c r="AH48" s="339"/>
      <c r="AI48" s="339"/>
      <c r="AJ48" s="339"/>
      <c r="AK48" s="339"/>
      <c r="AL48" s="339"/>
      <c r="AM48" s="339"/>
      <c r="AN48" s="339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339"/>
      <c r="BA48" s="339"/>
      <c r="BB48" s="339"/>
      <c r="BC48" s="339"/>
      <c r="BD48" s="339"/>
      <c r="BE48" s="339"/>
    </row>
    <row r="49" spans="1:58" ht="15" customHeight="1" x14ac:dyDescent="0.2">
      <c r="A49" s="330" t="s">
        <v>254</v>
      </c>
      <c r="B49" s="330"/>
      <c r="C49" s="330"/>
      <c r="D49" s="330"/>
      <c r="E49" s="330"/>
      <c r="F49" s="330"/>
      <c r="G49" s="330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D49" s="330" t="s">
        <v>254</v>
      </c>
      <c r="AE49" s="330"/>
      <c r="AF49" s="330"/>
      <c r="AG49" s="330"/>
      <c r="AH49" s="330"/>
      <c r="AI49" s="330"/>
      <c r="AJ49" s="330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330"/>
      <c r="AZ49" s="330"/>
      <c r="BA49" s="330"/>
      <c r="BB49" s="330"/>
      <c r="BC49" s="330"/>
      <c r="BD49" s="330"/>
      <c r="BE49" s="330"/>
    </row>
    <row r="50" spans="1:58" ht="15" customHeight="1" x14ac:dyDescent="0.2">
      <c r="A50" s="330" t="s">
        <v>264</v>
      </c>
      <c r="B50" s="330"/>
      <c r="C50" s="330"/>
      <c r="D50" s="330"/>
      <c r="E50" s="330"/>
      <c r="F50" s="330"/>
      <c r="G50" s="330"/>
      <c r="H50" s="330"/>
      <c r="I50" s="330"/>
      <c r="J50" s="330"/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D50" s="330" t="s">
        <v>264</v>
      </c>
      <c r="AE50" s="330"/>
      <c r="AF50" s="330"/>
      <c r="AG50" s="330"/>
      <c r="AH50" s="330"/>
      <c r="AI50" s="330"/>
      <c r="AJ50" s="330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330"/>
      <c r="AZ50" s="330"/>
      <c r="BA50" s="330"/>
      <c r="BB50" s="330"/>
      <c r="BC50" s="330"/>
      <c r="BD50" s="330"/>
      <c r="BE50" s="330"/>
    </row>
    <row r="51" spans="1:58" ht="15" customHeight="1" x14ac:dyDescent="0.2">
      <c r="A51" s="330" t="s">
        <v>248</v>
      </c>
      <c r="B51" s="330"/>
      <c r="C51" s="330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D51" s="330" t="s">
        <v>248</v>
      </c>
      <c r="AE51" s="330"/>
      <c r="AF51" s="330"/>
      <c r="AG51" s="330"/>
      <c r="AH51" s="330"/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330"/>
      <c r="AZ51" s="330"/>
      <c r="BA51" s="330"/>
      <c r="BB51" s="330"/>
      <c r="BC51" s="330"/>
      <c r="BD51" s="330"/>
      <c r="BE51" s="330"/>
    </row>
    <row r="52" spans="1:58" ht="15" customHeight="1" x14ac:dyDescent="0.2">
      <c r="A52" s="330" t="s">
        <v>515</v>
      </c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D52" s="330" t="s">
        <v>515</v>
      </c>
      <c r="AE52" s="330"/>
      <c r="AF52" s="330"/>
      <c r="AG52" s="330"/>
      <c r="AH52" s="330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30"/>
      <c r="AZ52" s="330"/>
      <c r="BA52" s="330"/>
      <c r="BB52" s="330"/>
      <c r="BC52" s="330"/>
      <c r="BD52" s="330"/>
      <c r="BE52" s="330"/>
    </row>
    <row r="53" spans="1:58" ht="15" customHeight="1" thickBot="1" x14ac:dyDescent="0.25">
      <c r="A53" s="100"/>
      <c r="B53" s="157"/>
      <c r="C53" s="157"/>
      <c r="D53" s="157"/>
      <c r="E53" s="100"/>
      <c r="F53" s="101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D53" s="100"/>
      <c r="AE53" s="142"/>
      <c r="AF53" s="100"/>
      <c r="AG53" s="100"/>
      <c r="AH53" s="100"/>
      <c r="AI53" s="101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</row>
    <row r="54" spans="1:58" ht="15" customHeight="1" x14ac:dyDescent="0.2">
      <c r="A54" s="337" t="s">
        <v>260</v>
      </c>
      <c r="B54" s="331" t="s">
        <v>19</v>
      </c>
      <c r="C54" s="331" t="s">
        <v>261</v>
      </c>
      <c r="D54" s="331"/>
      <c r="E54" s="109"/>
      <c r="F54" s="331" t="s">
        <v>64</v>
      </c>
      <c r="G54" s="331"/>
      <c r="H54" s="331"/>
      <c r="I54" s="109"/>
      <c r="J54" s="331" t="s">
        <v>65</v>
      </c>
      <c r="K54" s="331"/>
      <c r="L54" s="331"/>
      <c r="M54" s="109"/>
      <c r="N54" s="331" t="s">
        <v>66</v>
      </c>
      <c r="O54" s="331"/>
      <c r="P54" s="331"/>
      <c r="Q54" s="109"/>
      <c r="R54" s="331" t="s">
        <v>67</v>
      </c>
      <c r="S54" s="331"/>
      <c r="T54" s="331"/>
      <c r="U54" s="109"/>
      <c r="V54" s="331" t="s">
        <v>68</v>
      </c>
      <c r="W54" s="331"/>
      <c r="X54" s="331"/>
      <c r="Y54" s="109"/>
      <c r="Z54" s="331" t="s">
        <v>69</v>
      </c>
      <c r="AA54" s="331"/>
      <c r="AB54" s="331"/>
      <c r="AD54" s="337" t="s">
        <v>260</v>
      </c>
      <c r="AE54" s="331" t="s">
        <v>19</v>
      </c>
      <c r="AF54" s="331"/>
      <c r="AG54" s="331"/>
      <c r="AH54" s="109"/>
      <c r="AI54" s="331" t="s">
        <v>64</v>
      </c>
      <c r="AJ54" s="331"/>
      <c r="AK54" s="331"/>
      <c r="AL54" s="109"/>
      <c r="AM54" s="331" t="s">
        <v>65</v>
      </c>
      <c r="AN54" s="331"/>
      <c r="AO54" s="331"/>
      <c r="AP54" s="109"/>
      <c r="AQ54" s="331" t="s">
        <v>66</v>
      </c>
      <c r="AR54" s="331"/>
      <c r="AS54" s="331"/>
      <c r="AT54" s="109"/>
      <c r="AU54" s="331" t="s">
        <v>67</v>
      </c>
      <c r="AV54" s="331"/>
      <c r="AW54" s="331"/>
      <c r="AX54" s="109"/>
      <c r="AY54" s="331" t="s">
        <v>68</v>
      </c>
      <c r="AZ54" s="331"/>
      <c r="BA54" s="331"/>
      <c r="BB54" s="109"/>
      <c r="BC54" s="331" t="s">
        <v>69</v>
      </c>
      <c r="BD54" s="331"/>
      <c r="BE54" s="331"/>
    </row>
    <row r="55" spans="1:58" ht="15" customHeight="1" thickBot="1" x14ac:dyDescent="0.25">
      <c r="A55" s="338"/>
      <c r="B55" s="110" t="s">
        <v>70</v>
      </c>
      <c r="C55" s="110" t="s">
        <v>71</v>
      </c>
      <c r="D55" s="110" t="s">
        <v>72</v>
      </c>
      <c r="E55" s="111"/>
      <c r="F55" s="110" t="s">
        <v>70</v>
      </c>
      <c r="G55" s="110" t="s">
        <v>71</v>
      </c>
      <c r="H55" s="110" t="s">
        <v>72</v>
      </c>
      <c r="I55" s="111"/>
      <c r="J55" s="110" t="s">
        <v>70</v>
      </c>
      <c r="K55" s="110" t="s">
        <v>71</v>
      </c>
      <c r="L55" s="110" t="s">
        <v>72</v>
      </c>
      <c r="M55" s="111"/>
      <c r="N55" s="110" t="s">
        <v>70</v>
      </c>
      <c r="O55" s="110" t="s">
        <v>71</v>
      </c>
      <c r="P55" s="110" t="s">
        <v>72</v>
      </c>
      <c r="Q55" s="111"/>
      <c r="R55" s="110" t="s">
        <v>70</v>
      </c>
      <c r="S55" s="110" t="s">
        <v>71</v>
      </c>
      <c r="T55" s="110" t="s">
        <v>72</v>
      </c>
      <c r="U55" s="111"/>
      <c r="V55" s="110" t="s">
        <v>70</v>
      </c>
      <c r="W55" s="110" t="s">
        <v>71</v>
      </c>
      <c r="X55" s="110" t="s">
        <v>72</v>
      </c>
      <c r="Y55" s="111"/>
      <c r="Z55" s="110" t="s">
        <v>70</v>
      </c>
      <c r="AA55" s="110" t="s">
        <v>71</v>
      </c>
      <c r="AB55" s="110" t="s">
        <v>72</v>
      </c>
      <c r="AD55" s="338"/>
      <c r="AE55" s="110" t="s">
        <v>70</v>
      </c>
      <c r="AF55" s="110" t="s">
        <v>71</v>
      </c>
      <c r="AG55" s="110" t="s">
        <v>72</v>
      </c>
      <c r="AH55" s="111"/>
      <c r="AI55" s="110" t="s">
        <v>70</v>
      </c>
      <c r="AJ55" s="110" t="s">
        <v>71</v>
      </c>
      <c r="AK55" s="110" t="s">
        <v>72</v>
      </c>
      <c r="AL55" s="111"/>
      <c r="AM55" s="110" t="s">
        <v>70</v>
      </c>
      <c r="AN55" s="110" t="s">
        <v>71</v>
      </c>
      <c r="AO55" s="110" t="s">
        <v>72</v>
      </c>
      <c r="AP55" s="111"/>
      <c r="AQ55" s="110" t="s">
        <v>70</v>
      </c>
      <c r="AR55" s="110" t="s">
        <v>71</v>
      </c>
      <c r="AS55" s="110" t="s">
        <v>72</v>
      </c>
      <c r="AT55" s="111"/>
      <c r="AU55" s="110" t="s">
        <v>70</v>
      </c>
      <c r="AV55" s="110" t="s">
        <v>71</v>
      </c>
      <c r="AW55" s="110" t="s">
        <v>72</v>
      </c>
      <c r="AX55" s="111"/>
      <c r="AY55" s="110" t="s">
        <v>70</v>
      </c>
      <c r="AZ55" s="110" t="s">
        <v>71</v>
      </c>
      <c r="BA55" s="110" t="s">
        <v>72</v>
      </c>
      <c r="BB55" s="111"/>
      <c r="BC55" s="110" t="s">
        <v>70</v>
      </c>
      <c r="BD55" s="110" t="s">
        <v>71</v>
      </c>
      <c r="BE55" s="110" t="s">
        <v>72</v>
      </c>
    </row>
    <row r="56" spans="1:58" ht="15" customHeight="1" x14ac:dyDescent="0.2">
      <c r="A56" s="104"/>
      <c r="B56" s="98"/>
      <c r="C56" s="98"/>
      <c r="D56" s="98"/>
      <c r="E56" s="99"/>
      <c r="F56" s="98"/>
      <c r="G56" s="98"/>
      <c r="H56" s="98"/>
      <c r="I56" s="99"/>
      <c r="J56" s="98"/>
      <c r="K56" s="98"/>
      <c r="L56" s="98"/>
      <c r="M56" s="99"/>
      <c r="N56" s="98"/>
      <c r="O56" s="98"/>
      <c r="P56" s="98"/>
      <c r="Q56" s="99"/>
      <c r="R56" s="98"/>
      <c r="S56" s="98"/>
      <c r="T56" s="98"/>
      <c r="U56" s="99"/>
      <c r="V56" s="98"/>
      <c r="W56" s="98"/>
      <c r="X56" s="98"/>
      <c r="Y56" s="99"/>
      <c r="Z56" s="98"/>
      <c r="AA56" s="98"/>
      <c r="AB56" s="98"/>
      <c r="AD56" s="104"/>
      <c r="AE56" s="98"/>
      <c r="AF56" s="98"/>
      <c r="AG56" s="98"/>
      <c r="AH56" s="99"/>
      <c r="AI56" s="98"/>
      <c r="AJ56" s="98"/>
      <c r="AK56" s="98"/>
      <c r="AL56" s="99"/>
      <c r="AM56" s="98"/>
      <c r="AN56" s="98"/>
      <c r="AO56" s="98"/>
      <c r="AP56" s="99"/>
      <c r="AQ56" s="98"/>
      <c r="AR56" s="98"/>
      <c r="AS56" s="98"/>
      <c r="AT56" s="99"/>
      <c r="AU56" s="98"/>
      <c r="AV56" s="98"/>
      <c r="AW56" s="98"/>
      <c r="AX56" s="99"/>
      <c r="AY56" s="98"/>
      <c r="AZ56" s="98"/>
      <c r="BA56" s="98"/>
      <c r="BB56" s="99"/>
      <c r="BC56" s="98"/>
      <c r="BD56" s="98"/>
      <c r="BE56" s="98"/>
    </row>
    <row r="57" spans="1:58" ht="15" customHeight="1" x14ac:dyDescent="0.25">
      <c r="A57" s="151" t="s">
        <v>262</v>
      </c>
      <c r="B57" s="153">
        <f>SUM(B59:B85)</f>
        <v>8343</v>
      </c>
      <c r="C57" s="153">
        <f>SUM(C59:C85)</f>
        <v>4989</v>
      </c>
      <c r="D57" s="153">
        <f>SUM(D59:D85)</f>
        <v>3354</v>
      </c>
      <c r="E57" s="153"/>
      <c r="F57" s="153">
        <f>SUM(F59:F85)</f>
        <v>82</v>
      </c>
      <c r="G57" s="153">
        <f>SUM(G59:G85)</f>
        <v>47</v>
      </c>
      <c r="H57" s="153">
        <f>SUM(H59:H85)</f>
        <v>35</v>
      </c>
      <c r="I57" s="153"/>
      <c r="J57" s="153">
        <f>SUM(J59:J85)</f>
        <v>3645</v>
      </c>
      <c r="K57" s="153">
        <f>SUM(K59:K85)</f>
        <v>2142</v>
      </c>
      <c r="L57" s="153">
        <f>SUM(L59:L85)</f>
        <v>1503</v>
      </c>
      <c r="M57" s="153"/>
      <c r="N57" s="153">
        <f>SUM(N59:N85)</f>
        <v>1295</v>
      </c>
      <c r="O57" s="153">
        <f>SUM(O59:O85)</f>
        <v>759</v>
      </c>
      <c r="P57" s="153">
        <f>SUM(P59:P85)</f>
        <v>536</v>
      </c>
      <c r="Q57" s="153"/>
      <c r="R57" s="153">
        <f>SUM(R59:R85)</f>
        <v>1630</v>
      </c>
      <c r="S57" s="153">
        <f>SUM(S59:S85)</f>
        <v>1000</v>
      </c>
      <c r="T57" s="153">
        <f>SUM(T59:T85)</f>
        <v>630</v>
      </c>
      <c r="U57" s="153"/>
      <c r="V57" s="153">
        <f>SUM(V59:V85)</f>
        <v>1178</v>
      </c>
      <c r="W57" s="153">
        <f>SUM(W59:W85)</f>
        <v>724</v>
      </c>
      <c r="X57" s="153">
        <f>SUM(X59:X85)</f>
        <v>454</v>
      </c>
      <c r="Y57" s="153"/>
      <c r="Z57" s="153">
        <f>SUM(Z59:Z85)</f>
        <v>513</v>
      </c>
      <c r="AA57" s="153">
        <f>SUM(AA59:AA85)</f>
        <v>317</v>
      </c>
      <c r="AB57" s="153">
        <f>SUM(AB59:AB85)</f>
        <v>196</v>
      </c>
      <c r="AC57" s="155"/>
      <c r="AD57" s="151" t="s">
        <v>262</v>
      </c>
      <c r="AE57" s="159">
        <f>+B57/(B13+B57+B104)*100</f>
        <v>1.8557072506706171</v>
      </c>
      <c r="AF57" s="159">
        <f>+C57/(C13+C57+C104)*100</f>
        <v>2.1596000259723396</v>
      </c>
      <c r="AG57" s="159">
        <f>+D57/(D13+D57+D104)*100</f>
        <v>1.5345128127702212</v>
      </c>
      <c r="AH57" s="160"/>
      <c r="AI57" s="159">
        <f>+F57/(F13+F57+F104)*100</f>
        <v>0.10321346306342594</v>
      </c>
      <c r="AJ57" s="159">
        <f>+G57/(G13+G57+G104)*100</f>
        <v>0.11576354679802955</v>
      </c>
      <c r="AK57" s="159">
        <f>+H57/(H13+H57+H104)*100</f>
        <v>9.009704739104693E-2</v>
      </c>
      <c r="AL57" s="160"/>
      <c r="AM57" s="159">
        <f>+J57/(J13+J57+J104)*100</f>
        <v>4.7489381660890642</v>
      </c>
      <c r="AN57" s="159">
        <f>+K57/(K13+K57+K104)*100</f>
        <v>5.3655970541820093</v>
      </c>
      <c r="AO57" s="159">
        <f>+L57/(L13+L57+L104)*100</f>
        <v>4.0805799147503592</v>
      </c>
      <c r="AP57" s="160"/>
      <c r="AQ57" s="159">
        <f>+N57/(N13+N57+N104)*100</f>
        <v>1.7159136080561812</v>
      </c>
      <c r="AR57" s="159">
        <f>+O57/(O13+O57+O104)*100</f>
        <v>1.949302719778103</v>
      </c>
      <c r="AS57" s="159">
        <f>+P57/(P13+P57+P104)*100</f>
        <v>1.4671666712287521</v>
      </c>
      <c r="AT57" s="160"/>
      <c r="AU57" s="159">
        <f>+R57/(R13+R57+R104)*100</f>
        <v>2.1488365961373672</v>
      </c>
      <c r="AV57" s="159">
        <f>+S57/(S13+S57+S104)*100</f>
        <v>2.563313852148057</v>
      </c>
      <c r="AW57" s="159">
        <f>+T57/(T13+T57+T104)*100</f>
        <v>1.7099584724370982</v>
      </c>
      <c r="AX57" s="160"/>
      <c r="AY57" s="159">
        <f>+V57/(V13+V57+V104)*100</f>
        <v>1.6342952275249722</v>
      </c>
      <c r="AZ57" s="159">
        <f>+W57/(W13+W57+W104)*100</f>
        <v>1.9594046008119079</v>
      </c>
      <c r="BA57" s="159">
        <f>+X57/(X13+X57+X104)*100</f>
        <v>1.2923427270139483</v>
      </c>
      <c r="BB57" s="160"/>
      <c r="BC57" s="159">
        <f>+Z57/(Z13+Z57+Z104)*100</f>
        <v>0.73306659045441558</v>
      </c>
      <c r="BD57" s="159">
        <f>+AA57/(AA13+AA57+AA104)*100</f>
        <v>0.89057451889310302</v>
      </c>
      <c r="BE57" s="159">
        <f>+AB57/(AB13+AB57+AB104)*100</f>
        <v>0.57001599534680825</v>
      </c>
      <c r="BF57" s="161"/>
    </row>
    <row r="58" spans="1:58" ht="15" customHeight="1" x14ac:dyDescent="0.2">
      <c r="A58" s="108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08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143"/>
    </row>
    <row r="59" spans="1:58" ht="15" customHeight="1" x14ac:dyDescent="0.2">
      <c r="A59" s="108" t="s">
        <v>79</v>
      </c>
      <c r="B59" s="272">
        <v>718</v>
      </c>
      <c r="C59" s="272">
        <v>393</v>
      </c>
      <c r="D59" s="272">
        <v>325</v>
      </c>
      <c r="E59" s="272"/>
      <c r="F59" s="272">
        <v>13</v>
      </c>
      <c r="G59" s="272">
        <v>6</v>
      </c>
      <c r="H59" s="272">
        <v>7</v>
      </c>
      <c r="I59" s="272"/>
      <c r="J59" s="272">
        <v>279</v>
      </c>
      <c r="K59" s="272">
        <v>146</v>
      </c>
      <c r="L59" s="272">
        <v>133</v>
      </c>
      <c r="M59" s="272"/>
      <c r="N59" s="272">
        <v>106</v>
      </c>
      <c r="O59" s="272">
        <v>55</v>
      </c>
      <c r="P59" s="272">
        <v>51</v>
      </c>
      <c r="Q59" s="272"/>
      <c r="R59" s="272">
        <v>139</v>
      </c>
      <c r="S59" s="272">
        <v>88</v>
      </c>
      <c r="T59" s="272">
        <v>51</v>
      </c>
      <c r="U59" s="272"/>
      <c r="V59" s="272">
        <v>133</v>
      </c>
      <c r="W59" s="272">
        <v>75</v>
      </c>
      <c r="X59" s="272">
        <v>58</v>
      </c>
      <c r="Y59" s="272"/>
      <c r="Z59" s="272">
        <v>48</v>
      </c>
      <c r="AA59" s="272">
        <v>23</v>
      </c>
      <c r="AB59" s="272">
        <v>25</v>
      </c>
      <c r="AD59" s="108" t="s">
        <v>79</v>
      </c>
      <c r="AE59" s="103">
        <f t="shared" ref="AE59:AE81" si="28">+B59/(B15+B59+B106)*100</f>
        <v>2.5631872054833642</v>
      </c>
      <c r="AF59" s="103">
        <f t="shared" ref="AF59:AF81" si="29">+C59/(C15+C59+C106)*100</f>
        <v>2.738485122987945</v>
      </c>
      <c r="AG59" s="103">
        <f t="shared" ref="AG59:AG81" si="30">+D59/(D15+D59+D106)*100</f>
        <v>2.379035209721104</v>
      </c>
      <c r="AH59" s="143"/>
      <c r="AI59" s="103">
        <f t="shared" ref="AI59:AI81" si="31">+F59/(F15+F59+F106)*100</f>
        <v>0.26943005181347152</v>
      </c>
      <c r="AJ59" s="103">
        <f t="shared" ref="AJ59:AJ81" si="32">+G59/(G15+G59+G106)*100</f>
        <v>0.24429967426710095</v>
      </c>
      <c r="AK59" s="103">
        <f t="shared" ref="AK59:AK81" si="33">+H59/(H15+H59+H106)*100</f>
        <v>0.29548332629801605</v>
      </c>
      <c r="AL59" s="106"/>
      <c r="AM59" s="103">
        <f t="shared" ref="AM59:AM81" si="34">+J59/(J15+J59+J106)*100</f>
        <v>5.7537636626108473</v>
      </c>
      <c r="AN59" s="103">
        <f t="shared" ref="AN59:AN81" si="35">+K59/(K15+K59+K106)*100</f>
        <v>5.8283433133732538</v>
      </c>
      <c r="AO59" s="103">
        <f t="shared" ref="AO59:AO81" si="36">+L59/(L15+L59+L106)*100</f>
        <v>5.6740614334470987</v>
      </c>
      <c r="AP59" s="106"/>
      <c r="AQ59" s="103">
        <f t="shared" ref="AQ59:AQ81" si="37">+N59/(N15+N59+N106)*100</f>
        <v>2.230170418682937</v>
      </c>
      <c r="AR59" s="103">
        <f t="shared" ref="AR59:AR81" si="38">+O59/(O15+O59+O106)*100</f>
        <v>2.2671063478977742</v>
      </c>
      <c r="AS59" s="103">
        <f t="shared" ref="AS59:AS81" si="39">+P59/(P15+P59+P106)*100</f>
        <v>2.1916630855178343</v>
      </c>
      <c r="AT59" s="106"/>
      <c r="AU59" s="103">
        <f t="shared" ref="AU59:AU81" si="40">+R59/(R15+R59+R106)*100</f>
        <v>2.8553820870994251</v>
      </c>
      <c r="AV59" s="103">
        <f t="shared" ref="AV59:AV81" si="41">+S59/(S15+S59+S106)*100</f>
        <v>3.4782608695652173</v>
      </c>
      <c r="AW59" s="103">
        <f t="shared" ref="AW59:AW81" si="42">+T59/(T15+T59+T106)*100</f>
        <v>2.1813515825491874</v>
      </c>
      <c r="AX59" s="106"/>
      <c r="AY59" s="103">
        <f t="shared" ref="AY59:AY81" si="43">+V59/(V15+V59+V106)*100</f>
        <v>2.9680874804731086</v>
      </c>
      <c r="AZ59" s="103">
        <f t="shared" ref="AZ59:AZ81" si="44">+W59/(W15+W59+W106)*100</f>
        <v>3.2523850823937557</v>
      </c>
      <c r="BA59" s="103">
        <f t="shared" ref="BA59:BA81" si="45">+X59/(X15+X59+X106)*100</f>
        <v>2.666666666666667</v>
      </c>
      <c r="BB59" s="143"/>
      <c r="BC59" s="103">
        <f t="shared" ref="BC59:BC81" si="46">+Z59/(Z15+Z59+Z106)*100</f>
        <v>1.1331444759206799</v>
      </c>
      <c r="BD59" s="103">
        <f t="shared" ref="BD59:BD81" si="47">+AA59/(AA15+AA59+AA106)*100</f>
        <v>1.0808270676691729</v>
      </c>
      <c r="BE59" s="103">
        <f t="shared" ref="BE59:BE81" si="48">+AB59/(AB15+AB59+AB106)*100</f>
        <v>1.1859582542694498</v>
      </c>
    </row>
    <row r="60" spans="1:58" ht="15" customHeight="1" x14ac:dyDescent="0.2">
      <c r="A60" s="108" t="s">
        <v>80</v>
      </c>
      <c r="B60" s="272">
        <v>472</v>
      </c>
      <c r="C60" s="272">
        <v>254</v>
      </c>
      <c r="D60" s="272">
        <v>218</v>
      </c>
      <c r="E60" s="272"/>
      <c r="F60" s="272">
        <v>21</v>
      </c>
      <c r="G60" s="272">
        <v>8</v>
      </c>
      <c r="H60" s="272">
        <v>13</v>
      </c>
      <c r="I60" s="272"/>
      <c r="J60" s="272">
        <v>179</v>
      </c>
      <c r="K60" s="272">
        <v>104</v>
      </c>
      <c r="L60" s="272">
        <v>75</v>
      </c>
      <c r="M60" s="272"/>
      <c r="N60" s="272">
        <v>60</v>
      </c>
      <c r="O60" s="272">
        <v>26</v>
      </c>
      <c r="P60" s="272">
        <v>34</v>
      </c>
      <c r="Q60" s="272"/>
      <c r="R60" s="272">
        <v>91</v>
      </c>
      <c r="S60" s="272">
        <v>54</v>
      </c>
      <c r="T60" s="272">
        <v>37</v>
      </c>
      <c r="U60" s="272"/>
      <c r="V60" s="272">
        <v>77</v>
      </c>
      <c r="W60" s="272">
        <v>42</v>
      </c>
      <c r="X60" s="272">
        <v>35</v>
      </c>
      <c r="Y60" s="272"/>
      <c r="Z60" s="272">
        <v>44</v>
      </c>
      <c r="AA60" s="272">
        <v>20</v>
      </c>
      <c r="AB60" s="272">
        <v>24</v>
      </c>
      <c r="AD60" s="108" t="s">
        <v>80</v>
      </c>
      <c r="AE60" s="103">
        <f t="shared" si="28"/>
        <v>1.70421721548238</v>
      </c>
      <c r="AF60" s="103">
        <f t="shared" si="29"/>
        <v>1.801418439716312</v>
      </c>
      <c r="AG60" s="103">
        <f t="shared" si="30"/>
        <v>1.6034127684613122</v>
      </c>
      <c r="AH60" s="143"/>
      <c r="AI60" s="103">
        <f t="shared" si="31"/>
        <v>0.44406851342778603</v>
      </c>
      <c r="AJ60" s="103">
        <f t="shared" si="32"/>
        <v>0.33755274261603374</v>
      </c>
      <c r="AK60" s="103">
        <f t="shared" si="33"/>
        <v>0.55108096651123362</v>
      </c>
      <c r="AL60" s="106"/>
      <c r="AM60" s="103">
        <f t="shared" si="34"/>
        <v>3.8436761863860855</v>
      </c>
      <c r="AN60" s="103">
        <f t="shared" si="35"/>
        <v>4.3010752688172049</v>
      </c>
      <c r="AO60" s="103">
        <f t="shared" si="36"/>
        <v>3.3497096918267086</v>
      </c>
      <c r="AP60" s="106"/>
      <c r="AQ60" s="103">
        <f t="shared" si="37"/>
        <v>1.310329766324525</v>
      </c>
      <c r="AR60" s="103">
        <f t="shared" si="38"/>
        <v>1.1368605159597727</v>
      </c>
      <c r="AS60" s="103">
        <f t="shared" si="39"/>
        <v>1.4834205933682374</v>
      </c>
      <c r="AT60" s="106"/>
      <c r="AU60" s="103">
        <f t="shared" si="40"/>
        <v>1.9337016574585635</v>
      </c>
      <c r="AV60" s="103">
        <f t="shared" si="41"/>
        <v>2.2268041237113403</v>
      </c>
      <c r="AW60" s="103">
        <f t="shared" si="42"/>
        <v>1.6220955721174923</v>
      </c>
      <c r="AX60" s="106"/>
      <c r="AY60" s="103">
        <f t="shared" si="43"/>
        <v>1.6979051819184121</v>
      </c>
      <c r="AZ60" s="103">
        <f t="shared" si="44"/>
        <v>1.8181818181818181</v>
      </c>
      <c r="BA60" s="103">
        <f t="shared" si="45"/>
        <v>1.5730337078651686</v>
      </c>
      <c r="BB60" s="143"/>
      <c r="BC60" s="103">
        <f t="shared" si="46"/>
        <v>0.97995545657015593</v>
      </c>
      <c r="BD60" s="103">
        <f t="shared" si="47"/>
        <v>0.87336244541484709</v>
      </c>
      <c r="BE60" s="103">
        <f t="shared" si="48"/>
        <v>1.0909090909090911</v>
      </c>
    </row>
    <row r="61" spans="1:58" ht="15" customHeight="1" x14ac:dyDescent="0.2">
      <c r="A61" s="108" t="s">
        <v>81</v>
      </c>
      <c r="B61" s="272">
        <v>957</v>
      </c>
      <c r="C61" s="272">
        <v>551</v>
      </c>
      <c r="D61" s="272">
        <v>406</v>
      </c>
      <c r="E61" s="272"/>
      <c r="F61" s="272">
        <v>14</v>
      </c>
      <c r="G61" s="272">
        <v>10</v>
      </c>
      <c r="H61" s="272">
        <v>4</v>
      </c>
      <c r="I61" s="272"/>
      <c r="J61" s="272">
        <v>446</v>
      </c>
      <c r="K61" s="272">
        <v>258</v>
      </c>
      <c r="L61" s="272">
        <v>188</v>
      </c>
      <c r="M61" s="272"/>
      <c r="N61" s="272">
        <v>145</v>
      </c>
      <c r="O61" s="272">
        <v>88</v>
      </c>
      <c r="P61" s="272">
        <v>57</v>
      </c>
      <c r="Q61" s="272"/>
      <c r="R61" s="272">
        <v>184</v>
      </c>
      <c r="S61" s="272">
        <v>103</v>
      </c>
      <c r="T61" s="272">
        <v>81</v>
      </c>
      <c r="U61" s="272"/>
      <c r="V61" s="272">
        <v>112</v>
      </c>
      <c r="W61" s="272">
        <v>65</v>
      </c>
      <c r="X61" s="272">
        <v>47</v>
      </c>
      <c r="Y61" s="272"/>
      <c r="Z61" s="272">
        <v>56</v>
      </c>
      <c r="AA61" s="272">
        <v>27</v>
      </c>
      <c r="AB61" s="272">
        <v>29</v>
      </c>
      <c r="AD61" s="108" t="s">
        <v>81</v>
      </c>
      <c r="AE61" s="103">
        <f t="shared" si="28"/>
        <v>3.9418403492874203</v>
      </c>
      <c r="AF61" s="103">
        <f t="shared" si="29"/>
        <v>4.4474937444507221</v>
      </c>
      <c r="AG61" s="103">
        <f t="shared" si="30"/>
        <v>3.4149213558751788</v>
      </c>
      <c r="AH61" s="143"/>
      <c r="AI61" s="103">
        <f t="shared" si="31"/>
        <v>0.33317467872441697</v>
      </c>
      <c r="AJ61" s="103">
        <f t="shared" si="32"/>
        <v>0.45703839122486289</v>
      </c>
      <c r="AK61" s="103">
        <f t="shared" si="33"/>
        <v>0.19860973187686196</v>
      </c>
      <c r="AL61" s="106"/>
      <c r="AM61" s="103">
        <f t="shared" si="34"/>
        <v>10.212960842683765</v>
      </c>
      <c r="AN61" s="103">
        <f t="shared" si="35"/>
        <v>11.395759717314489</v>
      </c>
      <c r="AO61" s="103">
        <f t="shared" si="36"/>
        <v>8.9396100808368999</v>
      </c>
      <c r="AP61" s="106"/>
      <c r="AQ61" s="103">
        <f t="shared" si="37"/>
        <v>3.5687915333497418</v>
      </c>
      <c r="AR61" s="103">
        <f t="shared" si="38"/>
        <v>4.2145593869731801</v>
      </c>
      <c r="AS61" s="103">
        <f t="shared" si="39"/>
        <v>2.8860759493670884</v>
      </c>
      <c r="AT61" s="106"/>
      <c r="AU61" s="103">
        <f t="shared" si="40"/>
        <v>4.5634920634920633</v>
      </c>
      <c r="AV61" s="103">
        <f t="shared" si="41"/>
        <v>5.0170482221139796</v>
      </c>
      <c r="AW61" s="103">
        <f t="shared" si="42"/>
        <v>4.0929762506316321</v>
      </c>
      <c r="AX61" s="106"/>
      <c r="AY61" s="103">
        <f t="shared" si="43"/>
        <v>2.9380902413431267</v>
      </c>
      <c r="AZ61" s="103">
        <f t="shared" si="44"/>
        <v>3.3818938605619144</v>
      </c>
      <c r="BA61" s="103">
        <f t="shared" si="45"/>
        <v>2.486772486772487</v>
      </c>
      <c r="BB61" s="143"/>
      <c r="BC61" s="103">
        <f t="shared" si="46"/>
        <v>1.4729089952656496</v>
      </c>
      <c r="BD61" s="103">
        <f t="shared" si="47"/>
        <v>1.44076840981857</v>
      </c>
      <c r="BE61" s="103">
        <f t="shared" si="48"/>
        <v>1.504149377593361</v>
      </c>
    </row>
    <row r="62" spans="1:58" ht="15" customHeight="1" x14ac:dyDescent="0.2">
      <c r="A62" s="108" t="s">
        <v>82</v>
      </c>
      <c r="B62" s="272">
        <v>344</v>
      </c>
      <c r="C62" s="272">
        <v>202</v>
      </c>
      <c r="D62" s="272">
        <v>142</v>
      </c>
      <c r="E62" s="272"/>
      <c r="F62" s="272">
        <v>10</v>
      </c>
      <c r="G62" s="272">
        <v>8</v>
      </c>
      <c r="H62" s="272">
        <v>2</v>
      </c>
      <c r="I62" s="272"/>
      <c r="J62" s="272">
        <v>130</v>
      </c>
      <c r="K62" s="272">
        <v>70</v>
      </c>
      <c r="L62" s="272">
        <v>60</v>
      </c>
      <c r="M62" s="272"/>
      <c r="N62" s="272">
        <v>46</v>
      </c>
      <c r="O62" s="272">
        <v>28</v>
      </c>
      <c r="P62" s="272">
        <v>18</v>
      </c>
      <c r="Q62" s="272"/>
      <c r="R62" s="272">
        <v>96</v>
      </c>
      <c r="S62" s="272">
        <v>54</v>
      </c>
      <c r="T62" s="272">
        <v>42</v>
      </c>
      <c r="U62" s="272"/>
      <c r="V62" s="272">
        <v>47</v>
      </c>
      <c r="W62" s="272">
        <v>32</v>
      </c>
      <c r="X62" s="272">
        <v>15</v>
      </c>
      <c r="Y62" s="272"/>
      <c r="Z62" s="272">
        <v>15</v>
      </c>
      <c r="AA62" s="272">
        <v>10</v>
      </c>
      <c r="AB62" s="272">
        <v>5</v>
      </c>
      <c r="AD62" s="108" t="s">
        <v>82</v>
      </c>
      <c r="AE62" s="103">
        <f t="shared" si="28"/>
        <v>1.3009605929959911</v>
      </c>
      <c r="AF62" s="103">
        <f t="shared" si="29"/>
        <v>1.4916555900162458</v>
      </c>
      <c r="AG62" s="103">
        <f t="shared" si="30"/>
        <v>1.1007751937984496</v>
      </c>
      <c r="AH62" s="143"/>
      <c r="AI62" s="103">
        <f t="shared" si="31"/>
        <v>0.20868113522537562</v>
      </c>
      <c r="AJ62" s="103">
        <f t="shared" si="32"/>
        <v>0.32639738882088942</v>
      </c>
      <c r="AK62" s="103">
        <f t="shared" si="33"/>
        <v>8.5433575395130287E-2</v>
      </c>
      <c r="AL62" s="106"/>
      <c r="AM62" s="103">
        <f t="shared" si="34"/>
        <v>2.9193801931282284</v>
      </c>
      <c r="AN62" s="103">
        <f t="shared" si="35"/>
        <v>3.1124944419742109</v>
      </c>
      <c r="AO62" s="103">
        <f t="shared" si="36"/>
        <v>2.7223230490018149</v>
      </c>
      <c r="AP62" s="106"/>
      <c r="AQ62" s="103">
        <f t="shared" si="37"/>
        <v>1.0433204808346563</v>
      </c>
      <c r="AR62" s="103">
        <f t="shared" si="38"/>
        <v>1.2505582849486379</v>
      </c>
      <c r="AS62" s="103">
        <f t="shared" si="39"/>
        <v>0.82949308755760376</v>
      </c>
      <c r="AT62" s="106"/>
      <c r="AU62" s="103">
        <f t="shared" si="40"/>
        <v>2.1729289271163426</v>
      </c>
      <c r="AV62" s="103">
        <f t="shared" si="41"/>
        <v>2.3225806451612905</v>
      </c>
      <c r="AW62" s="103">
        <f t="shared" si="42"/>
        <v>2.0066889632107023</v>
      </c>
      <c r="AX62" s="106"/>
      <c r="AY62" s="103">
        <f t="shared" si="43"/>
        <v>1.093531875290833</v>
      </c>
      <c r="AZ62" s="103">
        <f t="shared" si="44"/>
        <v>1.4692378328741964</v>
      </c>
      <c r="BA62" s="103">
        <f t="shared" si="45"/>
        <v>0.70754716981132082</v>
      </c>
      <c r="BB62" s="143"/>
      <c r="BC62" s="103">
        <f t="shared" si="46"/>
        <v>0.36836935166994106</v>
      </c>
      <c r="BD62" s="103">
        <f t="shared" si="47"/>
        <v>0.47619047619047622</v>
      </c>
      <c r="BE62" s="103">
        <f t="shared" si="48"/>
        <v>0.25354969574036512</v>
      </c>
    </row>
    <row r="63" spans="1:58" ht="15" customHeight="1" x14ac:dyDescent="0.2">
      <c r="A63" s="108" t="s">
        <v>83</v>
      </c>
      <c r="B63" s="272">
        <v>92</v>
      </c>
      <c r="C63" s="272">
        <v>46</v>
      </c>
      <c r="D63" s="272">
        <v>46</v>
      </c>
      <c r="E63" s="272"/>
      <c r="F63" s="272">
        <v>0</v>
      </c>
      <c r="G63" s="272">
        <v>0</v>
      </c>
      <c r="H63" s="272">
        <v>0</v>
      </c>
      <c r="I63" s="272"/>
      <c r="J63" s="272">
        <v>56</v>
      </c>
      <c r="K63" s="272">
        <v>29</v>
      </c>
      <c r="L63" s="272">
        <v>27</v>
      </c>
      <c r="M63" s="272"/>
      <c r="N63" s="272">
        <v>9</v>
      </c>
      <c r="O63" s="272">
        <v>4</v>
      </c>
      <c r="P63" s="272">
        <v>5</v>
      </c>
      <c r="Q63" s="272"/>
      <c r="R63" s="272">
        <v>12</v>
      </c>
      <c r="S63" s="272">
        <v>5</v>
      </c>
      <c r="T63" s="272">
        <v>7</v>
      </c>
      <c r="U63" s="272"/>
      <c r="V63" s="272">
        <v>8</v>
      </c>
      <c r="W63" s="272">
        <v>4</v>
      </c>
      <c r="X63" s="272">
        <v>4</v>
      </c>
      <c r="Y63" s="272"/>
      <c r="Z63" s="272">
        <v>7</v>
      </c>
      <c r="AA63" s="272">
        <v>4</v>
      </c>
      <c r="AB63" s="272">
        <v>3</v>
      </c>
      <c r="AD63" s="108" t="s">
        <v>83</v>
      </c>
      <c r="AE63" s="103">
        <f t="shared" si="28"/>
        <v>1.5224226377627006</v>
      </c>
      <c r="AF63" s="103">
        <f t="shared" si="29"/>
        <v>1.4460861364350832</v>
      </c>
      <c r="AG63" s="103">
        <f t="shared" si="30"/>
        <v>1.6072676450034942</v>
      </c>
      <c r="AH63" s="143"/>
      <c r="AI63" s="103">
        <f t="shared" si="31"/>
        <v>0</v>
      </c>
      <c r="AJ63" s="103">
        <f t="shared" si="32"/>
        <v>0</v>
      </c>
      <c r="AK63" s="103">
        <f t="shared" si="33"/>
        <v>0</v>
      </c>
      <c r="AL63" s="106"/>
      <c r="AM63" s="103">
        <f t="shared" si="34"/>
        <v>5.5721393034825875</v>
      </c>
      <c r="AN63" s="103">
        <f t="shared" si="35"/>
        <v>5.3505535055350553</v>
      </c>
      <c r="AO63" s="103">
        <f t="shared" si="36"/>
        <v>5.8315334773218144</v>
      </c>
      <c r="AP63" s="106"/>
      <c r="AQ63" s="103">
        <f t="shared" si="37"/>
        <v>0.91743119266055051</v>
      </c>
      <c r="AR63" s="103">
        <f t="shared" si="38"/>
        <v>0.75187969924812026</v>
      </c>
      <c r="AS63" s="103">
        <f t="shared" si="39"/>
        <v>1.1135857461024499</v>
      </c>
      <c r="AT63" s="106"/>
      <c r="AU63" s="103">
        <f t="shared" si="40"/>
        <v>1.1225444340505144</v>
      </c>
      <c r="AV63" s="103">
        <f t="shared" si="41"/>
        <v>0.88495575221238942</v>
      </c>
      <c r="AW63" s="103">
        <f t="shared" si="42"/>
        <v>1.3888888888888888</v>
      </c>
      <c r="AX63" s="106"/>
      <c r="AY63" s="103">
        <f t="shared" si="43"/>
        <v>0.81716036772216549</v>
      </c>
      <c r="AZ63" s="103">
        <f t="shared" si="44"/>
        <v>0.76628352490421447</v>
      </c>
      <c r="BA63" s="103">
        <f t="shared" si="45"/>
        <v>0.87527352297592997</v>
      </c>
      <c r="BB63" s="143"/>
      <c r="BC63" s="103">
        <f t="shared" si="46"/>
        <v>0.73917634635691654</v>
      </c>
      <c r="BD63" s="103">
        <f t="shared" si="47"/>
        <v>0.81967213114754101</v>
      </c>
      <c r="BE63" s="103">
        <f t="shared" si="48"/>
        <v>0.65359477124183007</v>
      </c>
    </row>
    <row r="64" spans="1:58" ht="15" customHeight="1" x14ac:dyDescent="0.2">
      <c r="A64" s="108" t="s">
        <v>84</v>
      </c>
      <c r="B64" s="272">
        <v>248</v>
      </c>
      <c r="C64" s="272">
        <v>171</v>
      </c>
      <c r="D64" s="272">
        <v>77</v>
      </c>
      <c r="E64" s="272"/>
      <c r="F64" s="272">
        <v>0</v>
      </c>
      <c r="G64" s="272">
        <v>0</v>
      </c>
      <c r="H64" s="272">
        <v>0</v>
      </c>
      <c r="I64" s="272"/>
      <c r="J64" s="272">
        <v>135</v>
      </c>
      <c r="K64" s="272">
        <v>85</v>
      </c>
      <c r="L64" s="272">
        <v>50</v>
      </c>
      <c r="M64" s="272"/>
      <c r="N64" s="272">
        <v>39</v>
      </c>
      <c r="O64" s="272">
        <v>27</v>
      </c>
      <c r="P64" s="272">
        <v>12</v>
      </c>
      <c r="Q64" s="272"/>
      <c r="R64" s="272">
        <v>39</v>
      </c>
      <c r="S64" s="272">
        <v>30</v>
      </c>
      <c r="T64" s="272">
        <v>9</v>
      </c>
      <c r="U64" s="272"/>
      <c r="V64" s="272">
        <v>25</v>
      </c>
      <c r="W64" s="272">
        <v>21</v>
      </c>
      <c r="X64" s="272">
        <v>4</v>
      </c>
      <c r="Y64" s="272"/>
      <c r="Z64" s="272">
        <v>10</v>
      </c>
      <c r="AA64" s="272">
        <v>8</v>
      </c>
      <c r="AB64" s="272">
        <v>2</v>
      </c>
      <c r="AD64" s="108" t="s">
        <v>84</v>
      </c>
      <c r="AE64" s="103">
        <f t="shared" si="28"/>
        <v>1.6497039845672852</v>
      </c>
      <c r="AF64" s="103">
        <f t="shared" si="29"/>
        <v>2.23675604970569</v>
      </c>
      <c r="AG64" s="103">
        <f t="shared" si="30"/>
        <v>1.0422306442880347</v>
      </c>
      <c r="AH64" s="143"/>
      <c r="AI64" s="103">
        <f t="shared" si="31"/>
        <v>0</v>
      </c>
      <c r="AJ64" s="103">
        <f t="shared" si="32"/>
        <v>0</v>
      </c>
      <c r="AK64" s="103">
        <f t="shared" si="33"/>
        <v>0</v>
      </c>
      <c r="AL64" s="106"/>
      <c r="AM64" s="103">
        <f t="shared" si="34"/>
        <v>5.3233438485804419</v>
      </c>
      <c r="AN64" s="103">
        <f t="shared" si="35"/>
        <v>6.7246835443037973</v>
      </c>
      <c r="AO64" s="103">
        <f t="shared" si="36"/>
        <v>3.9308176100628929</v>
      </c>
      <c r="AP64" s="106"/>
      <c r="AQ64" s="103">
        <f t="shared" si="37"/>
        <v>1.5390686661404893</v>
      </c>
      <c r="AR64" s="103">
        <f t="shared" si="38"/>
        <v>2.0563594821020565</v>
      </c>
      <c r="AS64" s="103">
        <f t="shared" si="39"/>
        <v>0.98280098280098283</v>
      </c>
      <c r="AT64" s="106"/>
      <c r="AU64" s="103">
        <f t="shared" si="40"/>
        <v>1.6055990119390695</v>
      </c>
      <c r="AV64" s="103">
        <f t="shared" si="41"/>
        <v>2.4469820554649266</v>
      </c>
      <c r="AW64" s="103">
        <f t="shared" si="42"/>
        <v>0.74812967581047385</v>
      </c>
      <c r="AX64" s="106"/>
      <c r="AY64" s="103">
        <f t="shared" si="43"/>
        <v>0.98892405063291144</v>
      </c>
      <c r="AZ64" s="103">
        <f t="shared" si="44"/>
        <v>1.5873015873015872</v>
      </c>
      <c r="BA64" s="103">
        <f t="shared" si="45"/>
        <v>0.33195020746887965</v>
      </c>
      <c r="BB64" s="143"/>
      <c r="BC64" s="103">
        <f t="shared" si="46"/>
        <v>0.41684035014589416</v>
      </c>
      <c r="BD64" s="103">
        <f t="shared" si="47"/>
        <v>0.65735414954806903</v>
      </c>
      <c r="BE64" s="103">
        <f t="shared" si="48"/>
        <v>0.16920473773265651</v>
      </c>
    </row>
    <row r="65" spans="1:57" ht="15" customHeight="1" x14ac:dyDescent="0.2">
      <c r="A65" s="108" t="s">
        <v>85</v>
      </c>
      <c r="B65" s="272">
        <v>16</v>
      </c>
      <c r="C65" s="272">
        <v>10</v>
      </c>
      <c r="D65" s="272">
        <v>6</v>
      </c>
      <c r="E65" s="272"/>
      <c r="F65" s="272">
        <v>0</v>
      </c>
      <c r="G65" s="272">
        <v>0</v>
      </c>
      <c r="H65" s="272">
        <v>0</v>
      </c>
      <c r="I65" s="272"/>
      <c r="J65" s="272">
        <v>10</v>
      </c>
      <c r="K65" s="272">
        <v>6</v>
      </c>
      <c r="L65" s="272">
        <v>4</v>
      </c>
      <c r="M65" s="272"/>
      <c r="N65" s="272">
        <v>3</v>
      </c>
      <c r="O65" s="272">
        <v>3</v>
      </c>
      <c r="P65" s="272">
        <v>0</v>
      </c>
      <c r="Q65" s="272"/>
      <c r="R65" s="272">
        <v>3</v>
      </c>
      <c r="S65" s="272">
        <v>1</v>
      </c>
      <c r="T65" s="272">
        <v>2</v>
      </c>
      <c r="U65" s="272"/>
      <c r="V65" s="272">
        <v>0</v>
      </c>
      <c r="W65" s="272">
        <v>0</v>
      </c>
      <c r="X65" s="272">
        <v>0</v>
      </c>
      <c r="Y65" s="272"/>
      <c r="Z65" s="272">
        <v>0</v>
      </c>
      <c r="AA65" s="272">
        <v>0</v>
      </c>
      <c r="AB65" s="272">
        <v>0</v>
      </c>
      <c r="AD65" s="108" t="s">
        <v>85</v>
      </c>
      <c r="AE65" s="103">
        <f t="shared" si="28"/>
        <v>0.45146726862302478</v>
      </c>
      <c r="AF65" s="103">
        <f t="shared" si="29"/>
        <v>0.54794520547945202</v>
      </c>
      <c r="AG65" s="103">
        <f t="shared" si="30"/>
        <v>0.34904013961605584</v>
      </c>
      <c r="AH65" s="143"/>
      <c r="AI65" s="103">
        <f t="shared" si="31"/>
        <v>0</v>
      </c>
      <c r="AJ65" s="103">
        <f t="shared" si="32"/>
        <v>0</v>
      </c>
      <c r="AK65" s="103">
        <f t="shared" si="33"/>
        <v>0</v>
      </c>
      <c r="AL65" s="106"/>
      <c r="AM65" s="103">
        <f t="shared" si="34"/>
        <v>1.7421602787456445</v>
      </c>
      <c r="AN65" s="103">
        <f t="shared" si="35"/>
        <v>1.9736842105263157</v>
      </c>
      <c r="AO65" s="103">
        <f t="shared" si="36"/>
        <v>1.4814814814814816</v>
      </c>
      <c r="AP65" s="106"/>
      <c r="AQ65" s="103">
        <f t="shared" si="37"/>
        <v>0.47393364928909953</v>
      </c>
      <c r="AR65" s="103">
        <f t="shared" si="38"/>
        <v>0.91463414634146334</v>
      </c>
      <c r="AS65" s="103">
        <f t="shared" si="39"/>
        <v>0</v>
      </c>
      <c r="AT65" s="106"/>
      <c r="AU65" s="103">
        <f t="shared" si="40"/>
        <v>0.52083333333333326</v>
      </c>
      <c r="AV65" s="103">
        <f t="shared" si="41"/>
        <v>0.34722222222222221</v>
      </c>
      <c r="AW65" s="103">
        <f t="shared" si="42"/>
        <v>0.69444444444444442</v>
      </c>
      <c r="AX65" s="106"/>
      <c r="AY65" s="103">
        <f t="shared" si="43"/>
        <v>0</v>
      </c>
      <c r="AZ65" s="103">
        <f t="shared" si="44"/>
        <v>0</v>
      </c>
      <c r="BA65" s="103">
        <f t="shared" si="45"/>
        <v>0</v>
      </c>
      <c r="BB65" s="143"/>
      <c r="BC65" s="103">
        <f t="shared" si="46"/>
        <v>0</v>
      </c>
      <c r="BD65" s="103">
        <f t="shared" si="47"/>
        <v>0</v>
      </c>
      <c r="BE65" s="103">
        <f t="shared" si="48"/>
        <v>0</v>
      </c>
    </row>
    <row r="66" spans="1:57" ht="15" customHeight="1" x14ac:dyDescent="0.2">
      <c r="A66" s="108" t="s">
        <v>86</v>
      </c>
      <c r="B66" s="272">
        <v>847</v>
      </c>
      <c r="C66" s="272">
        <v>501</v>
      </c>
      <c r="D66" s="272">
        <v>346</v>
      </c>
      <c r="E66" s="272"/>
      <c r="F66" s="272">
        <v>5</v>
      </c>
      <c r="G66" s="272">
        <v>3</v>
      </c>
      <c r="H66" s="272">
        <v>2</v>
      </c>
      <c r="I66" s="272"/>
      <c r="J66" s="272">
        <v>343</v>
      </c>
      <c r="K66" s="272">
        <v>200</v>
      </c>
      <c r="L66" s="272">
        <v>143</v>
      </c>
      <c r="M66" s="272"/>
      <c r="N66" s="272">
        <v>125</v>
      </c>
      <c r="O66" s="272">
        <v>71</v>
      </c>
      <c r="P66" s="272">
        <v>54</v>
      </c>
      <c r="Q66" s="272"/>
      <c r="R66" s="272">
        <v>208</v>
      </c>
      <c r="S66" s="272">
        <v>117</v>
      </c>
      <c r="T66" s="272">
        <v>91</v>
      </c>
      <c r="U66" s="272"/>
      <c r="V66" s="272">
        <v>99</v>
      </c>
      <c r="W66" s="272">
        <v>67</v>
      </c>
      <c r="X66" s="272">
        <v>32</v>
      </c>
      <c r="Y66" s="272"/>
      <c r="Z66" s="272">
        <v>67</v>
      </c>
      <c r="AA66" s="272">
        <v>43</v>
      </c>
      <c r="AB66" s="272">
        <v>24</v>
      </c>
      <c r="AD66" s="108" t="s">
        <v>86</v>
      </c>
      <c r="AE66" s="103">
        <f t="shared" si="28"/>
        <v>2.0772532188841204</v>
      </c>
      <c r="AF66" s="103">
        <f t="shared" si="29"/>
        <v>2.3930072602216277</v>
      </c>
      <c r="AG66" s="103">
        <f t="shared" si="30"/>
        <v>1.744039518120873</v>
      </c>
      <c r="AH66" s="143"/>
      <c r="AI66" s="103">
        <f t="shared" si="31"/>
        <v>7.2077266830041814E-2</v>
      </c>
      <c r="AJ66" s="103">
        <f t="shared" si="32"/>
        <v>8.4507042253521125E-2</v>
      </c>
      <c r="AK66" s="103">
        <f t="shared" si="33"/>
        <v>5.9049306170652495E-2</v>
      </c>
      <c r="AL66" s="106"/>
      <c r="AM66" s="103">
        <f t="shared" si="34"/>
        <v>4.8958035969169282</v>
      </c>
      <c r="AN66" s="103">
        <f t="shared" si="35"/>
        <v>5.4495912806539506</v>
      </c>
      <c r="AO66" s="103">
        <f t="shared" si="36"/>
        <v>4.2865707434052753</v>
      </c>
      <c r="AP66" s="106"/>
      <c r="AQ66" s="103">
        <f t="shared" si="37"/>
        <v>1.8290898448931812</v>
      </c>
      <c r="AR66" s="103">
        <f t="shared" si="38"/>
        <v>2.0119013884953243</v>
      </c>
      <c r="AS66" s="103">
        <f t="shared" si="39"/>
        <v>1.6338880484114977</v>
      </c>
      <c r="AT66" s="106"/>
      <c r="AU66" s="103">
        <f t="shared" si="40"/>
        <v>2.9731275014293885</v>
      </c>
      <c r="AV66" s="103">
        <f t="shared" si="41"/>
        <v>3.2617786451073321</v>
      </c>
      <c r="AW66" s="103">
        <f t="shared" si="42"/>
        <v>2.6694045174537986</v>
      </c>
      <c r="AX66" s="106"/>
      <c r="AY66" s="103">
        <f t="shared" si="43"/>
        <v>1.52471892807639</v>
      </c>
      <c r="AZ66" s="103">
        <f t="shared" si="44"/>
        <v>2.0144317498496696</v>
      </c>
      <c r="BA66" s="103">
        <f t="shared" si="45"/>
        <v>1.0104199557941269</v>
      </c>
      <c r="BB66" s="143"/>
      <c r="BC66" s="103">
        <f t="shared" si="46"/>
        <v>1.0293439852511905</v>
      </c>
      <c r="BD66" s="103">
        <f t="shared" si="47"/>
        <v>1.3133781307269394</v>
      </c>
      <c r="BE66" s="103">
        <f t="shared" si="48"/>
        <v>0.74188562596599694</v>
      </c>
    </row>
    <row r="67" spans="1:57" ht="15" customHeight="1" x14ac:dyDescent="0.2">
      <c r="A67" s="108" t="s">
        <v>87</v>
      </c>
      <c r="B67" s="272">
        <v>183</v>
      </c>
      <c r="C67" s="272">
        <v>112</v>
      </c>
      <c r="D67" s="272">
        <v>71</v>
      </c>
      <c r="E67" s="272"/>
      <c r="F67" s="272">
        <v>0</v>
      </c>
      <c r="G67" s="272">
        <v>0</v>
      </c>
      <c r="H67" s="272">
        <v>0</v>
      </c>
      <c r="I67" s="272"/>
      <c r="J67" s="272">
        <v>77</v>
      </c>
      <c r="K67" s="272">
        <v>46</v>
      </c>
      <c r="L67" s="272">
        <v>31</v>
      </c>
      <c r="M67" s="272"/>
      <c r="N67" s="272">
        <v>24</v>
      </c>
      <c r="O67" s="272">
        <v>14</v>
      </c>
      <c r="P67" s="272">
        <v>10</v>
      </c>
      <c r="Q67" s="272"/>
      <c r="R67" s="272">
        <v>49</v>
      </c>
      <c r="S67" s="272">
        <v>32</v>
      </c>
      <c r="T67" s="272">
        <v>17</v>
      </c>
      <c r="U67" s="272"/>
      <c r="V67" s="272">
        <v>27</v>
      </c>
      <c r="W67" s="272">
        <v>16</v>
      </c>
      <c r="X67" s="272">
        <v>11</v>
      </c>
      <c r="Y67" s="272"/>
      <c r="Z67" s="272">
        <v>6</v>
      </c>
      <c r="AA67" s="272">
        <v>4</v>
      </c>
      <c r="AB67" s="272">
        <v>2</v>
      </c>
      <c r="AD67" s="108" t="s">
        <v>87</v>
      </c>
      <c r="AE67" s="103">
        <f t="shared" si="28"/>
        <v>0.99208500487910656</v>
      </c>
      <c r="AF67" s="103">
        <f t="shared" si="29"/>
        <v>1.1778315280260805</v>
      </c>
      <c r="AG67" s="103">
        <f t="shared" si="30"/>
        <v>0.79445003916303014</v>
      </c>
      <c r="AH67" s="143"/>
      <c r="AI67" s="103">
        <f t="shared" si="31"/>
        <v>0</v>
      </c>
      <c r="AJ67" s="103">
        <f t="shared" si="32"/>
        <v>0</v>
      </c>
      <c r="AK67" s="103">
        <f t="shared" si="33"/>
        <v>0</v>
      </c>
      <c r="AL67" s="106"/>
      <c r="AM67" s="103">
        <f t="shared" si="34"/>
        <v>2.4919093851132685</v>
      </c>
      <c r="AN67" s="103">
        <f t="shared" si="35"/>
        <v>2.8535980148883375</v>
      </c>
      <c r="AO67" s="103">
        <f t="shared" si="36"/>
        <v>2.0974289580514212</v>
      </c>
      <c r="AP67" s="106"/>
      <c r="AQ67" s="103">
        <f t="shared" si="37"/>
        <v>0.78048780487804881</v>
      </c>
      <c r="AR67" s="103">
        <f t="shared" si="38"/>
        <v>0.87064676616915426</v>
      </c>
      <c r="AS67" s="103">
        <f t="shared" si="39"/>
        <v>0.68166325835037489</v>
      </c>
      <c r="AT67" s="106"/>
      <c r="AU67" s="103">
        <f t="shared" si="40"/>
        <v>1.5506329113924049</v>
      </c>
      <c r="AV67" s="103">
        <f t="shared" si="41"/>
        <v>1.9728729963008631</v>
      </c>
      <c r="AW67" s="103">
        <f t="shared" si="42"/>
        <v>1.1053315994798438</v>
      </c>
      <c r="AX67" s="106"/>
      <c r="AY67" s="103">
        <f t="shared" si="43"/>
        <v>0.92624356775300176</v>
      </c>
      <c r="AZ67" s="103">
        <f t="shared" si="44"/>
        <v>1.0631229235880399</v>
      </c>
      <c r="BA67" s="103">
        <f t="shared" si="45"/>
        <v>0.78014184397163122</v>
      </c>
      <c r="BB67" s="143"/>
      <c r="BC67" s="103">
        <f t="shared" si="46"/>
        <v>0.20373514431239387</v>
      </c>
      <c r="BD67" s="103">
        <f t="shared" si="47"/>
        <v>0.2661343978709248</v>
      </c>
      <c r="BE67" s="103">
        <f t="shared" si="48"/>
        <v>0.13869625520110956</v>
      </c>
    </row>
    <row r="68" spans="1:57" ht="15" customHeight="1" x14ac:dyDescent="0.2">
      <c r="A68" s="108" t="s">
        <v>88</v>
      </c>
      <c r="B68" s="272">
        <v>652</v>
      </c>
      <c r="C68" s="272">
        <v>405</v>
      </c>
      <c r="D68" s="272">
        <v>247</v>
      </c>
      <c r="E68" s="272"/>
      <c r="F68" s="272">
        <v>2</v>
      </c>
      <c r="G68" s="272">
        <v>2</v>
      </c>
      <c r="H68" s="272">
        <v>0</v>
      </c>
      <c r="I68" s="272"/>
      <c r="J68" s="272">
        <v>252</v>
      </c>
      <c r="K68" s="272">
        <v>143</v>
      </c>
      <c r="L68" s="272">
        <v>109</v>
      </c>
      <c r="M68" s="272"/>
      <c r="N68" s="272">
        <v>95</v>
      </c>
      <c r="O68" s="272">
        <v>63</v>
      </c>
      <c r="P68" s="272">
        <v>32</v>
      </c>
      <c r="Q68" s="272"/>
      <c r="R68" s="272">
        <v>120</v>
      </c>
      <c r="S68" s="272">
        <v>75</v>
      </c>
      <c r="T68" s="272">
        <v>45</v>
      </c>
      <c r="U68" s="272"/>
      <c r="V68" s="272">
        <v>129</v>
      </c>
      <c r="W68" s="272">
        <v>84</v>
      </c>
      <c r="X68" s="272">
        <v>45</v>
      </c>
      <c r="Y68" s="272"/>
      <c r="Z68" s="272">
        <v>54</v>
      </c>
      <c r="AA68" s="272">
        <v>38</v>
      </c>
      <c r="AB68" s="272">
        <v>16</v>
      </c>
      <c r="AD68" s="108" t="s">
        <v>88</v>
      </c>
      <c r="AE68" s="103">
        <f t="shared" si="28"/>
        <v>2.4635381243860048</v>
      </c>
      <c r="AF68" s="103">
        <f t="shared" si="29"/>
        <v>2.9523254118676192</v>
      </c>
      <c r="AG68" s="103">
        <f t="shared" si="30"/>
        <v>1.9375588327580799</v>
      </c>
      <c r="AH68" s="143"/>
      <c r="AI68" s="103">
        <f t="shared" si="31"/>
        <v>3.9840637450199202E-2</v>
      </c>
      <c r="AJ68" s="103">
        <f t="shared" si="32"/>
        <v>7.7279752704791344E-2</v>
      </c>
      <c r="AK68" s="103">
        <f t="shared" si="33"/>
        <v>0</v>
      </c>
      <c r="AL68" s="106"/>
      <c r="AM68" s="103">
        <f t="shared" si="34"/>
        <v>5.3480475382003396</v>
      </c>
      <c r="AN68" s="103">
        <f t="shared" si="35"/>
        <v>5.7522123893805306</v>
      </c>
      <c r="AO68" s="103">
        <f t="shared" si="36"/>
        <v>4.8966756513926324</v>
      </c>
      <c r="AP68" s="106"/>
      <c r="AQ68" s="103">
        <f t="shared" si="37"/>
        <v>2.1654889446090722</v>
      </c>
      <c r="AR68" s="103">
        <f t="shared" si="38"/>
        <v>2.7403218790778601</v>
      </c>
      <c r="AS68" s="103">
        <f t="shared" si="39"/>
        <v>1.5325670498084289</v>
      </c>
      <c r="AT68" s="106"/>
      <c r="AU68" s="103">
        <f t="shared" si="40"/>
        <v>2.808331383103206</v>
      </c>
      <c r="AV68" s="103">
        <f t="shared" si="41"/>
        <v>3.4121929026387625</v>
      </c>
      <c r="AW68" s="103">
        <f t="shared" si="42"/>
        <v>2.1686746987951806</v>
      </c>
      <c r="AX68" s="106"/>
      <c r="AY68" s="103">
        <f t="shared" si="43"/>
        <v>3.1144374698213424</v>
      </c>
      <c r="AZ68" s="103">
        <f t="shared" si="44"/>
        <v>3.9942938659058487</v>
      </c>
      <c r="BA68" s="103">
        <f t="shared" si="45"/>
        <v>2.2069641981363417</v>
      </c>
      <c r="BB68" s="143"/>
      <c r="BC68" s="103">
        <f t="shared" si="46"/>
        <v>1.3733468972533061</v>
      </c>
      <c r="BD68" s="103">
        <f t="shared" si="47"/>
        <v>1.8590998043052838</v>
      </c>
      <c r="BE68" s="103">
        <f t="shared" si="48"/>
        <v>0.84745762711864403</v>
      </c>
    </row>
    <row r="69" spans="1:57" ht="15" customHeight="1" x14ac:dyDescent="0.2">
      <c r="A69" s="108" t="s">
        <v>89</v>
      </c>
      <c r="B69" s="272">
        <v>176</v>
      </c>
      <c r="C69" s="272">
        <v>125</v>
      </c>
      <c r="D69" s="272">
        <v>51</v>
      </c>
      <c r="E69" s="272"/>
      <c r="F69" s="272">
        <v>0</v>
      </c>
      <c r="G69" s="272">
        <v>0</v>
      </c>
      <c r="H69" s="272">
        <v>0</v>
      </c>
      <c r="I69" s="272"/>
      <c r="J69" s="272">
        <v>65</v>
      </c>
      <c r="K69" s="272">
        <v>42</v>
      </c>
      <c r="L69" s="272">
        <v>23</v>
      </c>
      <c r="M69" s="272"/>
      <c r="N69" s="272">
        <v>17</v>
      </c>
      <c r="O69" s="272">
        <v>13</v>
      </c>
      <c r="P69" s="272">
        <v>4</v>
      </c>
      <c r="Q69" s="272"/>
      <c r="R69" s="272">
        <v>41</v>
      </c>
      <c r="S69" s="272">
        <v>31</v>
      </c>
      <c r="T69" s="272">
        <v>10</v>
      </c>
      <c r="U69" s="272"/>
      <c r="V69" s="272">
        <v>32</v>
      </c>
      <c r="W69" s="272">
        <v>23</v>
      </c>
      <c r="X69" s="272">
        <v>9</v>
      </c>
      <c r="Y69" s="272"/>
      <c r="Z69" s="272">
        <v>21</v>
      </c>
      <c r="AA69" s="272">
        <v>16</v>
      </c>
      <c r="AB69" s="272">
        <v>5</v>
      </c>
      <c r="AD69" s="108" t="s">
        <v>89</v>
      </c>
      <c r="AE69" s="103">
        <f t="shared" si="28"/>
        <v>2.0009095043201452</v>
      </c>
      <c r="AF69" s="103">
        <f t="shared" si="29"/>
        <v>2.7642636001769127</v>
      </c>
      <c r="AG69" s="103">
        <f t="shared" si="30"/>
        <v>1.1932615816565277</v>
      </c>
      <c r="AH69" s="143"/>
      <c r="AI69" s="103">
        <f t="shared" si="31"/>
        <v>0</v>
      </c>
      <c r="AJ69" s="103">
        <f t="shared" si="32"/>
        <v>0</v>
      </c>
      <c r="AK69" s="103">
        <f t="shared" si="33"/>
        <v>0</v>
      </c>
      <c r="AL69" s="106"/>
      <c r="AM69" s="103">
        <f t="shared" si="34"/>
        <v>4.4612216884008236</v>
      </c>
      <c r="AN69" s="103">
        <f t="shared" si="35"/>
        <v>5.4758800521512381</v>
      </c>
      <c r="AO69" s="103">
        <f t="shared" si="36"/>
        <v>3.3333333333333335</v>
      </c>
      <c r="AP69" s="106"/>
      <c r="AQ69" s="103">
        <f t="shared" si="37"/>
        <v>1.0611735330836454</v>
      </c>
      <c r="AR69" s="103">
        <f t="shared" si="38"/>
        <v>1.5204678362573099</v>
      </c>
      <c r="AS69" s="103">
        <f t="shared" si="39"/>
        <v>0.53547523427041499</v>
      </c>
      <c r="AT69" s="106"/>
      <c r="AU69" s="103">
        <f t="shared" si="40"/>
        <v>2.7009222661396577</v>
      </c>
      <c r="AV69" s="103">
        <f t="shared" si="41"/>
        <v>4.0522875816993462</v>
      </c>
      <c r="AW69" s="103">
        <f t="shared" si="42"/>
        <v>1.3280212483399734</v>
      </c>
      <c r="AX69" s="106"/>
      <c r="AY69" s="103">
        <f t="shared" si="43"/>
        <v>2.43161094224924</v>
      </c>
      <c r="AZ69" s="103">
        <f t="shared" si="44"/>
        <v>3.3093525179856114</v>
      </c>
      <c r="BA69" s="103">
        <f t="shared" si="45"/>
        <v>1.4492753623188406</v>
      </c>
      <c r="BB69" s="143"/>
      <c r="BC69" s="103">
        <f t="shared" si="46"/>
        <v>1.5407190022010271</v>
      </c>
      <c r="BD69" s="103">
        <f t="shared" si="47"/>
        <v>2.4024024024024024</v>
      </c>
      <c r="BE69" s="103">
        <f t="shared" si="48"/>
        <v>0.71736011477761841</v>
      </c>
    </row>
    <row r="70" spans="1:57" ht="15" customHeight="1" x14ac:dyDescent="0.2">
      <c r="A70" s="154" t="s">
        <v>90</v>
      </c>
      <c r="B70" s="272">
        <v>750</v>
      </c>
      <c r="C70" s="272">
        <v>427</v>
      </c>
      <c r="D70" s="272">
        <v>323</v>
      </c>
      <c r="E70" s="272"/>
      <c r="F70" s="272">
        <v>4</v>
      </c>
      <c r="G70" s="272">
        <v>2</v>
      </c>
      <c r="H70" s="272">
        <v>2</v>
      </c>
      <c r="I70" s="272"/>
      <c r="J70" s="272">
        <v>297</v>
      </c>
      <c r="K70" s="272">
        <v>170</v>
      </c>
      <c r="L70" s="272">
        <v>127</v>
      </c>
      <c r="M70" s="272"/>
      <c r="N70" s="272">
        <v>101</v>
      </c>
      <c r="O70" s="272">
        <v>56</v>
      </c>
      <c r="P70" s="272">
        <v>45</v>
      </c>
      <c r="Q70" s="272"/>
      <c r="R70" s="272">
        <v>156</v>
      </c>
      <c r="S70" s="272">
        <v>88</v>
      </c>
      <c r="T70" s="272">
        <v>68</v>
      </c>
      <c r="U70" s="272"/>
      <c r="V70" s="272">
        <v>164</v>
      </c>
      <c r="W70" s="272">
        <v>95</v>
      </c>
      <c r="X70" s="272">
        <v>69</v>
      </c>
      <c r="Y70" s="272"/>
      <c r="Z70" s="272">
        <v>28</v>
      </c>
      <c r="AA70" s="272">
        <v>16</v>
      </c>
      <c r="AB70" s="272">
        <v>12</v>
      </c>
      <c r="AD70" s="154" t="s">
        <v>90</v>
      </c>
      <c r="AE70" s="103">
        <f t="shared" si="28"/>
        <v>2.0412606825975721</v>
      </c>
      <c r="AF70" s="103">
        <f t="shared" si="29"/>
        <v>2.2516346762286439</v>
      </c>
      <c r="AG70" s="103">
        <f t="shared" si="30"/>
        <v>1.816852289346383</v>
      </c>
      <c r="AH70" s="143"/>
      <c r="AI70" s="103">
        <f t="shared" si="31"/>
        <v>6.5359477124182996E-2</v>
      </c>
      <c r="AJ70" s="103">
        <f t="shared" si="32"/>
        <v>6.2460961898813241E-2</v>
      </c>
      <c r="AK70" s="103">
        <f t="shared" si="33"/>
        <v>6.8540095956134348E-2</v>
      </c>
      <c r="AL70" s="106"/>
      <c r="AM70" s="103">
        <f t="shared" si="34"/>
        <v>4.7596153846153841</v>
      </c>
      <c r="AN70" s="103">
        <f t="shared" si="35"/>
        <v>5.1640340218712026</v>
      </c>
      <c r="AO70" s="103">
        <f t="shared" si="36"/>
        <v>4.3080054274084123</v>
      </c>
      <c r="AP70" s="106"/>
      <c r="AQ70" s="103">
        <f t="shared" si="37"/>
        <v>1.6546526867627784</v>
      </c>
      <c r="AR70" s="103">
        <f t="shared" si="38"/>
        <v>1.7760862670472566</v>
      </c>
      <c r="AS70" s="103">
        <f t="shared" si="39"/>
        <v>1.5249068112504236</v>
      </c>
      <c r="AT70" s="106"/>
      <c r="AU70" s="103">
        <f t="shared" si="40"/>
        <v>2.5345247766043864</v>
      </c>
      <c r="AV70" s="103">
        <f t="shared" si="41"/>
        <v>2.8350515463917527</v>
      </c>
      <c r="AW70" s="103">
        <f t="shared" si="42"/>
        <v>2.2287774500163882</v>
      </c>
      <c r="AX70" s="106"/>
      <c r="AY70" s="103">
        <f t="shared" si="43"/>
        <v>2.6736224323443105</v>
      </c>
      <c r="AZ70" s="103">
        <f t="shared" si="44"/>
        <v>3.0168307399174341</v>
      </c>
      <c r="BA70" s="103">
        <f t="shared" si="45"/>
        <v>2.3115577889447234</v>
      </c>
      <c r="BB70" s="143"/>
      <c r="BC70" s="103">
        <f t="shared" si="46"/>
        <v>0.46752379362163965</v>
      </c>
      <c r="BD70" s="103">
        <f t="shared" si="47"/>
        <v>0.52219321148825071</v>
      </c>
      <c r="BE70" s="103">
        <f t="shared" si="48"/>
        <v>0.41025641025641024</v>
      </c>
    </row>
    <row r="71" spans="1:57" ht="15" customHeight="1" x14ac:dyDescent="0.2">
      <c r="A71" s="108" t="s">
        <v>91</v>
      </c>
      <c r="B71" s="272">
        <v>137</v>
      </c>
      <c r="C71" s="272">
        <v>72</v>
      </c>
      <c r="D71" s="272">
        <v>65</v>
      </c>
      <c r="E71" s="272"/>
      <c r="F71" s="272">
        <v>0</v>
      </c>
      <c r="G71" s="272">
        <v>0</v>
      </c>
      <c r="H71" s="272">
        <v>0</v>
      </c>
      <c r="I71" s="272"/>
      <c r="J71" s="272">
        <v>72</v>
      </c>
      <c r="K71" s="272">
        <v>40</v>
      </c>
      <c r="L71" s="272">
        <v>32</v>
      </c>
      <c r="M71" s="272"/>
      <c r="N71" s="272">
        <v>17</v>
      </c>
      <c r="O71" s="272">
        <v>10</v>
      </c>
      <c r="P71" s="272">
        <v>7</v>
      </c>
      <c r="Q71" s="272"/>
      <c r="R71" s="272">
        <v>14</v>
      </c>
      <c r="S71" s="272">
        <v>10</v>
      </c>
      <c r="T71" s="272">
        <v>4</v>
      </c>
      <c r="U71" s="272"/>
      <c r="V71" s="272">
        <v>22</v>
      </c>
      <c r="W71" s="272">
        <v>9</v>
      </c>
      <c r="X71" s="272">
        <v>13</v>
      </c>
      <c r="Y71" s="272"/>
      <c r="Z71" s="272">
        <v>12</v>
      </c>
      <c r="AA71" s="272">
        <v>3</v>
      </c>
      <c r="AB71" s="272">
        <v>9</v>
      </c>
      <c r="AD71" s="108" t="s">
        <v>91</v>
      </c>
      <c r="AE71" s="103">
        <f t="shared" si="28"/>
        <v>1.42263759086189</v>
      </c>
      <c r="AF71" s="103">
        <f t="shared" si="29"/>
        <v>1.4760147601476015</v>
      </c>
      <c r="AG71" s="103">
        <f t="shared" si="30"/>
        <v>1.3678451178451179</v>
      </c>
      <c r="AH71" s="143"/>
      <c r="AI71" s="103">
        <f t="shared" si="31"/>
        <v>0</v>
      </c>
      <c r="AJ71" s="103">
        <f t="shared" si="32"/>
        <v>0</v>
      </c>
      <c r="AK71" s="103">
        <f t="shared" si="33"/>
        <v>0</v>
      </c>
      <c r="AL71" s="106"/>
      <c r="AM71" s="103">
        <f t="shared" si="34"/>
        <v>4.2377869334902885</v>
      </c>
      <c r="AN71" s="103">
        <f t="shared" si="35"/>
        <v>4.5766590389016013</v>
      </c>
      <c r="AO71" s="103">
        <f t="shared" si="36"/>
        <v>3.8787878787878789</v>
      </c>
      <c r="AP71" s="106"/>
      <c r="AQ71" s="103">
        <f t="shared" si="37"/>
        <v>1.0532837670384139</v>
      </c>
      <c r="AR71" s="103">
        <f t="shared" si="38"/>
        <v>1.240694789081886</v>
      </c>
      <c r="AS71" s="103">
        <f t="shared" si="39"/>
        <v>0.86633663366336644</v>
      </c>
      <c r="AT71" s="106"/>
      <c r="AU71" s="103">
        <f t="shared" si="40"/>
        <v>0.85158150851581504</v>
      </c>
      <c r="AV71" s="103">
        <f t="shared" si="41"/>
        <v>1.2019230769230771</v>
      </c>
      <c r="AW71" s="103">
        <f t="shared" si="42"/>
        <v>0.49261083743842365</v>
      </c>
      <c r="AX71" s="106"/>
      <c r="AY71" s="103">
        <f t="shared" si="43"/>
        <v>1.3819095477386936</v>
      </c>
      <c r="AZ71" s="103">
        <f t="shared" si="44"/>
        <v>1.153846153846154</v>
      </c>
      <c r="BA71" s="103">
        <f t="shared" si="45"/>
        <v>1.600985221674877</v>
      </c>
      <c r="BB71" s="143"/>
      <c r="BC71" s="103">
        <f t="shared" si="46"/>
        <v>0.82930200414651001</v>
      </c>
      <c r="BD71" s="103">
        <f t="shared" si="47"/>
        <v>0.39735099337748342</v>
      </c>
      <c r="BE71" s="103">
        <f t="shared" si="48"/>
        <v>1.300578034682081</v>
      </c>
    </row>
    <row r="72" spans="1:57" ht="15" customHeight="1" x14ac:dyDescent="0.2">
      <c r="A72" s="108" t="s">
        <v>92</v>
      </c>
      <c r="B72" s="272">
        <v>415</v>
      </c>
      <c r="C72" s="272">
        <v>251</v>
      </c>
      <c r="D72" s="272">
        <v>164</v>
      </c>
      <c r="E72" s="272"/>
      <c r="F72" s="272">
        <v>1</v>
      </c>
      <c r="G72" s="272">
        <v>1</v>
      </c>
      <c r="H72" s="272">
        <v>0</v>
      </c>
      <c r="I72" s="272"/>
      <c r="J72" s="272">
        <v>238</v>
      </c>
      <c r="K72" s="272">
        <v>135</v>
      </c>
      <c r="L72" s="272">
        <v>103</v>
      </c>
      <c r="M72" s="272"/>
      <c r="N72" s="272">
        <v>59</v>
      </c>
      <c r="O72" s="272">
        <v>33</v>
      </c>
      <c r="P72" s="272">
        <v>26</v>
      </c>
      <c r="Q72" s="272"/>
      <c r="R72" s="272">
        <v>62</v>
      </c>
      <c r="S72" s="272">
        <v>41</v>
      </c>
      <c r="T72" s="272">
        <v>21</v>
      </c>
      <c r="U72" s="272"/>
      <c r="V72" s="272">
        <v>32</v>
      </c>
      <c r="W72" s="272">
        <v>21</v>
      </c>
      <c r="X72" s="272">
        <v>11</v>
      </c>
      <c r="Y72" s="272"/>
      <c r="Z72" s="272">
        <v>23</v>
      </c>
      <c r="AA72" s="272">
        <v>20</v>
      </c>
      <c r="AB72" s="272">
        <v>3</v>
      </c>
      <c r="AD72" s="108" t="s">
        <v>92</v>
      </c>
      <c r="AE72" s="103">
        <f t="shared" si="28"/>
        <v>1.2380298917096746</v>
      </c>
      <c r="AF72" s="103">
        <f t="shared" si="29"/>
        <v>1.4748222574769376</v>
      </c>
      <c r="AG72" s="103">
        <f t="shared" si="30"/>
        <v>0.99381893103866192</v>
      </c>
      <c r="AH72" s="143"/>
      <c r="AI72" s="103">
        <f t="shared" si="31"/>
        <v>1.764602082230457E-2</v>
      </c>
      <c r="AJ72" s="103">
        <f t="shared" si="32"/>
        <v>3.4879665155214512E-2</v>
      </c>
      <c r="AK72" s="103">
        <f t="shared" si="33"/>
        <v>0</v>
      </c>
      <c r="AL72" s="106"/>
      <c r="AM72" s="103">
        <f t="shared" si="34"/>
        <v>4.2545584554880227</v>
      </c>
      <c r="AN72" s="103">
        <f t="shared" si="35"/>
        <v>4.7568710359408035</v>
      </c>
      <c r="AO72" s="103">
        <f t="shared" si="36"/>
        <v>3.7373004354136432</v>
      </c>
      <c r="AP72" s="106"/>
      <c r="AQ72" s="103">
        <f t="shared" si="37"/>
        <v>1.0212913276787261</v>
      </c>
      <c r="AR72" s="103">
        <f t="shared" si="38"/>
        <v>1.1379310344827587</v>
      </c>
      <c r="AS72" s="103">
        <f t="shared" si="39"/>
        <v>0.90371915189433427</v>
      </c>
      <c r="AT72" s="106"/>
      <c r="AU72" s="103">
        <f t="shared" si="40"/>
        <v>1.1079342387419584</v>
      </c>
      <c r="AV72" s="103">
        <f t="shared" si="41"/>
        <v>1.4411247803163445</v>
      </c>
      <c r="AW72" s="103">
        <f t="shared" si="42"/>
        <v>0.76335877862595414</v>
      </c>
      <c r="AX72" s="106"/>
      <c r="AY72" s="103">
        <f t="shared" si="43"/>
        <v>0.59314179796107502</v>
      </c>
      <c r="AZ72" s="103">
        <f t="shared" si="44"/>
        <v>0.76114534251540411</v>
      </c>
      <c r="BA72" s="103">
        <f t="shared" si="45"/>
        <v>0.41729893778452198</v>
      </c>
      <c r="BB72" s="143"/>
      <c r="BC72" s="103">
        <f t="shared" si="46"/>
        <v>0.41879096868171883</v>
      </c>
      <c r="BD72" s="103">
        <f t="shared" si="47"/>
        <v>0.71174377224199281</v>
      </c>
      <c r="BE72" s="103">
        <f t="shared" si="48"/>
        <v>0.11185682326621924</v>
      </c>
    </row>
    <row r="73" spans="1:57" ht="15" customHeight="1" x14ac:dyDescent="0.2">
      <c r="A73" s="108" t="s">
        <v>93</v>
      </c>
      <c r="B73" s="272">
        <v>162</v>
      </c>
      <c r="C73" s="272">
        <v>95</v>
      </c>
      <c r="D73" s="272">
        <v>67</v>
      </c>
      <c r="E73" s="272"/>
      <c r="F73" s="272">
        <v>0</v>
      </c>
      <c r="G73" s="272">
        <v>0</v>
      </c>
      <c r="H73" s="272">
        <v>0</v>
      </c>
      <c r="I73" s="272"/>
      <c r="J73" s="272">
        <v>86</v>
      </c>
      <c r="K73" s="272">
        <v>56</v>
      </c>
      <c r="L73" s="272">
        <v>30</v>
      </c>
      <c r="M73" s="272"/>
      <c r="N73" s="272">
        <v>30</v>
      </c>
      <c r="O73" s="272">
        <v>13</v>
      </c>
      <c r="P73" s="272">
        <v>17</v>
      </c>
      <c r="Q73" s="272"/>
      <c r="R73" s="272">
        <v>34</v>
      </c>
      <c r="S73" s="272">
        <v>19</v>
      </c>
      <c r="T73" s="272">
        <v>15</v>
      </c>
      <c r="U73" s="272"/>
      <c r="V73" s="272">
        <v>12</v>
      </c>
      <c r="W73" s="272">
        <v>7</v>
      </c>
      <c r="X73" s="272">
        <v>5</v>
      </c>
      <c r="Y73" s="272"/>
      <c r="Z73" s="272">
        <v>0</v>
      </c>
      <c r="AA73" s="272">
        <v>0</v>
      </c>
      <c r="AB73" s="272">
        <v>0</v>
      </c>
      <c r="AD73" s="108" t="s">
        <v>93</v>
      </c>
      <c r="AE73" s="103">
        <f t="shared" si="28"/>
        <v>1.9804400977995109</v>
      </c>
      <c r="AF73" s="103">
        <f t="shared" si="29"/>
        <v>2.2803648583773404</v>
      </c>
      <c r="AG73" s="103">
        <f t="shared" si="30"/>
        <v>1.669157947184853</v>
      </c>
      <c r="AH73" s="143"/>
      <c r="AI73" s="103">
        <f t="shared" si="31"/>
        <v>0</v>
      </c>
      <c r="AJ73" s="103">
        <f t="shared" si="32"/>
        <v>0</v>
      </c>
      <c r="AK73" s="103">
        <f t="shared" si="33"/>
        <v>0</v>
      </c>
      <c r="AL73" s="106"/>
      <c r="AM73" s="103">
        <f t="shared" si="34"/>
        <v>6.0393258426966296</v>
      </c>
      <c r="AN73" s="103">
        <f t="shared" si="35"/>
        <v>7.216494845360824</v>
      </c>
      <c r="AO73" s="103">
        <f t="shared" si="36"/>
        <v>4.6296296296296298</v>
      </c>
      <c r="AP73" s="106"/>
      <c r="AQ73" s="103">
        <f t="shared" si="37"/>
        <v>2.2172949002217295</v>
      </c>
      <c r="AR73" s="103">
        <f t="shared" si="38"/>
        <v>1.8518518518518516</v>
      </c>
      <c r="AS73" s="103">
        <f t="shared" si="39"/>
        <v>2.6113671274961598</v>
      </c>
      <c r="AT73" s="106"/>
      <c r="AU73" s="103">
        <f t="shared" si="40"/>
        <v>2.526002971768202</v>
      </c>
      <c r="AV73" s="103">
        <f t="shared" si="41"/>
        <v>2.823179791976226</v>
      </c>
      <c r="AW73" s="103">
        <f t="shared" si="42"/>
        <v>2.2288261515601784</v>
      </c>
      <c r="AX73" s="106"/>
      <c r="AY73" s="103">
        <f t="shared" si="43"/>
        <v>0.89686098654708524</v>
      </c>
      <c r="AZ73" s="103">
        <f t="shared" si="44"/>
        <v>1.0606060606060608</v>
      </c>
      <c r="BA73" s="103">
        <f t="shared" si="45"/>
        <v>0.73746312684365778</v>
      </c>
      <c r="BB73" s="143"/>
      <c r="BC73" s="103">
        <f t="shared" si="46"/>
        <v>0</v>
      </c>
      <c r="BD73" s="103">
        <f t="shared" si="47"/>
        <v>0</v>
      </c>
      <c r="BE73" s="103">
        <f t="shared" si="48"/>
        <v>0</v>
      </c>
    </row>
    <row r="74" spans="1:57" ht="15" customHeight="1" x14ac:dyDescent="0.2">
      <c r="A74" s="108" t="s">
        <v>94</v>
      </c>
      <c r="B74" s="272">
        <v>237</v>
      </c>
      <c r="C74" s="272">
        <v>164</v>
      </c>
      <c r="D74" s="272">
        <v>73</v>
      </c>
      <c r="E74" s="272"/>
      <c r="F74" s="272">
        <v>0</v>
      </c>
      <c r="G74" s="272">
        <v>0</v>
      </c>
      <c r="H74" s="272">
        <v>0</v>
      </c>
      <c r="I74" s="272"/>
      <c r="J74" s="272">
        <v>112</v>
      </c>
      <c r="K74" s="272">
        <v>73</v>
      </c>
      <c r="L74" s="272">
        <v>39</v>
      </c>
      <c r="M74" s="272"/>
      <c r="N74" s="272">
        <v>25</v>
      </c>
      <c r="O74" s="272">
        <v>21</v>
      </c>
      <c r="P74" s="272">
        <v>4</v>
      </c>
      <c r="Q74" s="272"/>
      <c r="R74" s="272">
        <v>52</v>
      </c>
      <c r="S74" s="272">
        <v>34</v>
      </c>
      <c r="T74" s="272">
        <v>18</v>
      </c>
      <c r="U74" s="272"/>
      <c r="V74" s="272">
        <v>37</v>
      </c>
      <c r="W74" s="272">
        <v>26</v>
      </c>
      <c r="X74" s="272">
        <v>11</v>
      </c>
      <c r="Y74" s="272"/>
      <c r="Z74" s="272">
        <v>11</v>
      </c>
      <c r="AA74" s="272">
        <v>10</v>
      </c>
      <c r="AB74" s="272">
        <v>1</v>
      </c>
      <c r="AD74" s="108" t="s">
        <v>94</v>
      </c>
      <c r="AE74" s="103">
        <f t="shared" si="28"/>
        <v>1.8115111213024535</v>
      </c>
      <c r="AF74" s="103">
        <f t="shared" si="29"/>
        <v>2.4361259655377299</v>
      </c>
      <c r="AG74" s="103">
        <f t="shared" si="30"/>
        <v>1.1494252873563218</v>
      </c>
      <c r="AH74" s="143"/>
      <c r="AI74" s="103">
        <f t="shared" si="31"/>
        <v>0</v>
      </c>
      <c r="AJ74" s="103">
        <f t="shared" si="32"/>
        <v>0</v>
      </c>
      <c r="AK74" s="103">
        <f t="shared" si="33"/>
        <v>0</v>
      </c>
      <c r="AL74" s="106"/>
      <c r="AM74" s="103">
        <f t="shared" si="34"/>
        <v>5.0089445438282647</v>
      </c>
      <c r="AN74" s="103">
        <f t="shared" si="35"/>
        <v>6.1344537815126046</v>
      </c>
      <c r="AO74" s="103">
        <f t="shared" si="36"/>
        <v>3.7284894837476101</v>
      </c>
      <c r="AP74" s="106"/>
      <c r="AQ74" s="103">
        <f t="shared" si="37"/>
        <v>1.150483202945237</v>
      </c>
      <c r="AR74" s="103">
        <f t="shared" si="38"/>
        <v>1.8197573656845754</v>
      </c>
      <c r="AS74" s="103">
        <f t="shared" si="39"/>
        <v>0.39254170755642787</v>
      </c>
      <c r="AT74" s="106"/>
      <c r="AU74" s="103">
        <f t="shared" si="40"/>
        <v>2.3307933662034963</v>
      </c>
      <c r="AV74" s="103">
        <f t="shared" si="41"/>
        <v>2.9955947136563874</v>
      </c>
      <c r="AW74" s="103">
        <f t="shared" si="42"/>
        <v>1.6423357664233578</v>
      </c>
      <c r="AX74" s="106"/>
      <c r="AY74" s="103">
        <f t="shared" si="43"/>
        <v>1.7322097378277155</v>
      </c>
      <c r="AZ74" s="103">
        <f t="shared" si="44"/>
        <v>2.4952015355086372</v>
      </c>
      <c r="BA74" s="103">
        <f t="shared" si="45"/>
        <v>1.0054844606946984</v>
      </c>
      <c r="BB74" s="143"/>
      <c r="BC74" s="103">
        <f t="shared" si="46"/>
        <v>0.55979643765903309</v>
      </c>
      <c r="BD74" s="103">
        <f t="shared" si="47"/>
        <v>0.99108027750247762</v>
      </c>
      <c r="BE74" s="103">
        <f t="shared" si="48"/>
        <v>0.10460251046025104</v>
      </c>
    </row>
    <row r="75" spans="1:57" ht="15" customHeight="1" x14ac:dyDescent="0.2">
      <c r="A75" s="108" t="s">
        <v>95</v>
      </c>
      <c r="B75" s="272">
        <v>18</v>
      </c>
      <c r="C75" s="272">
        <v>14</v>
      </c>
      <c r="D75" s="272">
        <v>4</v>
      </c>
      <c r="E75" s="272"/>
      <c r="F75" s="272">
        <v>1</v>
      </c>
      <c r="G75" s="272">
        <v>0</v>
      </c>
      <c r="H75" s="272">
        <v>1</v>
      </c>
      <c r="I75" s="272"/>
      <c r="J75" s="272">
        <v>2</v>
      </c>
      <c r="K75" s="272">
        <v>2</v>
      </c>
      <c r="L75" s="272">
        <v>0</v>
      </c>
      <c r="M75" s="272"/>
      <c r="N75" s="272">
        <v>3</v>
      </c>
      <c r="O75" s="272">
        <v>3</v>
      </c>
      <c r="P75" s="272">
        <v>0</v>
      </c>
      <c r="Q75" s="272"/>
      <c r="R75" s="272">
        <v>5</v>
      </c>
      <c r="S75" s="272">
        <v>3</v>
      </c>
      <c r="T75" s="272">
        <v>2</v>
      </c>
      <c r="U75" s="272"/>
      <c r="V75" s="272">
        <v>7</v>
      </c>
      <c r="W75" s="272">
        <v>6</v>
      </c>
      <c r="X75" s="272">
        <v>1</v>
      </c>
      <c r="Y75" s="272"/>
      <c r="Z75" s="272">
        <v>0</v>
      </c>
      <c r="AA75" s="272">
        <v>0</v>
      </c>
      <c r="AB75" s="272">
        <v>0</v>
      </c>
      <c r="AD75" s="108" t="s">
        <v>95</v>
      </c>
      <c r="AE75" s="103">
        <f t="shared" si="28"/>
        <v>0.25630072618539085</v>
      </c>
      <c r="AF75" s="103">
        <f t="shared" si="29"/>
        <v>0.38095238095238093</v>
      </c>
      <c r="AG75" s="103">
        <f t="shared" si="30"/>
        <v>0.11947431302270012</v>
      </c>
      <c r="AH75" s="143"/>
      <c r="AI75" s="103">
        <f t="shared" si="31"/>
        <v>7.6569678407350697E-2</v>
      </c>
      <c r="AJ75" s="103">
        <f t="shared" si="32"/>
        <v>0</v>
      </c>
      <c r="AK75" s="103">
        <f t="shared" si="33"/>
        <v>0.16260162601626016</v>
      </c>
      <c r="AL75" s="106"/>
      <c r="AM75" s="103">
        <f t="shared" si="34"/>
        <v>0.17873100983020554</v>
      </c>
      <c r="AN75" s="103">
        <f t="shared" si="35"/>
        <v>0.34843205574912894</v>
      </c>
      <c r="AO75" s="103">
        <f t="shared" si="36"/>
        <v>0</v>
      </c>
      <c r="AP75" s="106"/>
      <c r="AQ75" s="103">
        <f t="shared" si="37"/>
        <v>0.2544529262086514</v>
      </c>
      <c r="AR75" s="103">
        <f t="shared" si="38"/>
        <v>0.49099836333878888</v>
      </c>
      <c r="AS75" s="103">
        <f t="shared" si="39"/>
        <v>0</v>
      </c>
      <c r="AT75" s="106"/>
      <c r="AU75" s="103">
        <f t="shared" si="40"/>
        <v>0.41050903119868637</v>
      </c>
      <c r="AV75" s="103">
        <f t="shared" si="41"/>
        <v>0.4784688995215311</v>
      </c>
      <c r="AW75" s="103">
        <f t="shared" si="42"/>
        <v>0.33840947546531303</v>
      </c>
      <c r="AX75" s="106"/>
      <c r="AY75" s="103">
        <f t="shared" si="43"/>
        <v>0.63985374771480807</v>
      </c>
      <c r="AZ75" s="103">
        <f t="shared" si="44"/>
        <v>1.0291595197255576</v>
      </c>
      <c r="BA75" s="103">
        <f t="shared" si="45"/>
        <v>0.19569471624266144</v>
      </c>
      <c r="BB75" s="143"/>
      <c r="BC75" s="103">
        <f t="shared" si="46"/>
        <v>0</v>
      </c>
      <c r="BD75" s="103">
        <f t="shared" si="47"/>
        <v>0</v>
      </c>
      <c r="BE75" s="103">
        <f t="shared" si="48"/>
        <v>0</v>
      </c>
    </row>
    <row r="76" spans="1:57" ht="15" customHeight="1" x14ac:dyDescent="0.2">
      <c r="A76" s="108" t="s">
        <v>96</v>
      </c>
      <c r="B76" s="272">
        <v>260</v>
      </c>
      <c r="C76" s="272">
        <v>165</v>
      </c>
      <c r="D76" s="272">
        <v>95</v>
      </c>
      <c r="E76" s="272"/>
      <c r="F76" s="272">
        <v>1</v>
      </c>
      <c r="G76" s="272">
        <v>1</v>
      </c>
      <c r="H76" s="272">
        <v>0</v>
      </c>
      <c r="I76" s="272"/>
      <c r="J76" s="272">
        <v>74</v>
      </c>
      <c r="K76" s="272">
        <v>41</v>
      </c>
      <c r="L76" s="272">
        <v>33</v>
      </c>
      <c r="M76" s="272"/>
      <c r="N76" s="272">
        <v>59</v>
      </c>
      <c r="O76" s="272">
        <v>34</v>
      </c>
      <c r="P76" s="272">
        <v>25</v>
      </c>
      <c r="Q76" s="272"/>
      <c r="R76" s="272">
        <v>45</v>
      </c>
      <c r="S76" s="272">
        <v>34</v>
      </c>
      <c r="T76" s="272">
        <v>11</v>
      </c>
      <c r="U76" s="272"/>
      <c r="V76" s="272">
        <v>59</v>
      </c>
      <c r="W76" s="272">
        <v>39</v>
      </c>
      <c r="X76" s="272">
        <v>20</v>
      </c>
      <c r="Y76" s="272"/>
      <c r="Z76" s="272">
        <v>22</v>
      </c>
      <c r="AA76" s="272">
        <v>16</v>
      </c>
      <c r="AB76" s="272">
        <v>6</v>
      </c>
      <c r="AD76" s="108" t="s">
        <v>96</v>
      </c>
      <c r="AE76" s="103">
        <f t="shared" si="28"/>
        <v>2.4726581074655254</v>
      </c>
      <c r="AF76" s="103">
        <f t="shared" si="29"/>
        <v>3.0131482834185537</v>
      </c>
      <c r="AG76" s="103">
        <f t="shared" si="30"/>
        <v>1.8852947013296291</v>
      </c>
      <c r="AH76" s="143"/>
      <c r="AI76" s="103">
        <f t="shared" si="31"/>
        <v>5.181347150259067E-2</v>
      </c>
      <c r="AJ76" s="103">
        <f t="shared" si="32"/>
        <v>0.10319917440660474</v>
      </c>
      <c r="AK76" s="103">
        <f t="shared" si="33"/>
        <v>0</v>
      </c>
      <c r="AL76" s="106"/>
      <c r="AM76" s="103">
        <f t="shared" si="34"/>
        <v>4.3199065966141275</v>
      </c>
      <c r="AN76" s="103">
        <f t="shared" si="35"/>
        <v>4.6223224351747465</v>
      </c>
      <c r="AO76" s="103">
        <f t="shared" si="36"/>
        <v>3.9951573849878934</v>
      </c>
      <c r="AP76" s="106"/>
      <c r="AQ76" s="103">
        <f t="shared" si="37"/>
        <v>3.3503691084611016</v>
      </c>
      <c r="AR76" s="103">
        <f t="shared" si="38"/>
        <v>3.5123966942148761</v>
      </c>
      <c r="AS76" s="103">
        <f t="shared" si="39"/>
        <v>3.1525851197982346</v>
      </c>
      <c r="AT76" s="106"/>
      <c r="AU76" s="103">
        <f t="shared" si="40"/>
        <v>2.5337837837837838</v>
      </c>
      <c r="AV76" s="103">
        <f t="shared" si="41"/>
        <v>3.6637931034482754</v>
      </c>
      <c r="AW76" s="103">
        <f t="shared" si="42"/>
        <v>1.2971698113207548</v>
      </c>
      <c r="AX76" s="106"/>
      <c r="AY76" s="103">
        <f t="shared" si="43"/>
        <v>3.4163288940359005</v>
      </c>
      <c r="AZ76" s="103">
        <f t="shared" si="44"/>
        <v>4.4217687074829932</v>
      </c>
      <c r="BA76" s="103">
        <f t="shared" si="45"/>
        <v>2.3668639053254439</v>
      </c>
      <c r="BB76" s="143"/>
      <c r="BC76" s="103">
        <f t="shared" si="46"/>
        <v>1.3681592039800996</v>
      </c>
      <c r="BD76" s="103">
        <f t="shared" si="47"/>
        <v>1.9002375296912115</v>
      </c>
      <c r="BE76" s="103">
        <f t="shared" si="48"/>
        <v>0.7832898172323759</v>
      </c>
    </row>
    <row r="77" spans="1:57" ht="15" customHeight="1" x14ac:dyDescent="0.2">
      <c r="A77" s="108" t="s">
        <v>97</v>
      </c>
      <c r="B77" s="272">
        <v>122</v>
      </c>
      <c r="C77" s="272">
        <v>82</v>
      </c>
      <c r="D77" s="272">
        <v>40</v>
      </c>
      <c r="E77" s="272"/>
      <c r="F77" s="272">
        <v>0</v>
      </c>
      <c r="G77" s="272">
        <v>0</v>
      </c>
      <c r="H77" s="272">
        <v>0</v>
      </c>
      <c r="I77" s="272"/>
      <c r="J77" s="272">
        <v>60</v>
      </c>
      <c r="K77" s="272">
        <v>40</v>
      </c>
      <c r="L77" s="272">
        <v>20</v>
      </c>
      <c r="M77" s="272"/>
      <c r="N77" s="272">
        <v>28</v>
      </c>
      <c r="O77" s="272">
        <v>18</v>
      </c>
      <c r="P77" s="272">
        <v>10</v>
      </c>
      <c r="Q77" s="272"/>
      <c r="R77" s="272">
        <v>17</v>
      </c>
      <c r="S77" s="272">
        <v>11</v>
      </c>
      <c r="T77" s="272">
        <v>6</v>
      </c>
      <c r="U77" s="272"/>
      <c r="V77" s="272">
        <v>11</v>
      </c>
      <c r="W77" s="272">
        <v>7</v>
      </c>
      <c r="X77" s="272">
        <v>4</v>
      </c>
      <c r="Y77" s="272"/>
      <c r="Z77" s="272">
        <v>6</v>
      </c>
      <c r="AA77" s="272">
        <v>6</v>
      </c>
      <c r="AB77" s="272">
        <v>0</v>
      </c>
      <c r="AD77" s="108" t="s">
        <v>97</v>
      </c>
      <c r="AE77" s="103">
        <f t="shared" si="28"/>
        <v>1.7768715409263034</v>
      </c>
      <c r="AF77" s="103">
        <f t="shared" si="29"/>
        <v>2.3072594259988746</v>
      </c>
      <c r="AG77" s="103">
        <f t="shared" si="30"/>
        <v>1.2077294685990339</v>
      </c>
      <c r="AH77" s="143"/>
      <c r="AI77" s="103">
        <f t="shared" si="31"/>
        <v>0</v>
      </c>
      <c r="AJ77" s="103">
        <f t="shared" si="32"/>
        <v>0</v>
      </c>
      <c r="AK77" s="103">
        <f t="shared" si="33"/>
        <v>0</v>
      </c>
      <c r="AL77" s="106"/>
      <c r="AM77" s="103">
        <f t="shared" si="34"/>
        <v>5.3191489361702127</v>
      </c>
      <c r="AN77" s="103">
        <f t="shared" si="35"/>
        <v>6.6334991708126037</v>
      </c>
      <c r="AO77" s="103">
        <f t="shared" si="36"/>
        <v>3.8095238095238098</v>
      </c>
      <c r="AP77" s="106"/>
      <c r="AQ77" s="103">
        <f t="shared" si="37"/>
        <v>2.3628691983122363</v>
      </c>
      <c r="AR77" s="103">
        <f t="shared" si="38"/>
        <v>2.9850746268656714</v>
      </c>
      <c r="AS77" s="103">
        <f t="shared" si="39"/>
        <v>1.7182130584192441</v>
      </c>
      <c r="AT77" s="106"/>
      <c r="AU77" s="103">
        <f t="shared" si="40"/>
        <v>1.4443500424808835</v>
      </c>
      <c r="AV77" s="103">
        <f t="shared" si="41"/>
        <v>1.8333333333333333</v>
      </c>
      <c r="AW77" s="103">
        <f t="shared" si="42"/>
        <v>1.0398613518197575</v>
      </c>
      <c r="AX77" s="106"/>
      <c r="AY77" s="103">
        <f t="shared" si="43"/>
        <v>1.0101010101010102</v>
      </c>
      <c r="AZ77" s="103">
        <f t="shared" si="44"/>
        <v>1.2259194395796849</v>
      </c>
      <c r="BA77" s="103">
        <f t="shared" si="45"/>
        <v>0.77220077220077221</v>
      </c>
      <c r="BB77" s="143"/>
      <c r="BC77" s="103">
        <f t="shared" si="46"/>
        <v>0.554016620498615</v>
      </c>
      <c r="BD77" s="103">
        <f t="shared" si="47"/>
        <v>1.0344827586206897</v>
      </c>
      <c r="BE77" s="103">
        <f t="shared" si="48"/>
        <v>0</v>
      </c>
    </row>
    <row r="78" spans="1:57" ht="15" customHeight="1" x14ac:dyDescent="0.2">
      <c r="A78" s="108" t="s">
        <v>98</v>
      </c>
      <c r="B78" s="272">
        <v>121</v>
      </c>
      <c r="C78" s="272">
        <v>78</v>
      </c>
      <c r="D78" s="272">
        <v>43</v>
      </c>
      <c r="E78" s="272"/>
      <c r="F78" s="272">
        <v>0</v>
      </c>
      <c r="G78" s="272">
        <v>0</v>
      </c>
      <c r="H78" s="272">
        <v>0</v>
      </c>
      <c r="I78" s="272"/>
      <c r="J78" s="272">
        <v>74</v>
      </c>
      <c r="K78" s="272">
        <v>47</v>
      </c>
      <c r="L78" s="272">
        <v>27</v>
      </c>
      <c r="M78" s="272"/>
      <c r="N78" s="272">
        <v>24</v>
      </c>
      <c r="O78" s="272">
        <v>15</v>
      </c>
      <c r="P78" s="272">
        <v>9</v>
      </c>
      <c r="Q78" s="272"/>
      <c r="R78" s="272">
        <v>8</v>
      </c>
      <c r="S78" s="272">
        <v>6</v>
      </c>
      <c r="T78" s="272">
        <v>2</v>
      </c>
      <c r="U78" s="272"/>
      <c r="V78" s="272">
        <v>7</v>
      </c>
      <c r="W78" s="272">
        <v>4</v>
      </c>
      <c r="X78" s="272">
        <v>3</v>
      </c>
      <c r="Y78" s="272"/>
      <c r="Z78" s="272">
        <v>8</v>
      </c>
      <c r="AA78" s="272">
        <v>6</v>
      </c>
      <c r="AB78" s="272">
        <v>2</v>
      </c>
      <c r="AD78" s="108" t="s">
        <v>98</v>
      </c>
      <c r="AE78" s="103">
        <f t="shared" si="28"/>
        <v>0.82223430279967391</v>
      </c>
      <c r="AF78" s="103">
        <f t="shared" si="29"/>
        <v>1.0320190526594337</v>
      </c>
      <c r="AG78" s="103">
        <f t="shared" si="30"/>
        <v>0.6007264599050014</v>
      </c>
      <c r="AH78" s="143"/>
      <c r="AI78" s="103">
        <f t="shared" si="31"/>
        <v>0</v>
      </c>
      <c r="AJ78" s="103">
        <f t="shared" si="32"/>
        <v>0</v>
      </c>
      <c r="AK78" s="103">
        <f t="shared" si="33"/>
        <v>0</v>
      </c>
      <c r="AL78" s="106"/>
      <c r="AM78" s="103">
        <f t="shared" si="34"/>
        <v>2.9588164734106357</v>
      </c>
      <c r="AN78" s="103">
        <f t="shared" si="35"/>
        <v>3.6349574632637278</v>
      </c>
      <c r="AO78" s="103">
        <f t="shared" si="36"/>
        <v>2.2350993377483444</v>
      </c>
      <c r="AP78" s="106"/>
      <c r="AQ78" s="103">
        <f t="shared" si="37"/>
        <v>0.96618357487922701</v>
      </c>
      <c r="AR78" s="103">
        <f t="shared" si="38"/>
        <v>1.2</v>
      </c>
      <c r="AS78" s="103">
        <f t="shared" si="39"/>
        <v>0.72933549432739064</v>
      </c>
      <c r="AT78" s="106"/>
      <c r="AU78" s="103">
        <f t="shared" si="40"/>
        <v>0.30721966205837176</v>
      </c>
      <c r="AV78" s="103">
        <f t="shared" si="41"/>
        <v>0.44943820224719105</v>
      </c>
      <c r="AW78" s="103">
        <f t="shared" si="42"/>
        <v>0.15760441292356187</v>
      </c>
      <c r="AX78" s="106"/>
      <c r="AY78" s="103">
        <f t="shared" si="43"/>
        <v>0.31291908806437196</v>
      </c>
      <c r="AZ78" s="103">
        <f t="shared" si="44"/>
        <v>0.34722222222222221</v>
      </c>
      <c r="BA78" s="103">
        <f t="shared" si="45"/>
        <v>0.27649769585253459</v>
      </c>
      <c r="BB78" s="143"/>
      <c r="BC78" s="103">
        <f t="shared" si="46"/>
        <v>0.35682426404995543</v>
      </c>
      <c r="BD78" s="103">
        <f t="shared" si="47"/>
        <v>0.51238257899231432</v>
      </c>
      <c r="BE78" s="103">
        <f t="shared" si="48"/>
        <v>0.18674136321195145</v>
      </c>
    </row>
    <row r="79" spans="1:57" ht="15" customHeight="1" x14ac:dyDescent="0.2">
      <c r="A79" s="108" t="s">
        <v>99</v>
      </c>
      <c r="B79" s="272">
        <v>282</v>
      </c>
      <c r="C79" s="272">
        <v>172</v>
      </c>
      <c r="D79" s="272">
        <v>110</v>
      </c>
      <c r="E79" s="272"/>
      <c r="F79" s="272">
        <v>0</v>
      </c>
      <c r="G79" s="272">
        <v>0</v>
      </c>
      <c r="H79" s="272">
        <v>0</v>
      </c>
      <c r="I79" s="272"/>
      <c r="J79" s="272">
        <v>144</v>
      </c>
      <c r="K79" s="272">
        <v>96</v>
      </c>
      <c r="L79" s="272">
        <v>48</v>
      </c>
      <c r="M79" s="272"/>
      <c r="N79" s="272">
        <v>59</v>
      </c>
      <c r="O79" s="272">
        <v>33</v>
      </c>
      <c r="P79" s="272">
        <v>26</v>
      </c>
      <c r="Q79" s="272"/>
      <c r="R79" s="272">
        <v>49</v>
      </c>
      <c r="S79" s="272">
        <v>27</v>
      </c>
      <c r="T79" s="272">
        <v>22</v>
      </c>
      <c r="U79" s="272"/>
      <c r="V79" s="272">
        <v>12</v>
      </c>
      <c r="W79" s="272">
        <v>7</v>
      </c>
      <c r="X79" s="272">
        <v>5</v>
      </c>
      <c r="Y79" s="272"/>
      <c r="Z79" s="272">
        <v>18</v>
      </c>
      <c r="AA79" s="272">
        <v>9</v>
      </c>
      <c r="AB79" s="272">
        <v>9</v>
      </c>
      <c r="AD79" s="108" t="s">
        <v>99</v>
      </c>
      <c r="AE79" s="103">
        <f t="shared" si="28"/>
        <v>1.9714765100671141</v>
      </c>
      <c r="AF79" s="103">
        <f t="shared" si="29"/>
        <v>2.3230686115613182</v>
      </c>
      <c r="AG79" s="103">
        <f t="shared" si="30"/>
        <v>1.5942028985507246</v>
      </c>
      <c r="AH79" s="143"/>
      <c r="AI79" s="103">
        <f t="shared" si="31"/>
        <v>0</v>
      </c>
      <c r="AJ79" s="103">
        <f t="shared" si="32"/>
        <v>0</v>
      </c>
      <c r="AK79" s="103">
        <f t="shared" si="33"/>
        <v>0</v>
      </c>
      <c r="AL79" s="106"/>
      <c r="AM79" s="103">
        <f t="shared" si="34"/>
        <v>5.9137577002053385</v>
      </c>
      <c r="AN79" s="103">
        <f t="shared" si="35"/>
        <v>7.2892938496583142</v>
      </c>
      <c r="AO79" s="103">
        <f t="shared" si="36"/>
        <v>4.2933810375670838</v>
      </c>
      <c r="AP79" s="106"/>
      <c r="AQ79" s="103">
        <f t="shared" si="37"/>
        <v>2.5042444821731751</v>
      </c>
      <c r="AR79" s="103">
        <f t="shared" si="38"/>
        <v>2.693877551020408</v>
      </c>
      <c r="AS79" s="103">
        <f t="shared" si="39"/>
        <v>2.2988505747126435</v>
      </c>
      <c r="AT79" s="106"/>
      <c r="AU79" s="103">
        <f t="shared" si="40"/>
        <v>2.0256304257957836</v>
      </c>
      <c r="AV79" s="103">
        <f t="shared" si="41"/>
        <v>2.1634615384615383</v>
      </c>
      <c r="AW79" s="103">
        <f t="shared" si="42"/>
        <v>1.8787361229718187</v>
      </c>
      <c r="AX79" s="106"/>
      <c r="AY79" s="103">
        <f t="shared" si="43"/>
        <v>0.53595355069227335</v>
      </c>
      <c r="AZ79" s="103">
        <f t="shared" si="44"/>
        <v>0.59071729957805907</v>
      </c>
      <c r="BA79" s="103">
        <f t="shared" si="45"/>
        <v>0.47438330170777987</v>
      </c>
      <c r="BB79" s="143"/>
      <c r="BC79" s="103">
        <f t="shared" si="46"/>
        <v>0.80971659919028338</v>
      </c>
      <c r="BD79" s="103">
        <f t="shared" si="47"/>
        <v>0.83643122676579917</v>
      </c>
      <c r="BE79" s="103">
        <f t="shared" si="48"/>
        <v>0.78465562336530081</v>
      </c>
    </row>
    <row r="80" spans="1:57" ht="15" customHeight="1" x14ac:dyDescent="0.2">
      <c r="A80" s="108" t="s">
        <v>100</v>
      </c>
      <c r="B80" s="272">
        <v>118</v>
      </c>
      <c r="C80" s="272">
        <v>86</v>
      </c>
      <c r="D80" s="272">
        <v>32</v>
      </c>
      <c r="E80" s="272"/>
      <c r="F80" s="272">
        <v>1</v>
      </c>
      <c r="G80" s="272">
        <v>1</v>
      </c>
      <c r="H80" s="272">
        <v>0</v>
      </c>
      <c r="I80" s="272"/>
      <c r="J80" s="272">
        <v>72</v>
      </c>
      <c r="K80" s="272">
        <v>52</v>
      </c>
      <c r="L80" s="272">
        <v>20</v>
      </c>
      <c r="M80" s="272"/>
      <c r="N80" s="272">
        <v>17</v>
      </c>
      <c r="O80" s="272">
        <v>10</v>
      </c>
      <c r="P80" s="272">
        <v>7</v>
      </c>
      <c r="Q80" s="272"/>
      <c r="R80" s="272">
        <v>9</v>
      </c>
      <c r="S80" s="272">
        <v>6</v>
      </c>
      <c r="T80" s="272">
        <v>3</v>
      </c>
      <c r="U80" s="272"/>
      <c r="V80" s="272">
        <v>3</v>
      </c>
      <c r="W80" s="272">
        <v>3</v>
      </c>
      <c r="X80" s="272">
        <v>0</v>
      </c>
      <c r="Y80" s="272"/>
      <c r="Z80" s="272">
        <v>16</v>
      </c>
      <c r="AA80" s="272">
        <v>14</v>
      </c>
      <c r="AB80" s="272">
        <v>2</v>
      </c>
      <c r="AD80" s="108" t="s">
        <v>100</v>
      </c>
      <c r="AE80" s="103">
        <f t="shared" si="28"/>
        <v>1.4693064375544764</v>
      </c>
      <c r="AF80" s="103">
        <f t="shared" si="29"/>
        <v>2.0668108627733717</v>
      </c>
      <c r="AG80" s="103">
        <f t="shared" si="30"/>
        <v>0.82687338501291985</v>
      </c>
      <c r="AH80" s="143"/>
      <c r="AI80" s="103">
        <f t="shared" si="31"/>
        <v>6.7613252197430695E-2</v>
      </c>
      <c r="AJ80" s="103">
        <f t="shared" si="32"/>
        <v>0.13297872340425532</v>
      </c>
      <c r="AK80" s="103">
        <f t="shared" si="33"/>
        <v>0</v>
      </c>
      <c r="AL80" s="106"/>
      <c r="AM80" s="103">
        <f t="shared" si="34"/>
        <v>5.0244242847173766</v>
      </c>
      <c r="AN80" s="103">
        <f t="shared" si="35"/>
        <v>6.887417218543046</v>
      </c>
      <c r="AO80" s="103">
        <f t="shared" si="36"/>
        <v>2.9498525073746311</v>
      </c>
      <c r="AP80" s="106"/>
      <c r="AQ80" s="103">
        <f t="shared" si="37"/>
        <v>1.2203876525484567</v>
      </c>
      <c r="AR80" s="103">
        <f t="shared" si="38"/>
        <v>1.3755158184319118</v>
      </c>
      <c r="AS80" s="103">
        <f t="shared" si="39"/>
        <v>1.0510510510510511</v>
      </c>
      <c r="AT80" s="106"/>
      <c r="AU80" s="103">
        <f t="shared" si="40"/>
        <v>0.69230769230769229</v>
      </c>
      <c r="AV80" s="103">
        <f t="shared" si="41"/>
        <v>0.8595988538681949</v>
      </c>
      <c r="AW80" s="103">
        <f t="shared" si="42"/>
        <v>0.49833887043189368</v>
      </c>
      <c r="AX80" s="106"/>
      <c r="AY80" s="103">
        <f t="shared" si="43"/>
        <v>0.24213075060532688</v>
      </c>
      <c r="AZ80" s="103">
        <f t="shared" si="44"/>
        <v>0.46296296296296291</v>
      </c>
      <c r="BA80" s="103">
        <f t="shared" si="45"/>
        <v>0</v>
      </c>
      <c r="BB80" s="143"/>
      <c r="BC80" s="103">
        <f t="shared" si="46"/>
        <v>1.3479359730412805</v>
      </c>
      <c r="BD80" s="103">
        <f t="shared" si="47"/>
        <v>2.4096385542168677</v>
      </c>
      <c r="BE80" s="103">
        <f t="shared" si="48"/>
        <v>0.33003300330033003</v>
      </c>
    </row>
    <row r="81" spans="1:60" ht="15" customHeight="1" x14ac:dyDescent="0.2">
      <c r="A81" s="108" t="s">
        <v>101</v>
      </c>
      <c r="B81" s="272">
        <v>200</v>
      </c>
      <c r="C81" s="272">
        <v>113</v>
      </c>
      <c r="D81" s="272">
        <v>87</v>
      </c>
      <c r="E81" s="272"/>
      <c r="F81" s="272">
        <v>2</v>
      </c>
      <c r="G81" s="272">
        <v>2</v>
      </c>
      <c r="H81" s="272">
        <v>0</v>
      </c>
      <c r="I81" s="272"/>
      <c r="J81" s="272">
        <v>100</v>
      </c>
      <c r="K81" s="272">
        <v>55</v>
      </c>
      <c r="L81" s="272">
        <v>45</v>
      </c>
      <c r="M81" s="272"/>
      <c r="N81" s="272">
        <v>31</v>
      </c>
      <c r="O81" s="272">
        <v>22</v>
      </c>
      <c r="P81" s="272">
        <v>9</v>
      </c>
      <c r="Q81" s="272"/>
      <c r="R81" s="272">
        <v>30</v>
      </c>
      <c r="S81" s="272">
        <v>14</v>
      </c>
      <c r="T81" s="272">
        <v>16</v>
      </c>
      <c r="U81" s="272"/>
      <c r="V81" s="272">
        <v>21</v>
      </c>
      <c r="W81" s="272">
        <v>12</v>
      </c>
      <c r="X81" s="272">
        <v>9</v>
      </c>
      <c r="Y81" s="272"/>
      <c r="Z81" s="272">
        <v>16</v>
      </c>
      <c r="AA81" s="272">
        <v>8</v>
      </c>
      <c r="AB81" s="272">
        <v>8</v>
      </c>
      <c r="AD81" s="108" t="s">
        <v>101</v>
      </c>
      <c r="AE81" s="103">
        <f t="shared" si="28"/>
        <v>2.3057412958266084</v>
      </c>
      <c r="AF81" s="103">
        <f t="shared" si="29"/>
        <v>2.5144637294170007</v>
      </c>
      <c r="AG81" s="103">
        <f t="shared" si="30"/>
        <v>2.0813397129186604</v>
      </c>
      <c r="AH81" s="143"/>
      <c r="AI81" s="103">
        <f t="shared" si="31"/>
        <v>0.12165450121654502</v>
      </c>
      <c r="AJ81" s="103">
        <f t="shared" si="32"/>
        <v>0.23501762632197415</v>
      </c>
      <c r="AK81" s="103">
        <f t="shared" si="33"/>
        <v>0</v>
      </c>
      <c r="AL81" s="106"/>
      <c r="AM81" s="103">
        <f t="shared" si="34"/>
        <v>6.5876152832674579</v>
      </c>
      <c r="AN81" s="103">
        <f t="shared" si="35"/>
        <v>6.997455470737914</v>
      </c>
      <c r="AO81" s="103">
        <f t="shared" si="36"/>
        <v>6.1475409836065573</v>
      </c>
      <c r="AP81" s="106"/>
      <c r="AQ81" s="103">
        <f t="shared" si="37"/>
        <v>2.1892655367231639</v>
      </c>
      <c r="AR81" s="103">
        <f t="shared" si="38"/>
        <v>2.9689608636977058</v>
      </c>
      <c r="AS81" s="103">
        <f t="shared" si="39"/>
        <v>1.3333333333333335</v>
      </c>
      <c r="AT81" s="106"/>
      <c r="AU81" s="103">
        <f t="shared" si="40"/>
        <v>2.1111893033075297</v>
      </c>
      <c r="AV81" s="103">
        <f t="shared" si="41"/>
        <v>1.9099590723055935</v>
      </c>
      <c r="AW81" s="103">
        <f t="shared" si="42"/>
        <v>2.3255813953488373</v>
      </c>
      <c r="AX81" s="106"/>
      <c r="AY81" s="103">
        <f t="shared" si="43"/>
        <v>1.5718562874251496</v>
      </c>
      <c r="AZ81" s="103">
        <f t="shared" si="44"/>
        <v>1.7291066282420751</v>
      </c>
      <c r="BA81" s="103">
        <f t="shared" si="45"/>
        <v>1.4018691588785046</v>
      </c>
      <c r="BB81" s="143"/>
      <c r="BC81" s="103">
        <f t="shared" si="46"/>
        <v>1.194921583271098</v>
      </c>
      <c r="BD81" s="103">
        <f t="shared" si="47"/>
        <v>1.1611030478955007</v>
      </c>
      <c r="BE81" s="103">
        <f t="shared" si="48"/>
        <v>1.2307692307692308</v>
      </c>
    </row>
    <row r="82" spans="1:60" ht="15" customHeight="1" x14ac:dyDescent="0.2">
      <c r="A82" s="108" t="s">
        <v>102</v>
      </c>
      <c r="B82" s="272">
        <v>10</v>
      </c>
      <c r="C82" s="272">
        <v>9</v>
      </c>
      <c r="D82" s="272">
        <v>1</v>
      </c>
      <c r="E82" s="272"/>
      <c r="F82" s="272">
        <v>0</v>
      </c>
      <c r="G82" s="272">
        <v>0</v>
      </c>
      <c r="H82" s="272">
        <v>0</v>
      </c>
      <c r="I82" s="272"/>
      <c r="J82" s="272">
        <v>3</v>
      </c>
      <c r="K82" s="272">
        <v>3</v>
      </c>
      <c r="L82" s="272">
        <v>0</v>
      </c>
      <c r="M82" s="272"/>
      <c r="N82" s="272">
        <v>6</v>
      </c>
      <c r="O82" s="272">
        <v>6</v>
      </c>
      <c r="P82" s="272">
        <v>0</v>
      </c>
      <c r="Q82" s="272"/>
      <c r="R82" s="272">
        <v>1</v>
      </c>
      <c r="S82" s="272">
        <v>0</v>
      </c>
      <c r="T82" s="272">
        <v>1</v>
      </c>
      <c r="U82" s="272"/>
      <c r="V82" s="272">
        <v>0</v>
      </c>
      <c r="W82" s="272">
        <v>0</v>
      </c>
      <c r="X82" s="272">
        <v>0</v>
      </c>
      <c r="Y82" s="272"/>
      <c r="Z82" s="272">
        <v>0</v>
      </c>
      <c r="AA82" s="272">
        <v>0</v>
      </c>
      <c r="AB82" s="272">
        <v>0</v>
      </c>
      <c r="AD82" s="108" t="s">
        <v>102</v>
      </c>
      <c r="AE82" s="103">
        <f>+B82/(B39+B82+B130)*100</f>
        <v>3.9368528798078818E-2</v>
      </c>
      <c r="AF82" s="103">
        <f>+C82/(C39+C82+C130)*100</f>
        <v>6.901311249137336E-2</v>
      </c>
      <c r="AG82" s="103">
        <f>+D82/(D39+D82+D130)*100</f>
        <v>8.0906148867313909E-3</v>
      </c>
      <c r="AH82" s="143"/>
      <c r="AI82" s="103">
        <f>+F82/(F39+F82+F130)*100</f>
        <v>0</v>
      </c>
      <c r="AJ82" s="103">
        <f>+G82/(G39+G82+G130)*100</f>
        <v>0</v>
      </c>
      <c r="AK82" s="103">
        <f>+H82/(H39+H82+H130)*100</f>
        <v>0</v>
      </c>
      <c r="AL82" s="106"/>
      <c r="AM82" s="103">
        <f>+J82/(J39+J82+J130)*100</f>
        <v>7.1907957813998086E-2</v>
      </c>
      <c r="AN82" s="103">
        <f>+K82/(K39+K82+K130)*100</f>
        <v>0.14091122592766556</v>
      </c>
      <c r="AO82" s="103">
        <f>+L82/(L39+L82+L130)*100</f>
        <v>0</v>
      </c>
      <c r="AP82" s="106"/>
      <c r="AQ82" s="103">
        <f>+N82/(N39+N82+N130)*100</f>
        <v>0.14051522248243559</v>
      </c>
      <c r="AR82" s="103">
        <f>+O82/(O39+O82+O130)*100</f>
        <v>0.27039206849932401</v>
      </c>
      <c r="AS82" s="103">
        <f>+P82/(P39+P82+P130)*100</f>
        <v>0</v>
      </c>
      <c r="AT82" s="106"/>
      <c r="AU82" s="103">
        <f>+R82/(R39+R82+R130)*100</f>
        <v>2.3741690408357077E-2</v>
      </c>
      <c r="AV82" s="103">
        <f>+S82/(S39+S82+S130)*100</f>
        <v>0</v>
      </c>
      <c r="AW82" s="103">
        <f>+T82/(T39+T82+T130)*100</f>
        <v>4.9776007964161276E-2</v>
      </c>
      <c r="AX82" s="106"/>
      <c r="AY82" s="103">
        <f>+V82/(V39+V82+V130)*100</f>
        <v>0</v>
      </c>
      <c r="AZ82" s="103">
        <f>+W82/(W39+W82+W130)*100</f>
        <v>0</v>
      </c>
      <c r="BA82" s="103">
        <f>+X82/(X39+X82+X130)*100</f>
        <v>0</v>
      </c>
      <c r="BB82" s="143"/>
      <c r="BC82" s="103">
        <f>+Z82/(Z39+Z82+Z130)*100</f>
        <v>0</v>
      </c>
      <c r="BD82" s="103">
        <f>+AA82/(AA39+AA82+AA130)*100</f>
        <v>0</v>
      </c>
      <c r="BE82" s="103">
        <f>+AB82/(AB39+AB82+AB130)*100</f>
        <v>0</v>
      </c>
    </row>
    <row r="83" spans="1:60" ht="15" customHeight="1" x14ac:dyDescent="0.2">
      <c r="A83" s="108" t="s">
        <v>103</v>
      </c>
      <c r="B83" s="272">
        <v>389</v>
      </c>
      <c r="C83" s="272">
        <v>255</v>
      </c>
      <c r="D83" s="272">
        <v>134</v>
      </c>
      <c r="E83" s="272"/>
      <c r="F83" s="272">
        <v>3</v>
      </c>
      <c r="G83" s="272">
        <v>2</v>
      </c>
      <c r="H83" s="272">
        <v>1</v>
      </c>
      <c r="I83" s="272"/>
      <c r="J83" s="272">
        <v>158</v>
      </c>
      <c r="K83" s="272">
        <v>103</v>
      </c>
      <c r="L83" s="272">
        <v>55</v>
      </c>
      <c r="M83" s="272"/>
      <c r="N83" s="272">
        <v>64</v>
      </c>
      <c r="O83" s="272">
        <v>35</v>
      </c>
      <c r="P83" s="272">
        <v>29</v>
      </c>
      <c r="Q83" s="272"/>
      <c r="R83" s="272">
        <v>109</v>
      </c>
      <c r="S83" s="272">
        <v>81</v>
      </c>
      <c r="T83" s="272">
        <v>28</v>
      </c>
      <c r="U83" s="272"/>
      <c r="V83" s="272">
        <v>48</v>
      </c>
      <c r="W83" s="272">
        <v>29</v>
      </c>
      <c r="X83" s="272">
        <v>19</v>
      </c>
      <c r="Y83" s="272"/>
      <c r="Z83" s="272">
        <v>7</v>
      </c>
      <c r="AA83" s="272">
        <v>5</v>
      </c>
      <c r="AB83" s="272">
        <v>2</v>
      </c>
      <c r="AD83" s="108" t="s">
        <v>103</v>
      </c>
      <c r="AE83" s="103">
        <f t="shared" ref="AE83:AF85" si="49">+B83/(B39+B83+B130)*100</f>
        <v>1.5089216446858029</v>
      </c>
      <c r="AF83" s="103">
        <f t="shared" si="49"/>
        <v>1.9191691126665162</v>
      </c>
      <c r="AG83" s="103">
        <f t="shared" ref="AG83:AG85" si="50">+D83/(D39+D83+D130)*100</f>
        <v>1.0726006563675659</v>
      </c>
      <c r="AH83" s="143"/>
      <c r="AI83" s="103">
        <f t="shared" ref="AI83:AK85" si="51">+F83/(F39+F83+F130)*100</f>
        <v>6.1728395061728392E-2</v>
      </c>
      <c r="AJ83" s="103">
        <f t="shared" si="51"/>
        <v>7.9207920792079209E-2</v>
      </c>
      <c r="AK83" s="103">
        <f t="shared" si="51"/>
        <v>4.2826552462526764E-2</v>
      </c>
      <c r="AL83" s="106"/>
      <c r="AM83" s="103">
        <f t="shared" ref="AM83:AO85" si="52">+J83/(J39+J83+J130)*100</f>
        <v>3.6514906401663971</v>
      </c>
      <c r="AN83" s="103">
        <f t="shared" si="52"/>
        <v>4.62090623598026</v>
      </c>
      <c r="AO83" s="103">
        <f t="shared" si="52"/>
        <v>2.621544327931363</v>
      </c>
      <c r="AP83" s="106"/>
      <c r="AQ83" s="103">
        <f t="shared" ref="AQ83:AS85" si="53">+N83/(N39+N83+N130)*100</f>
        <v>1.478743068391867</v>
      </c>
      <c r="AR83" s="103">
        <f t="shared" si="53"/>
        <v>1.5569395017793595</v>
      </c>
      <c r="AS83" s="103">
        <f t="shared" si="53"/>
        <v>1.3942307692307694</v>
      </c>
      <c r="AT83" s="106"/>
      <c r="AU83" s="103">
        <f t="shared" ref="AU83:AW85" si="54">+R83/(R39+R83+R130)*100</f>
        <v>2.5231481481481484</v>
      </c>
      <c r="AV83" s="103">
        <f t="shared" si="54"/>
        <v>3.5464098073555168</v>
      </c>
      <c r="AW83" s="103">
        <f t="shared" si="54"/>
        <v>1.37524557956778</v>
      </c>
      <c r="AX83" s="106"/>
      <c r="AY83" s="103">
        <f t="shared" ref="AY83:BA85" si="55">+V83/(V39+V83+V130)*100</f>
        <v>1.1664641555285542</v>
      </c>
      <c r="AZ83" s="103">
        <f t="shared" si="55"/>
        <v>1.3915547024952015</v>
      </c>
      <c r="BA83" s="103">
        <f t="shared" si="55"/>
        <v>0.93549975381585426</v>
      </c>
      <c r="BB83" s="143"/>
      <c r="BC83" s="103">
        <f t="shared" ref="BC83:BE85" si="56">+Z83/(Z39+Z83+Z130)*100</f>
        <v>0.18276762402088773</v>
      </c>
      <c r="BD83" s="103">
        <f t="shared" si="56"/>
        <v>0.26082420448617633</v>
      </c>
      <c r="BE83" s="103">
        <f t="shared" si="56"/>
        <v>0.10454783063251437</v>
      </c>
    </row>
    <row r="84" spans="1:60" ht="15" customHeight="1" x14ac:dyDescent="0.2">
      <c r="A84" s="108" t="s">
        <v>104</v>
      </c>
      <c r="B84" s="272">
        <v>182</v>
      </c>
      <c r="C84" s="272">
        <v>108</v>
      </c>
      <c r="D84" s="272">
        <v>74</v>
      </c>
      <c r="E84" s="272"/>
      <c r="F84" s="272">
        <v>0</v>
      </c>
      <c r="G84" s="272">
        <v>0</v>
      </c>
      <c r="H84" s="272">
        <v>0</v>
      </c>
      <c r="I84" s="272"/>
      <c r="J84" s="272">
        <v>98</v>
      </c>
      <c r="K84" s="272">
        <v>58</v>
      </c>
      <c r="L84" s="272">
        <v>40</v>
      </c>
      <c r="M84" s="272"/>
      <c r="N84" s="272">
        <v>48</v>
      </c>
      <c r="O84" s="272">
        <v>26</v>
      </c>
      <c r="P84" s="272">
        <v>22</v>
      </c>
      <c r="Q84" s="272"/>
      <c r="R84" s="272">
        <v>19</v>
      </c>
      <c r="S84" s="272">
        <v>13</v>
      </c>
      <c r="T84" s="272">
        <v>6</v>
      </c>
      <c r="U84" s="272"/>
      <c r="V84" s="272">
        <v>13</v>
      </c>
      <c r="W84" s="272">
        <v>9</v>
      </c>
      <c r="X84" s="272">
        <v>4</v>
      </c>
      <c r="Y84" s="272"/>
      <c r="Z84" s="272">
        <v>4</v>
      </c>
      <c r="AA84" s="272">
        <v>2</v>
      </c>
      <c r="AB84" s="272">
        <v>2</v>
      </c>
      <c r="AD84" s="108" t="s">
        <v>104</v>
      </c>
      <c r="AE84" s="103">
        <f t="shared" si="49"/>
        <v>0.87273424762635465</v>
      </c>
      <c r="AF84" s="103">
        <f t="shared" si="49"/>
        <v>1.0094401345920179</v>
      </c>
      <c r="AG84" s="103">
        <f t="shared" si="50"/>
        <v>0.72870507139340224</v>
      </c>
      <c r="AH84" s="143"/>
      <c r="AI84" s="103">
        <f t="shared" si="51"/>
        <v>0</v>
      </c>
      <c r="AJ84" s="103">
        <f t="shared" si="51"/>
        <v>0</v>
      </c>
      <c r="AK84" s="103">
        <f t="shared" si="51"/>
        <v>0</v>
      </c>
      <c r="AL84" s="106"/>
      <c r="AM84" s="103">
        <f t="shared" si="52"/>
        <v>2.6856673061112635</v>
      </c>
      <c r="AN84" s="103">
        <f t="shared" si="52"/>
        <v>3.0639197041732702</v>
      </c>
      <c r="AO84" s="103">
        <f t="shared" si="52"/>
        <v>2.2779043280182232</v>
      </c>
      <c r="AP84" s="106"/>
      <c r="AQ84" s="103">
        <f t="shared" si="53"/>
        <v>1.3998250218722661</v>
      </c>
      <c r="AR84" s="103">
        <f t="shared" si="53"/>
        <v>1.4565826330532212</v>
      </c>
      <c r="AS84" s="103">
        <f t="shared" si="53"/>
        <v>1.3381995133819951</v>
      </c>
      <c r="AT84" s="106"/>
      <c r="AU84" s="103">
        <f t="shared" si="54"/>
        <v>0.53642010163749287</v>
      </c>
      <c r="AV84" s="103">
        <f t="shared" si="54"/>
        <v>0.717439293598234</v>
      </c>
      <c r="AW84" s="103">
        <f t="shared" si="54"/>
        <v>0.34682080924855491</v>
      </c>
      <c r="AX84" s="106"/>
      <c r="AY84" s="103">
        <f t="shared" si="55"/>
        <v>0.38910505836575876</v>
      </c>
      <c r="AZ84" s="103">
        <f t="shared" si="55"/>
        <v>0.52600818234950319</v>
      </c>
      <c r="BA84" s="103">
        <f t="shared" si="55"/>
        <v>0.245398773006135</v>
      </c>
      <c r="BB84" s="143"/>
      <c r="BC84" s="103">
        <f t="shared" si="56"/>
        <v>0.128</v>
      </c>
      <c r="BD84" s="103">
        <f t="shared" si="56"/>
        <v>0.12674271229404308</v>
      </c>
      <c r="BE84" s="103">
        <f t="shared" si="56"/>
        <v>0.12928248222365868</v>
      </c>
    </row>
    <row r="85" spans="1:60" ht="15" customHeight="1" thickBot="1" x14ac:dyDescent="0.25">
      <c r="A85" s="123" t="s">
        <v>105</v>
      </c>
      <c r="B85" s="272">
        <v>235</v>
      </c>
      <c r="C85" s="272">
        <v>128</v>
      </c>
      <c r="D85" s="272">
        <v>107</v>
      </c>
      <c r="E85" s="272"/>
      <c r="F85" s="272">
        <v>4</v>
      </c>
      <c r="G85" s="272">
        <v>1</v>
      </c>
      <c r="H85" s="272">
        <v>3</v>
      </c>
      <c r="I85" s="272"/>
      <c r="J85" s="272">
        <v>83</v>
      </c>
      <c r="K85" s="272">
        <v>42</v>
      </c>
      <c r="L85" s="272">
        <v>41</v>
      </c>
      <c r="M85" s="272"/>
      <c r="N85" s="272">
        <v>55</v>
      </c>
      <c r="O85" s="272">
        <v>32</v>
      </c>
      <c r="P85" s="272">
        <v>23</v>
      </c>
      <c r="Q85" s="272"/>
      <c r="R85" s="272">
        <v>38</v>
      </c>
      <c r="S85" s="272">
        <v>23</v>
      </c>
      <c r="T85" s="272">
        <v>15</v>
      </c>
      <c r="U85" s="272"/>
      <c r="V85" s="272">
        <v>41</v>
      </c>
      <c r="W85" s="272">
        <v>21</v>
      </c>
      <c r="X85" s="272">
        <v>20</v>
      </c>
      <c r="Y85" s="272"/>
      <c r="Z85" s="272">
        <v>14</v>
      </c>
      <c r="AA85" s="272">
        <v>9</v>
      </c>
      <c r="AB85" s="272">
        <v>5</v>
      </c>
      <c r="AD85" s="123" t="s">
        <v>105</v>
      </c>
      <c r="AE85" s="105">
        <f t="shared" si="49"/>
        <v>7.0065593321407267</v>
      </c>
      <c r="AF85" s="105">
        <f t="shared" si="49"/>
        <v>7.415990730011587</v>
      </c>
      <c r="AG85" s="105">
        <f t="shared" si="50"/>
        <v>6.5724815724815731</v>
      </c>
      <c r="AH85" s="156"/>
      <c r="AI85" s="105">
        <f t="shared" si="51"/>
        <v>0.667779632721202</v>
      </c>
      <c r="AJ85" s="105">
        <f t="shared" si="51"/>
        <v>0.32154340836012862</v>
      </c>
      <c r="AK85" s="105">
        <f t="shared" si="51"/>
        <v>1.0416666666666665</v>
      </c>
      <c r="AL85" s="101"/>
      <c r="AM85" s="105">
        <f t="shared" si="52"/>
        <v>13.38709677419355</v>
      </c>
      <c r="AN85" s="105">
        <f t="shared" si="52"/>
        <v>13.333333333333334</v>
      </c>
      <c r="AO85" s="105">
        <f t="shared" si="52"/>
        <v>13.442622950819672</v>
      </c>
      <c r="AP85" s="101"/>
      <c r="AQ85" s="105">
        <f t="shared" si="53"/>
        <v>9.0609555189456348</v>
      </c>
      <c r="AR85" s="105">
        <f t="shared" si="53"/>
        <v>10.32258064516129</v>
      </c>
      <c r="AS85" s="105">
        <f t="shared" si="53"/>
        <v>7.7441077441077439</v>
      </c>
      <c r="AT85" s="101"/>
      <c r="AU85" s="105">
        <f t="shared" si="54"/>
        <v>6.8965517241379306</v>
      </c>
      <c r="AV85" s="105">
        <f t="shared" si="54"/>
        <v>7.931034482758621</v>
      </c>
      <c r="AW85" s="105">
        <f t="shared" si="54"/>
        <v>5.7471264367816088</v>
      </c>
      <c r="AX85" s="101"/>
      <c r="AY85" s="105">
        <f t="shared" si="55"/>
        <v>7.7946768060836504</v>
      </c>
      <c r="AZ85" s="105">
        <f t="shared" si="55"/>
        <v>7.6363636363636367</v>
      </c>
      <c r="BA85" s="105">
        <f t="shared" si="55"/>
        <v>7.9681274900398407</v>
      </c>
      <c r="BB85" s="156"/>
      <c r="BC85" s="105">
        <f t="shared" si="56"/>
        <v>3.1042128603104215</v>
      </c>
      <c r="BD85" s="105">
        <f t="shared" si="56"/>
        <v>4</v>
      </c>
      <c r="BE85" s="105">
        <f t="shared" si="56"/>
        <v>2.2123893805309733</v>
      </c>
    </row>
    <row r="86" spans="1:60" ht="15" customHeight="1" x14ac:dyDescent="0.2">
      <c r="A86" s="334" t="s">
        <v>256</v>
      </c>
      <c r="B86" s="334"/>
      <c r="C86" s="334"/>
      <c r="D86" s="334"/>
      <c r="E86" s="334"/>
      <c r="F86" s="334"/>
      <c r="G86" s="334"/>
      <c r="H86" s="334"/>
      <c r="I86" s="334"/>
      <c r="J86" s="334"/>
      <c r="K86" s="334"/>
      <c r="L86" s="334"/>
      <c r="M86" s="334"/>
      <c r="N86" s="334"/>
      <c r="O86" s="334"/>
      <c r="P86" s="334"/>
      <c r="Q86" s="334"/>
      <c r="R86" s="334"/>
      <c r="S86" s="334"/>
      <c r="T86" s="334"/>
      <c r="U86" s="334"/>
      <c r="V86" s="334"/>
      <c r="W86" s="334"/>
      <c r="X86" s="334"/>
      <c r="Y86" s="334"/>
      <c r="Z86" s="334"/>
      <c r="AA86" s="334"/>
      <c r="AB86" s="334"/>
      <c r="AD86" s="334" t="s">
        <v>256</v>
      </c>
      <c r="AE86" s="334"/>
      <c r="AF86" s="334"/>
      <c r="AG86" s="334"/>
      <c r="AH86" s="334"/>
      <c r="AI86" s="334"/>
      <c r="AJ86" s="334"/>
      <c r="AK86" s="334"/>
      <c r="AL86" s="334"/>
      <c r="AM86" s="334"/>
      <c r="AN86" s="334"/>
      <c r="AO86" s="334"/>
      <c r="AP86" s="334"/>
      <c r="AQ86" s="334"/>
      <c r="AR86" s="334"/>
      <c r="AS86" s="334"/>
      <c r="AT86" s="334"/>
      <c r="AU86" s="334"/>
      <c r="AV86" s="334"/>
      <c r="AW86" s="334"/>
      <c r="AX86" s="334"/>
      <c r="AY86" s="334"/>
      <c r="AZ86" s="334"/>
      <c r="BA86" s="334"/>
      <c r="BB86" s="334"/>
      <c r="BC86" s="334"/>
      <c r="BD86" s="334"/>
      <c r="BE86" s="334"/>
    </row>
    <row r="87" spans="1:60" ht="15" customHeight="1" x14ac:dyDescent="0.2">
      <c r="A87" s="335" t="s">
        <v>242</v>
      </c>
      <c r="B87" s="335"/>
      <c r="C87" s="335"/>
      <c r="D87" s="335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  <c r="AA87" s="335"/>
      <c r="AB87" s="335"/>
      <c r="AD87" s="335" t="s">
        <v>242</v>
      </c>
      <c r="AE87" s="335"/>
      <c r="AF87" s="335"/>
      <c r="AG87" s="335"/>
      <c r="AH87" s="335"/>
      <c r="AI87" s="335"/>
      <c r="AJ87" s="335"/>
      <c r="AK87" s="335"/>
      <c r="AL87" s="335"/>
      <c r="AM87" s="335"/>
      <c r="AN87" s="335"/>
      <c r="AO87" s="335"/>
      <c r="AP87" s="335"/>
      <c r="AQ87" s="335"/>
      <c r="AR87" s="335"/>
      <c r="AS87" s="335"/>
      <c r="AT87" s="335"/>
      <c r="AU87" s="335"/>
      <c r="AV87" s="335"/>
      <c r="AW87" s="335"/>
      <c r="AX87" s="335"/>
      <c r="AY87" s="335"/>
      <c r="AZ87" s="335"/>
      <c r="BA87" s="335"/>
      <c r="BB87" s="335"/>
      <c r="BC87" s="335"/>
      <c r="BD87" s="335"/>
      <c r="BE87" s="335"/>
    </row>
    <row r="91" spans="1:60" ht="15" customHeight="1" x14ac:dyDescent="0.2">
      <c r="A91" s="342"/>
      <c r="B91" s="342"/>
      <c r="C91" s="342"/>
      <c r="D91" s="342"/>
      <c r="E91" s="342"/>
      <c r="F91" s="342"/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342"/>
      <c r="S91" s="342"/>
      <c r="T91" s="342"/>
      <c r="U91" s="342"/>
      <c r="V91" s="342"/>
      <c r="W91" s="342"/>
      <c r="X91" s="342"/>
      <c r="Z91" s="29"/>
      <c r="AA91" s="318" t="s">
        <v>356</v>
      </c>
      <c r="AB91" s="318"/>
      <c r="AD91" s="342"/>
      <c r="AE91" s="342"/>
      <c r="AF91" s="342"/>
      <c r="AG91" s="342"/>
      <c r="AH91" s="342"/>
      <c r="AI91" s="342"/>
      <c r="AJ91" s="342"/>
      <c r="AK91" s="342"/>
      <c r="AL91" s="342"/>
      <c r="AM91" s="342"/>
      <c r="AN91" s="342"/>
      <c r="AO91" s="342"/>
      <c r="AP91" s="342"/>
      <c r="AQ91" s="342"/>
      <c r="AR91" s="342"/>
      <c r="AS91" s="342"/>
      <c r="AT91" s="342"/>
      <c r="AU91" s="342"/>
      <c r="AV91" s="342"/>
      <c r="AW91" s="342"/>
      <c r="AX91" s="342"/>
      <c r="AY91" s="342"/>
      <c r="AZ91" s="342"/>
      <c r="BA91" s="342"/>
      <c r="BB91" s="342"/>
      <c r="BC91" s="342"/>
      <c r="BD91" s="342"/>
      <c r="BE91" s="342"/>
    </row>
    <row r="92" spans="1:60" ht="15" customHeight="1" x14ac:dyDescent="0.2">
      <c r="Z92" s="30"/>
      <c r="AA92" s="318"/>
      <c r="AB92" s="318"/>
      <c r="BF92" s="29"/>
      <c r="BG92" s="318" t="s">
        <v>356</v>
      </c>
      <c r="BH92" s="318"/>
    </row>
    <row r="93" spans="1:60" ht="15" customHeight="1" x14ac:dyDescent="0.2">
      <c r="BF93" s="30"/>
      <c r="BG93" s="318"/>
      <c r="BH93" s="318"/>
    </row>
    <row r="94" spans="1:60" ht="15" customHeight="1" x14ac:dyDescent="0.2">
      <c r="A94" s="340" t="s">
        <v>266</v>
      </c>
      <c r="B94" s="340"/>
      <c r="C94" s="340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40"/>
      <c r="O94" s="340"/>
      <c r="P94" s="340"/>
      <c r="Q94" s="340"/>
      <c r="R94" s="340"/>
      <c r="S94" s="340"/>
      <c r="T94" s="340"/>
      <c r="U94" s="340"/>
      <c r="V94" s="340"/>
      <c r="W94" s="340"/>
      <c r="X94" s="340"/>
      <c r="Y94" s="340"/>
      <c r="Z94" s="340"/>
      <c r="AA94" s="340"/>
      <c r="AB94" s="340"/>
      <c r="AD94" s="340" t="s">
        <v>267</v>
      </c>
      <c r="AE94" s="340"/>
      <c r="AF94" s="340"/>
      <c r="AG94" s="340"/>
      <c r="AH94" s="340"/>
      <c r="AI94" s="340"/>
      <c r="AJ94" s="340"/>
      <c r="AK94" s="340"/>
      <c r="AL94" s="340"/>
      <c r="AM94" s="340"/>
      <c r="AN94" s="340"/>
      <c r="AO94" s="340"/>
      <c r="AP94" s="340"/>
      <c r="AQ94" s="340"/>
      <c r="AR94" s="340"/>
      <c r="AS94" s="340"/>
      <c r="AT94" s="340"/>
      <c r="AU94" s="340"/>
      <c r="AV94" s="340"/>
      <c r="AW94" s="340"/>
      <c r="AX94" s="340"/>
      <c r="AY94" s="340"/>
      <c r="AZ94" s="340"/>
      <c r="BA94" s="340"/>
      <c r="BB94" s="340"/>
      <c r="BC94" s="340"/>
      <c r="BD94" s="340"/>
      <c r="BE94" s="340"/>
      <c r="BF94" s="102"/>
    </row>
    <row r="95" spans="1:60" ht="15" customHeight="1" x14ac:dyDescent="0.2">
      <c r="A95" s="339" t="s">
        <v>78</v>
      </c>
      <c r="B95" s="339"/>
      <c r="C95" s="339"/>
      <c r="D95" s="339"/>
      <c r="E95" s="339"/>
      <c r="F95" s="339"/>
      <c r="G95" s="339"/>
      <c r="H95" s="339"/>
      <c r="I95" s="339"/>
      <c r="J95" s="339"/>
      <c r="K95" s="339"/>
      <c r="L95" s="339"/>
      <c r="M95" s="339"/>
      <c r="N95" s="339"/>
      <c r="O95" s="339"/>
      <c r="P95" s="339"/>
      <c r="Q95" s="339"/>
      <c r="R95" s="339"/>
      <c r="S95" s="339"/>
      <c r="T95" s="339"/>
      <c r="U95" s="339"/>
      <c r="V95" s="339"/>
      <c r="W95" s="339"/>
      <c r="X95" s="339"/>
      <c r="Y95" s="339"/>
      <c r="Z95" s="339"/>
      <c r="AA95" s="339"/>
      <c r="AB95" s="339"/>
      <c r="AD95" s="339" t="s">
        <v>108</v>
      </c>
      <c r="AE95" s="339"/>
      <c r="AF95" s="339"/>
      <c r="AG95" s="339"/>
      <c r="AH95" s="339"/>
      <c r="AI95" s="339"/>
      <c r="AJ95" s="339"/>
      <c r="AK95" s="339"/>
      <c r="AL95" s="339"/>
      <c r="AM95" s="339"/>
      <c r="AN95" s="339"/>
      <c r="AO95" s="339"/>
      <c r="AP95" s="339"/>
      <c r="AQ95" s="339"/>
      <c r="AR95" s="339"/>
      <c r="AS95" s="339"/>
      <c r="AT95" s="339"/>
      <c r="AU95" s="339"/>
      <c r="AV95" s="339"/>
      <c r="AW95" s="339"/>
      <c r="AX95" s="339"/>
      <c r="AY95" s="339"/>
      <c r="AZ95" s="339"/>
      <c r="BA95" s="339"/>
      <c r="BB95" s="339"/>
      <c r="BC95" s="339"/>
      <c r="BD95" s="339"/>
      <c r="BE95" s="339"/>
    </row>
    <row r="96" spans="1:60" ht="15" customHeight="1" x14ac:dyDescent="0.2">
      <c r="A96" s="330" t="s">
        <v>254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330"/>
      <c r="T96" s="330"/>
      <c r="U96" s="330"/>
      <c r="V96" s="330"/>
      <c r="W96" s="330"/>
      <c r="X96" s="330"/>
      <c r="Y96" s="330"/>
      <c r="Z96" s="330"/>
      <c r="AA96" s="330"/>
      <c r="AB96" s="330"/>
      <c r="AD96" s="330" t="s">
        <v>254</v>
      </c>
      <c r="AE96" s="330"/>
      <c r="AF96" s="330"/>
      <c r="AG96" s="330"/>
      <c r="AH96" s="330"/>
      <c r="AI96" s="330"/>
      <c r="AJ96" s="330"/>
      <c r="AK96" s="330"/>
      <c r="AL96" s="330"/>
      <c r="AM96" s="330"/>
      <c r="AN96" s="330"/>
      <c r="AO96" s="330"/>
      <c r="AP96" s="330"/>
      <c r="AQ96" s="330"/>
      <c r="AR96" s="330"/>
      <c r="AS96" s="330"/>
      <c r="AT96" s="330"/>
      <c r="AU96" s="330"/>
      <c r="AV96" s="330"/>
      <c r="AW96" s="330"/>
      <c r="AX96" s="330"/>
      <c r="AY96" s="330"/>
      <c r="AZ96" s="330"/>
      <c r="BA96" s="330"/>
      <c r="BB96" s="330"/>
      <c r="BC96" s="330"/>
      <c r="BD96" s="330"/>
      <c r="BE96" s="330"/>
    </row>
    <row r="97" spans="1:58" ht="15" customHeight="1" x14ac:dyDescent="0.2">
      <c r="A97" s="330" t="s">
        <v>264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30"/>
      <c r="V97" s="330"/>
      <c r="W97" s="330"/>
      <c r="X97" s="330"/>
      <c r="Y97" s="330"/>
      <c r="Z97" s="330"/>
      <c r="AA97" s="330"/>
      <c r="AB97" s="330"/>
      <c r="AD97" s="330" t="s">
        <v>264</v>
      </c>
      <c r="AE97" s="330"/>
      <c r="AF97" s="330"/>
      <c r="AG97" s="330"/>
      <c r="AH97" s="330"/>
      <c r="AI97" s="330"/>
      <c r="AJ97" s="330"/>
      <c r="AK97" s="330"/>
      <c r="AL97" s="330"/>
      <c r="AM97" s="330"/>
      <c r="AN97" s="330"/>
      <c r="AO97" s="330"/>
      <c r="AP97" s="330"/>
      <c r="AQ97" s="330"/>
      <c r="AR97" s="330"/>
      <c r="AS97" s="330"/>
      <c r="AT97" s="330"/>
      <c r="AU97" s="330"/>
      <c r="AV97" s="330"/>
      <c r="AW97" s="330"/>
      <c r="AX97" s="330"/>
      <c r="AY97" s="330"/>
      <c r="AZ97" s="330"/>
      <c r="BA97" s="330"/>
      <c r="BB97" s="330"/>
      <c r="BC97" s="330"/>
      <c r="BD97" s="330"/>
      <c r="BE97" s="330"/>
      <c r="BF97" s="102"/>
    </row>
    <row r="98" spans="1:58" ht="15" customHeight="1" x14ac:dyDescent="0.2">
      <c r="A98" s="330" t="s">
        <v>248</v>
      </c>
      <c r="B98" s="330"/>
      <c r="C98" s="330"/>
      <c r="D98" s="330"/>
      <c r="E98" s="330"/>
      <c r="F98" s="330"/>
      <c r="G98" s="330"/>
      <c r="H98" s="330"/>
      <c r="I98" s="330"/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/>
      <c r="V98" s="330"/>
      <c r="W98" s="330"/>
      <c r="X98" s="330"/>
      <c r="Y98" s="330"/>
      <c r="Z98" s="330"/>
      <c r="AA98" s="330"/>
      <c r="AB98" s="330"/>
      <c r="AD98" s="330" t="s">
        <v>248</v>
      </c>
      <c r="AE98" s="330"/>
      <c r="AF98" s="330"/>
      <c r="AG98" s="330"/>
      <c r="AH98" s="330"/>
      <c r="AI98" s="330"/>
      <c r="AJ98" s="330"/>
      <c r="AK98" s="330"/>
      <c r="AL98" s="330"/>
      <c r="AM98" s="330"/>
      <c r="AN98" s="330"/>
      <c r="AO98" s="330"/>
      <c r="AP98" s="330"/>
      <c r="AQ98" s="330"/>
      <c r="AR98" s="330"/>
      <c r="AS98" s="330"/>
      <c r="AT98" s="330"/>
      <c r="AU98" s="330"/>
      <c r="AV98" s="330"/>
      <c r="AW98" s="330"/>
      <c r="AX98" s="330"/>
      <c r="AY98" s="330"/>
      <c r="AZ98" s="330"/>
      <c r="BA98" s="330"/>
      <c r="BB98" s="330"/>
      <c r="BC98" s="330"/>
      <c r="BD98" s="330"/>
      <c r="BE98" s="330"/>
      <c r="BF98" s="102"/>
    </row>
    <row r="99" spans="1:58" ht="15" customHeight="1" x14ac:dyDescent="0.2">
      <c r="A99" s="330" t="s">
        <v>515</v>
      </c>
      <c r="B99" s="330"/>
      <c r="C99" s="330"/>
      <c r="D99" s="330"/>
      <c r="E99" s="330"/>
      <c r="F99" s="330"/>
      <c r="G99" s="330"/>
      <c r="H99" s="330"/>
      <c r="I99" s="330"/>
      <c r="J99" s="330"/>
      <c r="K99" s="330"/>
      <c r="L99" s="330"/>
      <c r="M99" s="330"/>
      <c r="N99" s="330"/>
      <c r="O99" s="330"/>
      <c r="P99" s="330"/>
      <c r="Q99" s="330"/>
      <c r="R99" s="330"/>
      <c r="S99" s="330"/>
      <c r="T99" s="330"/>
      <c r="U99" s="330"/>
      <c r="V99" s="330"/>
      <c r="W99" s="330"/>
      <c r="X99" s="330"/>
      <c r="Y99" s="330"/>
      <c r="Z99" s="330"/>
      <c r="AA99" s="330"/>
      <c r="AB99" s="330"/>
      <c r="AD99" s="330" t="s">
        <v>513</v>
      </c>
      <c r="AE99" s="330"/>
      <c r="AF99" s="330"/>
      <c r="AG99" s="330"/>
      <c r="AH99" s="330"/>
      <c r="AI99" s="330"/>
      <c r="AJ99" s="330"/>
      <c r="AK99" s="330"/>
      <c r="AL99" s="330"/>
      <c r="AM99" s="330"/>
      <c r="AN99" s="330"/>
      <c r="AO99" s="330"/>
      <c r="AP99" s="330"/>
      <c r="AQ99" s="330"/>
      <c r="AR99" s="330"/>
      <c r="AS99" s="330"/>
      <c r="AT99" s="330"/>
      <c r="AU99" s="330"/>
      <c r="AV99" s="330"/>
      <c r="AW99" s="330"/>
      <c r="AX99" s="330"/>
      <c r="AY99" s="330"/>
      <c r="AZ99" s="330"/>
      <c r="BA99" s="330"/>
      <c r="BB99" s="330"/>
      <c r="BC99" s="330"/>
      <c r="BD99" s="330"/>
      <c r="BE99" s="330"/>
      <c r="BF99" s="102"/>
    </row>
    <row r="100" spans="1:58" ht="15" customHeight="1" thickBot="1" x14ac:dyDescent="0.25">
      <c r="A100" s="100"/>
      <c r="B100" s="142"/>
      <c r="C100" s="100"/>
      <c r="D100" s="100"/>
      <c r="E100" s="100"/>
      <c r="F100" s="101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D100" s="100"/>
      <c r="AE100" s="142"/>
      <c r="AF100" s="100"/>
      <c r="AG100" s="100"/>
      <c r="AH100" s="100"/>
      <c r="AI100" s="101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2"/>
    </row>
    <row r="101" spans="1:58" ht="15" customHeight="1" x14ac:dyDescent="0.2">
      <c r="A101" s="337" t="s">
        <v>260</v>
      </c>
      <c r="B101" s="331" t="s">
        <v>19</v>
      </c>
      <c r="C101" s="331" t="s">
        <v>261</v>
      </c>
      <c r="D101" s="331"/>
      <c r="E101" s="109"/>
      <c r="F101" s="331" t="s">
        <v>64</v>
      </c>
      <c r="G101" s="331"/>
      <c r="H101" s="331"/>
      <c r="I101" s="109"/>
      <c r="J101" s="331" t="s">
        <v>65</v>
      </c>
      <c r="K101" s="331"/>
      <c r="L101" s="331"/>
      <c r="M101" s="109"/>
      <c r="N101" s="331" t="s">
        <v>66</v>
      </c>
      <c r="O101" s="331"/>
      <c r="P101" s="331"/>
      <c r="Q101" s="109"/>
      <c r="R101" s="331" t="s">
        <v>67</v>
      </c>
      <c r="S101" s="331"/>
      <c r="T101" s="331"/>
      <c r="U101" s="109"/>
      <c r="V101" s="331" t="s">
        <v>68</v>
      </c>
      <c r="W101" s="331"/>
      <c r="X101" s="331"/>
      <c r="Y101" s="109"/>
      <c r="Z101" s="331" t="s">
        <v>69</v>
      </c>
      <c r="AA101" s="331"/>
      <c r="AB101" s="331"/>
      <c r="AD101" s="337" t="s">
        <v>260</v>
      </c>
      <c r="AE101" s="331" t="s">
        <v>19</v>
      </c>
      <c r="AF101" s="331" t="s">
        <v>261</v>
      </c>
      <c r="AG101" s="331"/>
      <c r="AH101" s="109"/>
      <c r="AI101" s="331" t="s">
        <v>64</v>
      </c>
      <c r="AJ101" s="331"/>
      <c r="AK101" s="331"/>
      <c r="AL101" s="109"/>
      <c r="AM101" s="331" t="s">
        <v>65</v>
      </c>
      <c r="AN101" s="331"/>
      <c r="AO101" s="331"/>
      <c r="AP101" s="109"/>
      <c r="AQ101" s="331" t="s">
        <v>66</v>
      </c>
      <c r="AR101" s="331"/>
      <c r="AS101" s="331"/>
      <c r="AT101" s="109"/>
      <c r="AU101" s="331" t="s">
        <v>67</v>
      </c>
      <c r="AV101" s="331"/>
      <c r="AW101" s="331"/>
      <c r="AX101" s="109"/>
      <c r="AY101" s="331" t="s">
        <v>68</v>
      </c>
      <c r="AZ101" s="331"/>
      <c r="BA101" s="331"/>
      <c r="BB101" s="109"/>
      <c r="BC101" s="331" t="s">
        <v>69</v>
      </c>
      <c r="BD101" s="331"/>
      <c r="BE101" s="331"/>
      <c r="BF101" s="102"/>
    </row>
    <row r="102" spans="1:58" ht="15" customHeight="1" thickBot="1" x14ac:dyDescent="0.25">
      <c r="A102" s="338"/>
      <c r="B102" s="110" t="s">
        <v>70</v>
      </c>
      <c r="C102" s="110" t="s">
        <v>71</v>
      </c>
      <c r="D102" s="110" t="s">
        <v>72</v>
      </c>
      <c r="E102" s="111"/>
      <c r="F102" s="110" t="s">
        <v>70</v>
      </c>
      <c r="G102" s="110" t="s">
        <v>71</v>
      </c>
      <c r="H102" s="110" t="s">
        <v>72</v>
      </c>
      <c r="I102" s="111"/>
      <c r="J102" s="110" t="s">
        <v>70</v>
      </c>
      <c r="K102" s="110" t="s">
        <v>71</v>
      </c>
      <c r="L102" s="110" t="s">
        <v>72</v>
      </c>
      <c r="M102" s="111"/>
      <c r="N102" s="110" t="s">
        <v>70</v>
      </c>
      <c r="O102" s="110" t="s">
        <v>71</v>
      </c>
      <c r="P102" s="110" t="s">
        <v>72</v>
      </c>
      <c r="Q102" s="111"/>
      <c r="R102" s="110" t="s">
        <v>70</v>
      </c>
      <c r="S102" s="110" t="s">
        <v>71</v>
      </c>
      <c r="T102" s="110" t="s">
        <v>72</v>
      </c>
      <c r="U102" s="111"/>
      <c r="V102" s="110" t="s">
        <v>70</v>
      </c>
      <c r="W102" s="110" t="s">
        <v>71</v>
      </c>
      <c r="X102" s="110" t="s">
        <v>72</v>
      </c>
      <c r="Y102" s="111"/>
      <c r="Z102" s="110" t="s">
        <v>70</v>
      </c>
      <c r="AA102" s="110" t="s">
        <v>71</v>
      </c>
      <c r="AB102" s="110" t="s">
        <v>72</v>
      </c>
      <c r="AD102" s="338"/>
      <c r="AE102" s="110" t="s">
        <v>70</v>
      </c>
      <c r="AF102" s="110" t="s">
        <v>71</v>
      </c>
      <c r="AG102" s="110" t="s">
        <v>72</v>
      </c>
      <c r="AH102" s="111"/>
      <c r="AI102" s="110" t="s">
        <v>70</v>
      </c>
      <c r="AJ102" s="110" t="s">
        <v>71</v>
      </c>
      <c r="AK102" s="110" t="s">
        <v>72</v>
      </c>
      <c r="AL102" s="111"/>
      <c r="AM102" s="110" t="s">
        <v>70</v>
      </c>
      <c r="AN102" s="110" t="s">
        <v>71</v>
      </c>
      <c r="AO102" s="110" t="s">
        <v>72</v>
      </c>
      <c r="AP102" s="111"/>
      <c r="AQ102" s="110" t="s">
        <v>70</v>
      </c>
      <c r="AR102" s="110" t="s">
        <v>71</v>
      </c>
      <c r="AS102" s="110" t="s">
        <v>72</v>
      </c>
      <c r="AT102" s="111"/>
      <c r="AU102" s="110" t="s">
        <v>70</v>
      </c>
      <c r="AV102" s="110" t="s">
        <v>71</v>
      </c>
      <c r="AW102" s="110" t="s">
        <v>72</v>
      </c>
      <c r="AX102" s="111"/>
      <c r="AY102" s="110" t="s">
        <v>70</v>
      </c>
      <c r="AZ102" s="110" t="s">
        <v>71</v>
      </c>
      <c r="BA102" s="110" t="s">
        <v>72</v>
      </c>
      <c r="BB102" s="111"/>
      <c r="BC102" s="110" t="s">
        <v>70</v>
      </c>
      <c r="BD102" s="110" t="s">
        <v>71</v>
      </c>
      <c r="BE102" s="110" t="s">
        <v>72</v>
      </c>
      <c r="BF102" s="102"/>
    </row>
    <row r="103" spans="1:58" ht="15" customHeight="1" x14ac:dyDescent="0.2">
      <c r="A103" s="104"/>
      <c r="B103" s="98"/>
      <c r="C103" s="98"/>
      <c r="D103" s="98"/>
      <c r="E103" s="99"/>
      <c r="F103" s="98"/>
      <c r="G103" s="98"/>
      <c r="H103" s="98"/>
      <c r="I103" s="99"/>
      <c r="J103" s="98"/>
      <c r="K103" s="98"/>
      <c r="L103" s="98"/>
      <c r="M103" s="99"/>
      <c r="N103" s="98"/>
      <c r="O103" s="98"/>
      <c r="P103" s="98"/>
      <c r="Q103" s="99"/>
      <c r="R103" s="98"/>
      <c r="S103" s="98"/>
      <c r="T103" s="98"/>
      <c r="U103" s="99"/>
      <c r="V103" s="98"/>
      <c r="W103" s="98"/>
      <c r="X103" s="98"/>
      <c r="Y103" s="99"/>
      <c r="Z103" s="98"/>
      <c r="AA103" s="98"/>
      <c r="AB103" s="98"/>
      <c r="AD103" s="104"/>
      <c r="AE103" s="98"/>
      <c r="AF103" s="98"/>
      <c r="AG103" s="98"/>
      <c r="AH103" s="99"/>
      <c r="AI103" s="98"/>
      <c r="AJ103" s="98"/>
      <c r="AK103" s="98"/>
      <c r="AL103" s="99"/>
      <c r="AM103" s="98"/>
      <c r="AN103" s="98"/>
      <c r="AO103" s="98"/>
      <c r="AP103" s="99"/>
      <c r="AQ103" s="98"/>
      <c r="AR103" s="98"/>
      <c r="AS103" s="98"/>
      <c r="AT103" s="99"/>
      <c r="AU103" s="98"/>
      <c r="AV103" s="98"/>
      <c r="AW103" s="98"/>
      <c r="AX103" s="99"/>
      <c r="AY103" s="98"/>
      <c r="AZ103" s="98"/>
      <c r="BA103" s="98"/>
      <c r="BB103" s="99"/>
      <c r="BC103" s="98"/>
      <c r="BD103" s="98"/>
      <c r="BE103" s="98"/>
      <c r="BF103" s="102"/>
    </row>
    <row r="104" spans="1:58" ht="15" customHeight="1" x14ac:dyDescent="0.25">
      <c r="A104" s="151" t="s">
        <v>262</v>
      </c>
      <c r="B104" s="153">
        <f>SUM(B106:B132)</f>
        <v>2558</v>
      </c>
      <c r="C104" s="153">
        <f>SUM(C106:C132)</f>
        <v>1578</v>
      </c>
      <c r="D104" s="153">
        <f>SUM(D106:D132)</f>
        <v>980</v>
      </c>
      <c r="E104" s="153"/>
      <c r="F104" s="153">
        <f>SUM(F106:F132)</f>
        <v>303</v>
      </c>
      <c r="G104" s="153">
        <f>SUM(G106:G132)</f>
        <v>173</v>
      </c>
      <c r="H104" s="153">
        <f>SUM(H106:H132)</f>
        <v>130</v>
      </c>
      <c r="I104" s="153"/>
      <c r="J104" s="153">
        <f>SUM(J106:J132)</f>
        <v>1383</v>
      </c>
      <c r="K104" s="153">
        <f>SUM(K106:K132)</f>
        <v>871</v>
      </c>
      <c r="L104" s="153">
        <f>SUM(L106:L132)</f>
        <v>512</v>
      </c>
      <c r="M104" s="153"/>
      <c r="N104" s="153">
        <f>SUM(N106:N132)</f>
        <v>358</v>
      </c>
      <c r="O104" s="153">
        <f>SUM(O106:O132)</f>
        <v>216</v>
      </c>
      <c r="P104" s="153">
        <f>SUM(P106:P132)</f>
        <v>142</v>
      </c>
      <c r="Q104" s="153"/>
      <c r="R104" s="153">
        <f>SUM(R106:R132)</f>
        <v>279</v>
      </c>
      <c r="S104" s="153">
        <f>SUM(S106:S132)</f>
        <v>172</v>
      </c>
      <c r="T104" s="153">
        <f>SUM(T106:T132)</f>
        <v>107</v>
      </c>
      <c r="U104" s="153"/>
      <c r="V104" s="153">
        <f>SUM(V106:V132)</f>
        <v>157</v>
      </c>
      <c r="W104" s="153">
        <f>SUM(W106:W132)</f>
        <v>96</v>
      </c>
      <c r="X104" s="153">
        <f>SUM(X106:X132)</f>
        <v>61</v>
      </c>
      <c r="Y104" s="153"/>
      <c r="Z104" s="153">
        <f>SUM(Z106:Z132)</f>
        <v>78</v>
      </c>
      <c r="AA104" s="153">
        <f>SUM(AA106:AA132)</f>
        <v>50</v>
      </c>
      <c r="AB104" s="153">
        <f>SUM(AB106:AB132)</f>
        <v>28</v>
      </c>
      <c r="AD104" s="151" t="s">
        <v>262</v>
      </c>
      <c r="AE104" s="159">
        <f>+B104/(B57+B104+B13)*100</f>
        <v>0.56896789490775956</v>
      </c>
      <c r="AF104" s="159">
        <f>+C104/(C57+C104+C13)*100</f>
        <v>0.68307252775793781</v>
      </c>
      <c r="AG104" s="159">
        <f>+D104/(D57+D104+D13)*100</f>
        <v>0.44836689222266446</v>
      </c>
      <c r="AH104" s="160"/>
      <c r="AI104" s="159">
        <f>+F104/(F57+F104+F13)*100</f>
        <v>0.3813863330270495</v>
      </c>
      <c r="AJ104" s="159">
        <f>+G104/(G57+G104+G13)*100</f>
        <v>0.42610837438423643</v>
      </c>
      <c r="AK104" s="159">
        <f>+H104/(H57+H104+H13)*100</f>
        <v>0.33464617602388858</v>
      </c>
      <c r="AL104" s="160"/>
      <c r="AM104" s="159">
        <f>+J104/(J57+J104+J13)*100</f>
        <v>1.8018604893556036</v>
      </c>
      <c r="AN104" s="159">
        <f>+K104/(K57+K104+K13)*100</f>
        <v>2.1818090729190152</v>
      </c>
      <c r="AO104" s="159">
        <f>+L104/(L57+L104+L13)*100</f>
        <v>1.3900578285776342</v>
      </c>
      <c r="AP104" s="160"/>
      <c r="AQ104" s="159">
        <f>+N104/(N57+N104+N13)*100</f>
        <v>0.47436067311514513</v>
      </c>
      <c r="AR104" s="159">
        <f>+O104/(O57+O104+O13)*100</f>
        <v>0.55474227598428227</v>
      </c>
      <c r="AS104" s="159">
        <f>+P104/(P57+P104+P13)*100</f>
        <v>0.3886896778255276</v>
      </c>
      <c r="AT104" s="160"/>
      <c r="AU104" s="159">
        <f>+R104/(R57+R104+R13)*100</f>
        <v>0.3678070001977457</v>
      </c>
      <c r="AV104" s="159">
        <f>+S104/(S57+S104+S13)*100</f>
        <v>0.44088998256946582</v>
      </c>
      <c r="AW104" s="159">
        <f>+T104/(T57+T104+T13)*100</f>
        <v>0.29042151833455476</v>
      </c>
      <c r="AX104" s="160"/>
      <c r="AY104" s="159">
        <f>+V104/(V57+V104+V13)*100</f>
        <v>0.21781354051054383</v>
      </c>
      <c r="AZ104" s="159">
        <f>+W104/(W57+W104+W13)*100</f>
        <v>0.2598105548037889</v>
      </c>
      <c r="BA104" s="159">
        <f>+X104/(X57+X104+X13)*100</f>
        <v>0.17364076288072872</v>
      </c>
      <c r="BB104" s="160"/>
      <c r="BC104" s="159">
        <f>+Z104/(Z57+Z104+Z13)*100</f>
        <v>0.11146041726207488</v>
      </c>
      <c r="BD104" s="159">
        <f>+AA104/(AA57+AA104+AA13)*100</f>
        <v>0.1404691670178396</v>
      </c>
      <c r="BE104" s="159">
        <f>+AB104/(AB57+AB104+AB13)*100</f>
        <v>8.143085647811546E-2</v>
      </c>
      <c r="BF104" s="162"/>
    </row>
    <row r="105" spans="1:58" ht="15" customHeight="1" x14ac:dyDescent="0.2">
      <c r="A105" s="108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D105" s="108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02"/>
    </row>
    <row r="106" spans="1:58" ht="15" customHeight="1" x14ac:dyDescent="0.2">
      <c r="A106" s="108" t="s">
        <v>79</v>
      </c>
      <c r="B106" s="272">
        <v>135</v>
      </c>
      <c r="C106" s="272">
        <v>85</v>
      </c>
      <c r="D106" s="272">
        <v>50</v>
      </c>
      <c r="E106" s="272"/>
      <c r="F106" s="272">
        <v>24</v>
      </c>
      <c r="G106" s="272">
        <v>15</v>
      </c>
      <c r="H106" s="272">
        <v>9</v>
      </c>
      <c r="I106" s="272"/>
      <c r="J106" s="272">
        <v>69</v>
      </c>
      <c r="K106" s="272">
        <v>42</v>
      </c>
      <c r="L106" s="272">
        <v>27</v>
      </c>
      <c r="M106" s="272"/>
      <c r="N106" s="272">
        <v>14</v>
      </c>
      <c r="O106" s="272">
        <v>9</v>
      </c>
      <c r="P106" s="272">
        <v>5</v>
      </c>
      <c r="Q106" s="272"/>
      <c r="R106" s="272">
        <v>16</v>
      </c>
      <c r="S106" s="272">
        <v>13</v>
      </c>
      <c r="T106" s="272">
        <v>3</v>
      </c>
      <c r="U106" s="272"/>
      <c r="V106" s="272">
        <v>9</v>
      </c>
      <c r="W106" s="272">
        <v>6</v>
      </c>
      <c r="X106" s="272">
        <v>3</v>
      </c>
      <c r="Y106" s="272"/>
      <c r="Z106" s="272">
        <v>3</v>
      </c>
      <c r="AA106" s="272">
        <v>0</v>
      </c>
      <c r="AB106" s="272">
        <v>3</v>
      </c>
      <c r="AD106" s="108" t="s">
        <v>79</v>
      </c>
      <c r="AE106" s="103">
        <f t="shared" ref="AE106:AE129" si="57">+B106/(B59+B106+B15)*100</f>
        <v>0.48193631300871054</v>
      </c>
      <c r="AF106" s="103">
        <f t="shared" ref="AF106:AF129" si="58">+C106/(C59+C106+C15)*100</f>
        <v>0.59229321998466999</v>
      </c>
      <c r="AG106" s="103">
        <f t="shared" ref="AG106:AG129" si="59">+D106/(D59+D106+D15)*100</f>
        <v>0.3660054168801698</v>
      </c>
      <c r="AH106" s="143"/>
      <c r="AI106" s="103">
        <f t="shared" ref="AI106:AI129" si="60">+F106/(F59+F106+F15)*100</f>
        <v>0.4974093264248704</v>
      </c>
      <c r="AJ106" s="103">
        <f t="shared" ref="AJ106:AJ129" si="61">+G106/(G59+G106+G15)*100</f>
        <v>0.61074918566775249</v>
      </c>
      <c r="AK106" s="103">
        <f t="shared" ref="AK106:AK129" si="62">+H106/(H59+H106+H15)*100</f>
        <v>0.37990713381173491</v>
      </c>
      <c r="AL106" s="106"/>
      <c r="AM106" s="103">
        <f t="shared" ref="AM106:AM129" si="63">+J106/(J59+J106+J15)*100</f>
        <v>1.4229738090327901</v>
      </c>
      <c r="AN106" s="103">
        <f t="shared" ref="AN106:AN129" si="64">+K106/(K59+K106+K15)*100</f>
        <v>1.6766467065868262</v>
      </c>
      <c r="AO106" s="103">
        <f t="shared" ref="AO106:AO129" si="65">+L106/(L59+L106+L15)*100</f>
        <v>1.151877133105802</v>
      </c>
      <c r="AP106" s="106"/>
      <c r="AQ106" s="103">
        <f t="shared" ref="AQ106:AQ129" si="66">+N106/(N59+N106+N15)*100</f>
        <v>0.29455081001472755</v>
      </c>
      <c r="AR106" s="103">
        <f t="shared" ref="AR106:AR129" si="67">+O106/(O59+O106+O15)*100</f>
        <v>0.37098103874690852</v>
      </c>
      <c r="AS106" s="103">
        <f t="shared" ref="AS106:AS129" si="68">+P106/(P59+P106+P15)*100</f>
        <v>0.21486892995272885</v>
      </c>
      <c r="AT106" s="106"/>
      <c r="AU106" s="103">
        <f t="shared" ref="AU106:AU129" si="69">+R106/(R59+R106+R15)*100</f>
        <v>0.32867707477403452</v>
      </c>
      <c r="AV106" s="103">
        <f t="shared" ref="AV106:AV129" si="70">+S106/(S59+S106+S15)*100</f>
        <v>0.51383399209486169</v>
      </c>
      <c r="AW106" s="103">
        <f t="shared" ref="AW106:AW129" si="71">+T106/(T59+T106+T15)*100</f>
        <v>0.12831479897348161</v>
      </c>
      <c r="AX106" s="106"/>
      <c r="AY106" s="103">
        <f t="shared" ref="AY106:AY129" si="72">+V106/(V59+V106+V15)*100</f>
        <v>0.20084802499442089</v>
      </c>
      <c r="AZ106" s="103">
        <f t="shared" ref="AZ106:AZ129" si="73">+W106/(W59+W106+W15)*100</f>
        <v>0.26019080659150046</v>
      </c>
      <c r="BA106" s="103">
        <f t="shared" ref="BA106:BA129" si="74">+X106/(X59+X106+X15)*100</f>
        <v>0.13793103448275862</v>
      </c>
      <c r="BB106" s="143"/>
      <c r="BC106" s="103">
        <f t="shared" ref="BC106:BC129" si="75">+Z106/(Z59+Z106+Z15)*100</f>
        <v>7.0821529745042494E-2</v>
      </c>
      <c r="BD106" s="103">
        <f t="shared" ref="BD106:BD129" si="76">+AA106/(AA59+AA106+AA15)*100</f>
        <v>0</v>
      </c>
      <c r="BE106" s="103">
        <f t="shared" ref="BE106:BE129" si="77">+AB106/(AB59+AB106+AB15)*100</f>
        <v>0.14231499051233396</v>
      </c>
      <c r="BF106" s="102"/>
    </row>
    <row r="107" spans="1:58" ht="15" customHeight="1" x14ac:dyDescent="0.2">
      <c r="A107" s="108" t="s">
        <v>80</v>
      </c>
      <c r="B107" s="272">
        <v>128</v>
      </c>
      <c r="C107" s="272">
        <v>80</v>
      </c>
      <c r="D107" s="272">
        <v>48</v>
      </c>
      <c r="E107" s="272"/>
      <c r="F107" s="272">
        <v>10</v>
      </c>
      <c r="G107" s="272">
        <v>3</v>
      </c>
      <c r="H107" s="272">
        <v>7</v>
      </c>
      <c r="I107" s="272"/>
      <c r="J107" s="272">
        <v>68</v>
      </c>
      <c r="K107" s="272">
        <v>44</v>
      </c>
      <c r="L107" s="272">
        <v>24</v>
      </c>
      <c r="M107" s="272"/>
      <c r="N107" s="272">
        <v>18</v>
      </c>
      <c r="O107" s="272">
        <v>10</v>
      </c>
      <c r="P107" s="272">
        <v>8</v>
      </c>
      <c r="Q107" s="272"/>
      <c r="R107" s="272">
        <v>25</v>
      </c>
      <c r="S107" s="272">
        <v>18</v>
      </c>
      <c r="T107" s="272">
        <v>7</v>
      </c>
      <c r="U107" s="272"/>
      <c r="V107" s="272">
        <v>5</v>
      </c>
      <c r="W107" s="272">
        <v>3</v>
      </c>
      <c r="X107" s="272">
        <v>2</v>
      </c>
      <c r="Y107" s="272"/>
      <c r="Z107" s="272">
        <v>2</v>
      </c>
      <c r="AA107" s="272">
        <v>2</v>
      </c>
      <c r="AB107" s="272">
        <v>0</v>
      </c>
      <c r="AD107" s="108" t="s">
        <v>80</v>
      </c>
      <c r="AE107" s="103">
        <f t="shared" si="57"/>
        <v>0.46216060080878102</v>
      </c>
      <c r="AF107" s="103">
        <f t="shared" si="58"/>
        <v>0.56737588652482274</v>
      </c>
      <c r="AG107" s="103">
        <f t="shared" si="59"/>
        <v>0.35304501323918802</v>
      </c>
      <c r="AH107" s="143"/>
      <c r="AI107" s="103">
        <f t="shared" si="60"/>
        <v>0.21146119687037429</v>
      </c>
      <c r="AJ107" s="103">
        <f t="shared" si="61"/>
        <v>0.12658227848101267</v>
      </c>
      <c r="AK107" s="103">
        <f t="shared" si="62"/>
        <v>0.29673590504451042</v>
      </c>
      <c r="AL107" s="106"/>
      <c r="AM107" s="103">
        <f t="shared" si="63"/>
        <v>1.4601674898003005</v>
      </c>
      <c r="AN107" s="103">
        <f t="shared" si="64"/>
        <v>1.8196856906534327</v>
      </c>
      <c r="AO107" s="103">
        <f t="shared" si="65"/>
        <v>1.0719071013845467</v>
      </c>
      <c r="AP107" s="106"/>
      <c r="AQ107" s="103">
        <f t="shared" si="66"/>
        <v>0.39309892989735751</v>
      </c>
      <c r="AR107" s="103">
        <f t="shared" si="67"/>
        <v>0.43725404459991252</v>
      </c>
      <c r="AS107" s="103">
        <f t="shared" si="68"/>
        <v>0.34904013961605584</v>
      </c>
      <c r="AT107" s="106"/>
      <c r="AU107" s="103">
        <f t="shared" si="69"/>
        <v>0.53123671908202297</v>
      </c>
      <c r="AV107" s="103">
        <f t="shared" si="70"/>
        <v>0.74226804123711343</v>
      </c>
      <c r="AW107" s="103">
        <f t="shared" si="71"/>
        <v>0.3068829460762823</v>
      </c>
      <c r="AX107" s="106"/>
      <c r="AY107" s="103">
        <f t="shared" si="72"/>
        <v>0.11025358324145534</v>
      </c>
      <c r="AZ107" s="103">
        <f t="shared" si="73"/>
        <v>0.12987012987012986</v>
      </c>
      <c r="BA107" s="103">
        <f t="shared" si="74"/>
        <v>8.98876404494382E-2</v>
      </c>
      <c r="BB107" s="143"/>
      <c r="BC107" s="103">
        <f t="shared" si="75"/>
        <v>4.4543429844097995E-2</v>
      </c>
      <c r="BD107" s="103">
        <f t="shared" si="76"/>
        <v>8.7336244541484712E-2</v>
      </c>
      <c r="BE107" s="103">
        <f t="shared" si="77"/>
        <v>0</v>
      </c>
      <c r="BF107" s="102"/>
    </row>
    <row r="108" spans="1:58" ht="15" customHeight="1" x14ac:dyDescent="0.2">
      <c r="A108" s="108" t="s">
        <v>81</v>
      </c>
      <c r="B108" s="272">
        <v>185</v>
      </c>
      <c r="C108" s="272">
        <v>117</v>
      </c>
      <c r="D108" s="272">
        <v>68</v>
      </c>
      <c r="E108" s="272"/>
      <c r="F108" s="272">
        <v>55</v>
      </c>
      <c r="G108" s="272">
        <v>31</v>
      </c>
      <c r="H108" s="272">
        <v>24</v>
      </c>
      <c r="I108" s="272"/>
      <c r="J108" s="272">
        <v>84</v>
      </c>
      <c r="K108" s="272">
        <v>59</v>
      </c>
      <c r="L108" s="272">
        <v>25</v>
      </c>
      <c r="M108" s="272"/>
      <c r="N108" s="272">
        <v>17</v>
      </c>
      <c r="O108" s="272">
        <v>10</v>
      </c>
      <c r="P108" s="272">
        <v>7</v>
      </c>
      <c r="Q108" s="272"/>
      <c r="R108" s="272">
        <v>15</v>
      </c>
      <c r="S108" s="272">
        <v>9</v>
      </c>
      <c r="T108" s="272">
        <v>6</v>
      </c>
      <c r="U108" s="272"/>
      <c r="V108" s="272">
        <v>10</v>
      </c>
      <c r="W108" s="272">
        <v>5</v>
      </c>
      <c r="X108" s="272">
        <v>5</v>
      </c>
      <c r="Y108" s="272"/>
      <c r="Z108" s="272">
        <v>4</v>
      </c>
      <c r="AA108" s="272">
        <v>3</v>
      </c>
      <c r="AB108" s="272">
        <v>1</v>
      </c>
      <c r="AD108" s="108" t="s">
        <v>81</v>
      </c>
      <c r="AE108" s="103">
        <f t="shared" si="57"/>
        <v>0.76200675508690996</v>
      </c>
      <c r="AF108" s="103">
        <f t="shared" si="58"/>
        <v>0.94438614900314799</v>
      </c>
      <c r="AG108" s="103">
        <f t="shared" si="59"/>
        <v>0.57195727142736985</v>
      </c>
      <c r="AH108" s="143"/>
      <c r="AI108" s="103">
        <f t="shared" si="60"/>
        <v>1.3089005235602094</v>
      </c>
      <c r="AJ108" s="103">
        <f t="shared" si="61"/>
        <v>1.416819012797075</v>
      </c>
      <c r="AK108" s="103">
        <f t="shared" si="62"/>
        <v>1.1916583912611718</v>
      </c>
      <c r="AL108" s="106"/>
      <c r="AM108" s="103">
        <f t="shared" si="63"/>
        <v>1.9235172887565835</v>
      </c>
      <c r="AN108" s="103">
        <f t="shared" si="64"/>
        <v>2.6060070671378095</v>
      </c>
      <c r="AO108" s="103">
        <f t="shared" si="65"/>
        <v>1.1887779362815025</v>
      </c>
      <c r="AP108" s="106"/>
      <c r="AQ108" s="103">
        <f t="shared" si="66"/>
        <v>0.41841004184100417</v>
      </c>
      <c r="AR108" s="103">
        <f t="shared" si="67"/>
        <v>0.47892720306513409</v>
      </c>
      <c r="AS108" s="103">
        <f t="shared" si="68"/>
        <v>0.35443037974683544</v>
      </c>
      <c r="AT108" s="106"/>
      <c r="AU108" s="103">
        <f t="shared" si="69"/>
        <v>0.37202380952380948</v>
      </c>
      <c r="AV108" s="103">
        <f t="shared" si="70"/>
        <v>0.43838285435947399</v>
      </c>
      <c r="AW108" s="103">
        <f t="shared" si="71"/>
        <v>0.30318342597271347</v>
      </c>
      <c r="AX108" s="106"/>
      <c r="AY108" s="103">
        <f t="shared" si="72"/>
        <v>0.26232948583420773</v>
      </c>
      <c r="AZ108" s="103">
        <f t="shared" si="73"/>
        <v>0.26014568158168577</v>
      </c>
      <c r="BA108" s="103">
        <f t="shared" si="74"/>
        <v>0.26455026455026454</v>
      </c>
      <c r="BB108" s="143"/>
      <c r="BC108" s="103">
        <f t="shared" si="75"/>
        <v>0.10520778537611783</v>
      </c>
      <c r="BD108" s="103">
        <f t="shared" si="76"/>
        <v>0.16008537886872998</v>
      </c>
      <c r="BE108" s="103">
        <f t="shared" si="77"/>
        <v>5.1867219917012451E-2</v>
      </c>
      <c r="BF108" s="102"/>
    </row>
    <row r="109" spans="1:58" ht="15" customHeight="1" x14ac:dyDescent="0.2">
      <c r="A109" s="108" t="s">
        <v>82</v>
      </c>
      <c r="B109" s="272">
        <v>157</v>
      </c>
      <c r="C109" s="272">
        <v>91</v>
      </c>
      <c r="D109" s="272">
        <v>66</v>
      </c>
      <c r="E109" s="272"/>
      <c r="F109" s="272">
        <v>37</v>
      </c>
      <c r="G109" s="272">
        <v>20</v>
      </c>
      <c r="H109" s="272">
        <v>17</v>
      </c>
      <c r="I109" s="272"/>
      <c r="J109" s="272">
        <v>75</v>
      </c>
      <c r="K109" s="272">
        <v>43</v>
      </c>
      <c r="L109" s="272">
        <v>32</v>
      </c>
      <c r="M109" s="272"/>
      <c r="N109" s="272">
        <v>23</v>
      </c>
      <c r="O109" s="272">
        <v>12</v>
      </c>
      <c r="P109" s="272">
        <v>11</v>
      </c>
      <c r="Q109" s="272"/>
      <c r="R109" s="272">
        <v>13</v>
      </c>
      <c r="S109" s="272">
        <v>10</v>
      </c>
      <c r="T109" s="272">
        <v>3</v>
      </c>
      <c r="U109" s="272"/>
      <c r="V109" s="272">
        <v>5</v>
      </c>
      <c r="W109" s="272">
        <v>5</v>
      </c>
      <c r="X109" s="272">
        <v>0</v>
      </c>
      <c r="Y109" s="272"/>
      <c r="Z109" s="272">
        <v>4</v>
      </c>
      <c r="AA109" s="272">
        <v>1</v>
      </c>
      <c r="AB109" s="272">
        <v>3</v>
      </c>
      <c r="AD109" s="108" t="s">
        <v>82</v>
      </c>
      <c r="AE109" s="103">
        <f t="shared" si="57"/>
        <v>0.59375236366386808</v>
      </c>
      <c r="AF109" s="103">
        <f t="shared" si="58"/>
        <v>0.67198345886870481</v>
      </c>
      <c r="AG109" s="103">
        <f t="shared" si="59"/>
        <v>0.5116279069767441</v>
      </c>
      <c r="AH109" s="143"/>
      <c r="AI109" s="103">
        <f t="shared" si="60"/>
        <v>0.77212020033388984</v>
      </c>
      <c r="AJ109" s="103">
        <f t="shared" si="61"/>
        <v>0.81599347205222361</v>
      </c>
      <c r="AK109" s="103">
        <f t="shared" si="62"/>
        <v>0.72618539085860745</v>
      </c>
      <c r="AL109" s="106"/>
      <c r="AM109" s="103">
        <f t="shared" si="63"/>
        <v>1.684257803727824</v>
      </c>
      <c r="AN109" s="103">
        <f t="shared" si="64"/>
        <v>1.9119608714984435</v>
      </c>
      <c r="AO109" s="103">
        <f t="shared" si="65"/>
        <v>1.4519056261343013</v>
      </c>
      <c r="AP109" s="106"/>
      <c r="AQ109" s="103">
        <f t="shared" si="66"/>
        <v>0.52166024041732817</v>
      </c>
      <c r="AR109" s="103">
        <f t="shared" si="67"/>
        <v>0.53595355069227335</v>
      </c>
      <c r="AS109" s="103">
        <f t="shared" si="68"/>
        <v>0.50691244239631339</v>
      </c>
      <c r="AT109" s="106"/>
      <c r="AU109" s="103">
        <f t="shared" si="69"/>
        <v>0.29425079221367134</v>
      </c>
      <c r="AV109" s="103">
        <f t="shared" si="70"/>
        <v>0.43010752688172044</v>
      </c>
      <c r="AW109" s="103">
        <f t="shared" si="71"/>
        <v>0.1433349259436216</v>
      </c>
      <c r="AX109" s="106"/>
      <c r="AY109" s="103">
        <f t="shared" si="72"/>
        <v>0.11633317822242904</v>
      </c>
      <c r="AZ109" s="103">
        <f t="shared" si="73"/>
        <v>0.2295684113865932</v>
      </c>
      <c r="BA109" s="103">
        <f t="shared" si="74"/>
        <v>0</v>
      </c>
      <c r="BB109" s="143"/>
      <c r="BC109" s="103">
        <f t="shared" si="75"/>
        <v>9.8231827111984277E-2</v>
      </c>
      <c r="BD109" s="103">
        <f t="shared" si="76"/>
        <v>4.7619047619047616E-2</v>
      </c>
      <c r="BE109" s="103">
        <f t="shared" si="77"/>
        <v>0.15212981744421905</v>
      </c>
      <c r="BF109" s="102"/>
    </row>
    <row r="110" spans="1:58" ht="15" customHeight="1" x14ac:dyDescent="0.2">
      <c r="A110" s="108" t="s">
        <v>83</v>
      </c>
      <c r="B110" s="272">
        <v>20</v>
      </c>
      <c r="C110" s="272">
        <v>14</v>
      </c>
      <c r="D110" s="272">
        <v>6</v>
      </c>
      <c r="E110" s="272"/>
      <c r="F110" s="272">
        <v>2</v>
      </c>
      <c r="G110" s="272">
        <v>1</v>
      </c>
      <c r="H110" s="272">
        <v>1</v>
      </c>
      <c r="I110" s="272"/>
      <c r="J110" s="272">
        <v>12</v>
      </c>
      <c r="K110" s="272">
        <v>10</v>
      </c>
      <c r="L110" s="272">
        <v>2</v>
      </c>
      <c r="M110" s="272"/>
      <c r="N110" s="272">
        <v>3</v>
      </c>
      <c r="O110" s="272">
        <v>3</v>
      </c>
      <c r="P110" s="272">
        <v>0</v>
      </c>
      <c r="Q110" s="272"/>
      <c r="R110" s="272">
        <v>1</v>
      </c>
      <c r="S110" s="272">
        <v>0</v>
      </c>
      <c r="T110" s="272">
        <v>1</v>
      </c>
      <c r="U110" s="272"/>
      <c r="V110" s="272">
        <v>2</v>
      </c>
      <c r="W110" s="272">
        <v>0</v>
      </c>
      <c r="X110" s="272">
        <v>2</v>
      </c>
      <c r="Y110" s="272"/>
      <c r="Z110" s="272">
        <v>0</v>
      </c>
      <c r="AA110" s="272">
        <v>0</v>
      </c>
      <c r="AB110" s="272">
        <v>0</v>
      </c>
      <c r="AD110" s="108" t="s">
        <v>83</v>
      </c>
      <c r="AE110" s="103">
        <f t="shared" si="57"/>
        <v>0.33096144299189145</v>
      </c>
      <c r="AF110" s="103">
        <f t="shared" si="58"/>
        <v>0.44011317195850364</v>
      </c>
      <c r="AG110" s="103">
        <f t="shared" si="59"/>
        <v>0.20964360587002098</v>
      </c>
      <c r="AH110" s="143"/>
      <c r="AI110" s="103">
        <f t="shared" si="60"/>
        <v>0.18832391713747645</v>
      </c>
      <c r="AJ110" s="103">
        <f t="shared" si="61"/>
        <v>0.18796992481203006</v>
      </c>
      <c r="AK110" s="103">
        <f t="shared" si="62"/>
        <v>0.18867924528301888</v>
      </c>
      <c r="AL110" s="106"/>
      <c r="AM110" s="103">
        <f t="shared" si="63"/>
        <v>1.1940298507462688</v>
      </c>
      <c r="AN110" s="103">
        <f t="shared" si="64"/>
        <v>1.8450184501845017</v>
      </c>
      <c r="AO110" s="103">
        <f t="shared" si="65"/>
        <v>0.43196544276457888</v>
      </c>
      <c r="AP110" s="106"/>
      <c r="AQ110" s="103">
        <f t="shared" si="66"/>
        <v>0.3058103975535168</v>
      </c>
      <c r="AR110" s="103">
        <f t="shared" si="67"/>
        <v>0.56390977443609014</v>
      </c>
      <c r="AS110" s="103">
        <f t="shared" si="68"/>
        <v>0</v>
      </c>
      <c r="AT110" s="106"/>
      <c r="AU110" s="103">
        <f t="shared" si="69"/>
        <v>9.3545369504209538E-2</v>
      </c>
      <c r="AV110" s="103">
        <f t="shared" si="70"/>
        <v>0</v>
      </c>
      <c r="AW110" s="103">
        <f t="shared" si="71"/>
        <v>0.1984126984126984</v>
      </c>
      <c r="AX110" s="106"/>
      <c r="AY110" s="103">
        <f t="shared" si="72"/>
        <v>0.20429009193054137</v>
      </c>
      <c r="AZ110" s="103">
        <f t="shared" si="73"/>
        <v>0</v>
      </c>
      <c r="BA110" s="103">
        <f t="shared" si="74"/>
        <v>0.43763676148796499</v>
      </c>
      <c r="BB110" s="143"/>
      <c r="BC110" s="103">
        <f t="shared" si="75"/>
        <v>0</v>
      </c>
      <c r="BD110" s="103">
        <f t="shared" si="76"/>
        <v>0</v>
      </c>
      <c r="BE110" s="103">
        <f t="shared" si="77"/>
        <v>0</v>
      </c>
      <c r="BF110" s="102"/>
    </row>
    <row r="111" spans="1:58" ht="15" customHeight="1" x14ac:dyDescent="0.2">
      <c r="A111" s="108" t="s">
        <v>84</v>
      </c>
      <c r="B111" s="272">
        <v>59</v>
      </c>
      <c r="C111" s="272">
        <v>35</v>
      </c>
      <c r="D111" s="272">
        <v>24</v>
      </c>
      <c r="E111" s="272"/>
      <c r="F111" s="272">
        <v>12</v>
      </c>
      <c r="G111" s="272">
        <v>9</v>
      </c>
      <c r="H111" s="272">
        <v>3</v>
      </c>
      <c r="I111" s="272"/>
      <c r="J111" s="272">
        <v>37</v>
      </c>
      <c r="K111" s="272">
        <v>21</v>
      </c>
      <c r="L111" s="272">
        <v>16</v>
      </c>
      <c r="M111" s="272"/>
      <c r="N111" s="272">
        <v>5</v>
      </c>
      <c r="O111" s="272">
        <v>1</v>
      </c>
      <c r="P111" s="272">
        <v>4</v>
      </c>
      <c r="Q111" s="272"/>
      <c r="R111" s="272">
        <v>3</v>
      </c>
      <c r="S111" s="272">
        <v>2</v>
      </c>
      <c r="T111" s="272">
        <v>1</v>
      </c>
      <c r="U111" s="272"/>
      <c r="V111" s="272">
        <v>2</v>
      </c>
      <c r="W111" s="272">
        <v>2</v>
      </c>
      <c r="X111" s="272">
        <v>0</v>
      </c>
      <c r="Y111" s="272"/>
      <c r="Z111" s="272">
        <v>0</v>
      </c>
      <c r="AA111" s="272">
        <v>0</v>
      </c>
      <c r="AB111" s="272">
        <v>0</v>
      </c>
      <c r="AD111" s="108" t="s">
        <v>84</v>
      </c>
      <c r="AE111" s="103">
        <f t="shared" si="57"/>
        <v>0.39246989955431383</v>
      </c>
      <c r="AF111" s="103">
        <f t="shared" si="58"/>
        <v>0.45781556572923476</v>
      </c>
      <c r="AG111" s="103">
        <f t="shared" si="59"/>
        <v>0.32485110990795885</v>
      </c>
      <c r="AH111" s="143"/>
      <c r="AI111" s="103">
        <f t="shared" si="60"/>
        <v>0.46029919447640966</v>
      </c>
      <c r="AJ111" s="103">
        <f t="shared" si="61"/>
        <v>0.69124423963133641</v>
      </c>
      <c r="AK111" s="103">
        <f t="shared" si="62"/>
        <v>0.22988505747126436</v>
      </c>
      <c r="AL111" s="106"/>
      <c r="AM111" s="103">
        <f t="shared" si="63"/>
        <v>1.4589905362776026</v>
      </c>
      <c r="AN111" s="103">
        <f t="shared" si="64"/>
        <v>1.6613924050632909</v>
      </c>
      <c r="AO111" s="103">
        <f t="shared" si="65"/>
        <v>1.257861635220126</v>
      </c>
      <c r="AP111" s="106"/>
      <c r="AQ111" s="103">
        <f t="shared" si="66"/>
        <v>0.19731649565903711</v>
      </c>
      <c r="AR111" s="103">
        <f t="shared" si="67"/>
        <v>7.6161462300076158E-2</v>
      </c>
      <c r="AS111" s="103">
        <f t="shared" si="68"/>
        <v>0.32760032760032765</v>
      </c>
      <c r="AT111" s="106"/>
      <c r="AU111" s="103">
        <f t="shared" si="69"/>
        <v>0.12350761630300536</v>
      </c>
      <c r="AV111" s="103">
        <f t="shared" si="70"/>
        <v>0.16313213703099511</v>
      </c>
      <c r="AW111" s="103">
        <f t="shared" si="71"/>
        <v>8.3125519534497094E-2</v>
      </c>
      <c r="AX111" s="106"/>
      <c r="AY111" s="103">
        <f t="shared" si="72"/>
        <v>7.9113924050632917E-2</v>
      </c>
      <c r="AZ111" s="103">
        <f t="shared" si="73"/>
        <v>0.15117157974300832</v>
      </c>
      <c r="BA111" s="103">
        <f t="shared" si="74"/>
        <v>0</v>
      </c>
      <c r="BB111" s="143"/>
      <c r="BC111" s="103">
        <f t="shared" si="75"/>
        <v>0</v>
      </c>
      <c r="BD111" s="103">
        <f t="shared" si="76"/>
        <v>0</v>
      </c>
      <c r="BE111" s="103">
        <f t="shared" si="77"/>
        <v>0</v>
      </c>
      <c r="BF111" s="102"/>
    </row>
    <row r="112" spans="1:58" ht="15" customHeight="1" x14ac:dyDescent="0.2">
      <c r="A112" s="108" t="s">
        <v>85</v>
      </c>
      <c r="B112" s="272">
        <v>10</v>
      </c>
      <c r="C112" s="272">
        <v>4</v>
      </c>
      <c r="D112" s="272">
        <v>6</v>
      </c>
      <c r="E112" s="272"/>
      <c r="F112" s="272">
        <v>6</v>
      </c>
      <c r="G112" s="272">
        <v>2</v>
      </c>
      <c r="H112" s="272">
        <v>4</v>
      </c>
      <c r="I112" s="272"/>
      <c r="J112" s="272">
        <v>2</v>
      </c>
      <c r="K112" s="272">
        <v>1</v>
      </c>
      <c r="L112" s="272">
        <v>1</v>
      </c>
      <c r="M112" s="272"/>
      <c r="N112" s="272">
        <v>2</v>
      </c>
      <c r="O112" s="272">
        <v>1</v>
      </c>
      <c r="P112" s="272">
        <v>1</v>
      </c>
      <c r="Q112" s="272"/>
      <c r="R112" s="272">
        <v>0</v>
      </c>
      <c r="S112" s="272">
        <v>0</v>
      </c>
      <c r="T112" s="272">
        <v>0</v>
      </c>
      <c r="U112" s="272"/>
      <c r="V112" s="272">
        <v>0</v>
      </c>
      <c r="W112" s="272">
        <v>0</v>
      </c>
      <c r="X112" s="272">
        <v>0</v>
      </c>
      <c r="Y112" s="272"/>
      <c r="Z112" s="272">
        <v>0</v>
      </c>
      <c r="AA112" s="272">
        <v>0</v>
      </c>
      <c r="AB112" s="272">
        <v>0</v>
      </c>
      <c r="AD112" s="108" t="s">
        <v>85</v>
      </c>
      <c r="AE112" s="103">
        <f t="shared" si="57"/>
        <v>0.28216704288939054</v>
      </c>
      <c r="AF112" s="103">
        <f t="shared" si="58"/>
        <v>0.21917808219178081</v>
      </c>
      <c r="AG112" s="103">
        <f t="shared" si="59"/>
        <v>0.34904013961605584</v>
      </c>
      <c r="AH112" s="143"/>
      <c r="AI112" s="103">
        <f t="shared" si="60"/>
        <v>0.95389507154213027</v>
      </c>
      <c r="AJ112" s="103">
        <f t="shared" si="61"/>
        <v>0.66445182724252494</v>
      </c>
      <c r="AK112" s="103">
        <f t="shared" si="62"/>
        <v>1.2195121951219512</v>
      </c>
      <c r="AL112" s="106"/>
      <c r="AM112" s="103">
        <f t="shared" si="63"/>
        <v>0.34843205574912894</v>
      </c>
      <c r="AN112" s="103">
        <f t="shared" si="64"/>
        <v>0.3289473684210526</v>
      </c>
      <c r="AO112" s="103">
        <f t="shared" si="65"/>
        <v>0.37037037037037041</v>
      </c>
      <c r="AP112" s="106"/>
      <c r="AQ112" s="103">
        <f t="shared" si="66"/>
        <v>0.31595576619273302</v>
      </c>
      <c r="AR112" s="103">
        <f t="shared" si="67"/>
        <v>0.3048780487804878</v>
      </c>
      <c r="AS112" s="103">
        <f t="shared" si="68"/>
        <v>0.32786885245901637</v>
      </c>
      <c r="AT112" s="106"/>
      <c r="AU112" s="103">
        <f t="shared" si="69"/>
        <v>0</v>
      </c>
      <c r="AV112" s="103">
        <f t="shared" si="70"/>
        <v>0</v>
      </c>
      <c r="AW112" s="103">
        <f t="shared" si="71"/>
        <v>0</v>
      </c>
      <c r="AX112" s="106"/>
      <c r="AY112" s="103">
        <f t="shared" si="72"/>
        <v>0</v>
      </c>
      <c r="AZ112" s="103">
        <f t="shared" si="73"/>
        <v>0</v>
      </c>
      <c r="BA112" s="103">
        <f t="shared" si="74"/>
        <v>0</v>
      </c>
      <c r="BB112" s="143"/>
      <c r="BC112" s="103">
        <f t="shared" si="75"/>
        <v>0</v>
      </c>
      <c r="BD112" s="103">
        <f t="shared" si="76"/>
        <v>0</v>
      </c>
      <c r="BE112" s="103">
        <f t="shared" si="77"/>
        <v>0</v>
      </c>
      <c r="BF112" s="102"/>
    </row>
    <row r="113" spans="1:58" ht="15" customHeight="1" x14ac:dyDescent="0.2">
      <c r="A113" s="108" t="s">
        <v>86</v>
      </c>
      <c r="B113" s="272">
        <v>235</v>
      </c>
      <c r="C113" s="272">
        <v>148</v>
      </c>
      <c r="D113" s="272">
        <v>87</v>
      </c>
      <c r="E113" s="272"/>
      <c r="F113" s="272">
        <v>16</v>
      </c>
      <c r="G113" s="272">
        <v>7</v>
      </c>
      <c r="H113" s="272">
        <v>9</v>
      </c>
      <c r="I113" s="272"/>
      <c r="J113" s="272">
        <v>146</v>
      </c>
      <c r="K113" s="272">
        <v>91</v>
      </c>
      <c r="L113" s="272">
        <v>55</v>
      </c>
      <c r="M113" s="272"/>
      <c r="N113" s="272">
        <v>35</v>
      </c>
      <c r="O113" s="272">
        <v>21</v>
      </c>
      <c r="P113" s="272">
        <v>14</v>
      </c>
      <c r="Q113" s="272"/>
      <c r="R113" s="272">
        <v>20</v>
      </c>
      <c r="S113" s="272">
        <v>11</v>
      </c>
      <c r="T113" s="272">
        <v>9</v>
      </c>
      <c r="U113" s="272"/>
      <c r="V113" s="272">
        <v>13</v>
      </c>
      <c r="W113" s="272">
        <v>13</v>
      </c>
      <c r="X113" s="272">
        <v>0</v>
      </c>
      <c r="Y113" s="272"/>
      <c r="Z113" s="272">
        <v>5</v>
      </c>
      <c r="AA113" s="272">
        <v>5</v>
      </c>
      <c r="AB113" s="272">
        <v>0</v>
      </c>
      <c r="AD113" s="108" t="s">
        <v>86</v>
      </c>
      <c r="AE113" s="103">
        <f t="shared" si="57"/>
        <v>0.5763335377069283</v>
      </c>
      <c r="AF113" s="103">
        <f t="shared" si="58"/>
        <v>0.70691631639281616</v>
      </c>
      <c r="AG113" s="103">
        <f t="shared" si="59"/>
        <v>0.43853016785120219</v>
      </c>
      <c r="AH113" s="143"/>
      <c r="AI113" s="103">
        <f t="shared" si="60"/>
        <v>0.23064725385613377</v>
      </c>
      <c r="AJ113" s="103">
        <f t="shared" si="61"/>
        <v>0.19718309859154928</v>
      </c>
      <c r="AK113" s="103">
        <f t="shared" si="62"/>
        <v>0.26572187776793621</v>
      </c>
      <c r="AL113" s="106"/>
      <c r="AM113" s="103">
        <f t="shared" si="63"/>
        <v>2.0839280616614331</v>
      </c>
      <c r="AN113" s="103">
        <f t="shared" si="64"/>
        <v>2.4795640326975477</v>
      </c>
      <c r="AO113" s="103">
        <f t="shared" si="65"/>
        <v>1.6486810551558755</v>
      </c>
      <c r="AP113" s="106"/>
      <c r="AQ113" s="103">
        <f t="shared" si="66"/>
        <v>0.51214515657009074</v>
      </c>
      <c r="AR113" s="103">
        <f t="shared" si="67"/>
        <v>0.59506942476622271</v>
      </c>
      <c r="AS113" s="103">
        <f t="shared" si="68"/>
        <v>0.42360060514372161</v>
      </c>
      <c r="AT113" s="106"/>
      <c r="AU113" s="103">
        <f t="shared" si="69"/>
        <v>0.28587764436821039</v>
      </c>
      <c r="AV113" s="103">
        <f t="shared" si="70"/>
        <v>0.30666294954000556</v>
      </c>
      <c r="AW113" s="103">
        <f t="shared" si="71"/>
        <v>0.26400704018773835</v>
      </c>
      <c r="AX113" s="106"/>
      <c r="AY113" s="103">
        <f t="shared" si="72"/>
        <v>0.20021561681811181</v>
      </c>
      <c r="AZ113" s="103">
        <f t="shared" si="73"/>
        <v>0.39085989176187613</v>
      </c>
      <c r="BA113" s="103">
        <f t="shared" si="74"/>
        <v>0</v>
      </c>
      <c r="BB113" s="143"/>
      <c r="BC113" s="103">
        <f t="shared" si="75"/>
        <v>7.6816715317253037E-2</v>
      </c>
      <c r="BD113" s="103">
        <f t="shared" si="76"/>
        <v>0.15271838729383019</v>
      </c>
      <c r="BE113" s="103">
        <f t="shared" si="77"/>
        <v>0</v>
      </c>
      <c r="BF113" s="102"/>
    </row>
    <row r="114" spans="1:58" ht="15" customHeight="1" x14ac:dyDescent="0.2">
      <c r="A114" s="108" t="s">
        <v>87</v>
      </c>
      <c r="B114" s="272">
        <v>89</v>
      </c>
      <c r="C114" s="272">
        <v>51</v>
      </c>
      <c r="D114" s="272">
        <v>38</v>
      </c>
      <c r="E114" s="272"/>
      <c r="F114" s="272">
        <v>3</v>
      </c>
      <c r="G114" s="272">
        <v>3</v>
      </c>
      <c r="H114" s="272">
        <v>0</v>
      </c>
      <c r="I114" s="272"/>
      <c r="J114" s="272">
        <v>55</v>
      </c>
      <c r="K114" s="272">
        <v>33</v>
      </c>
      <c r="L114" s="272">
        <v>22</v>
      </c>
      <c r="M114" s="272"/>
      <c r="N114" s="272">
        <v>12</v>
      </c>
      <c r="O114" s="272">
        <v>7</v>
      </c>
      <c r="P114" s="272">
        <v>5</v>
      </c>
      <c r="Q114" s="272"/>
      <c r="R114" s="272">
        <v>16</v>
      </c>
      <c r="S114" s="272">
        <v>7</v>
      </c>
      <c r="T114" s="272">
        <v>9</v>
      </c>
      <c r="U114" s="272"/>
      <c r="V114" s="272">
        <v>3</v>
      </c>
      <c r="W114" s="272">
        <v>1</v>
      </c>
      <c r="X114" s="272">
        <v>2</v>
      </c>
      <c r="Y114" s="272"/>
      <c r="Z114" s="272">
        <v>0</v>
      </c>
      <c r="AA114" s="272">
        <v>0</v>
      </c>
      <c r="AB114" s="272">
        <v>0</v>
      </c>
      <c r="AD114" s="108" t="s">
        <v>87</v>
      </c>
      <c r="AE114" s="103">
        <f t="shared" si="57"/>
        <v>0.48248942860240707</v>
      </c>
      <c r="AF114" s="103">
        <f t="shared" si="58"/>
        <v>0.53633399936901882</v>
      </c>
      <c r="AG114" s="103">
        <f t="shared" si="59"/>
        <v>0.4251986125097908</v>
      </c>
      <c r="AH114" s="143"/>
      <c r="AI114" s="103">
        <f t="shared" si="60"/>
        <v>9.1996320147194111E-2</v>
      </c>
      <c r="AJ114" s="103">
        <f t="shared" si="61"/>
        <v>0.18083182640144665</v>
      </c>
      <c r="AK114" s="103">
        <f t="shared" si="62"/>
        <v>0</v>
      </c>
      <c r="AL114" s="106"/>
      <c r="AM114" s="103">
        <f t="shared" si="63"/>
        <v>1.7799352750809061</v>
      </c>
      <c r="AN114" s="103">
        <f t="shared" si="64"/>
        <v>2.0471464019851116</v>
      </c>
      <c r="AO114" s="103">
        <f t="shared" si="65"/>
        <v>1.4884979702300407</v>
      </c>
      <c r="AP114" s="106"/>
      <c r="AQ114" s="103">
        <f t="shared" si="66"/>
        <v>0.3902439024390244</v>
      </c>
      <c r="AR114" s="103">
        <f t="shared" si="67"/>
        <v>0.43532338308457713</v>
      </c>
      <c r="AS114" s="103">
        <f t="shared" si="68"/>
        <v>0.34083162917518744</v>
      </c>
      <c r="AT114" s="106"/>
      <c r="AU114" s="103">
        <f t="shared" si="69"/>
        <v>0.50632911392405067</v>
      </c>
      <c r="AV114" s="103">
        <f t="shared" si="70"/>
        <v>0.43156596794081376</v>
      </c>
      <c r="AW114" s="103">
        <f t="shared" si="71"/>
        <v>0.58517555266579979</v>
      </c>
      <c r="AX114" s="106"/>
      <c r="AY114" s="103">
        <f t="shared" si="72"/>
        <v>0.10291595197255575</v>
      </c>
      <c r="AZ114" s="103">
        <f t="shared" si="73"/>
        <v>6.6445182724252497E-2</v>
      </c>
      <c r="BA114" s="103">
        <f t="shared" si="74"/>
        <v>0.14184397163120568</v>
      </c>
      <c r="BB114" s="143"/>
      <c r="BC114" s="103">
        <f t="shared" si="75"/>
        <v>0</v>
      </c>
      <c r="BD114" s="103">
        <f t="shared" si="76"/>
        <v>0</v>
      </c>
      <c r="BE114" s="103">
        <f t="shared" si="77"/>
        <v>0</v>
      </c>
      <c r="BF114" s="102"/>
    </row>
    <row r="115" spans="1:58" ht="15" customHeight="1" x14ac:dyDescent="0.2">
      <c r="A115" s="108" t="s">
        <v>88</v>
      </c>
      <c r="B115" s="272">
        <v>265</v>
      </c>
      <c r="C115" s="272">
        <v>166</v>
      </c>
      <c r="D115" s="272">
        <v>99</v>
      </c>
      <c r="E115" s="272"/>
      <c r="F115" s="272">
        <v>34</v>
      </c>
      <c r="G115" s="272">
        <v>24</v>
      </c>
      <c r="H115" s="272">
        <v>10</v>
      </c>
      <c r="I115" s="272"/>
      <c r="J115" s="272">
        <v>150</v>
      </c>
      <c r="K115" s="272">
        <v>94</v>
      </c>
      <c r="L115" s="272">
        <v>56</v>
      </c>
      <c r="M115" s="272"/>
      <c r="N115" s="272">
        <v>39</v>
      </c>
      <c r="O115" s="272">
        <v>25</v>
      </c>
      <c r="P115" s="272">
        <v>14</v>
      </c>
      <c r="Q115" s="272"/>
      <c r="R115" s="272">
        <v>23</v>
      </c>
      <c r="S115" s="272">
        <v>14</v>
      </c>
      <c r="T115" s="272">
        <v>9</v>
      </c>
      <c r="U115" s="272"/>
      <c r="V115" s="272">
        <v>15</v>
      </c>
      <c r="W115" s="272">
        <v>7</v>
      </c>
      <c r="X115" s="272">
        <v>8</v>
      </c>
      <c r="Y115" s="272"/>
      <c r="Z115" s="272">
        <v>4</v>
      </c>
      <c r="AA115" s="272">
        <v>2</v>
      </c>
      <c r="AB115" s="272">
        <v>2</v>
      </c>
      <c r="AD115" s="108" t="s">
        <v>88</v>
      </c>
      <c r="AE115" s="103">
        <f t="shared" si="57"/>
        <v>1.0012846671200786</v>
      </c>
      <c r="AF115" s="103">
        <f t="shared" si="58"/>
        <v>1.2100889342469747</v>
      </c>
      <c r="AG115" s="103">
        <f t="shared" si="59"/>
        <v>0.77659240665202389</v>
      </c>
      <c r="AH115" s="143"/>
      <c r="AI115" s="103">
        <f t="shared" si="60"/>
        <v>0.67729083665338641</v>
      </c>
      <c r="AJ115" s="103">
        <f t="shared" si="61"/>
        <v>0.92735703245749612</v>
      </c>
      <c r="AK115" s="103">
        <f t="shared" si="62"/>
        <v>0.41118421052631576</v>
      </c>
      <c r="AL115" s="106"/>
      <c r="AM115" s="103">
        <f t="shared" si="63"/>
        <v>3.1833616298811549</v>
      </c>
      <c r="AN115" s="103">
        <f t="shared" si="64"/>
        <v>3.7811745776347552</v>
      </c>
      <c r="AO115" s="103">
        <f t="shared" si="65"/>
        <v>2.5157232704402519</v>
      </c>
      <c r="AP115" s="106"/>
      <c r="AQ115" s="103">
        <f t="shared" si="66"/>
        <v>0.88899019831319803</v>
      </c>
      <c r="AR115" s="103">
        <f t="shared" si="67"/>
        <v>1.0874293170943889</v>
      </c>
      <c r="AS115" s="103">
        <f t="shared" si="68"/>
        <v>0.67049808429118773</v>
      </c>
      <c r="AT115" s="106"/>
      <c r="AU115" s="103">
        <f t="shared" si="69"/>
        <v>0.53826351509478121</v>
      </c>
      <c r="AV115" s="103">
        <f t="shared" si="70"/>
        <v>0.63694267515923575</v>
      </c>
      <c r="AW115" s="103">
        <f t="shared" si="71"/>
        <v>0.43373493975903615</v>
      </c>
      <c r="AX115" s="106"/>
      <c r="AY115" s="103">
        <f t="shared" si="72"/>
        <v>0.36214389183969098</v>
      </c>
      <c r="AZ115" s="103">
        <f t="shared" si="73"/>
        <v>0.33285782215882076</v>
      </c>
      <c r="BA115" s="103">
        <f t="shared" si="74"/>
        <v>0.39234919077979402</v>
      </c>
      <c r="BB115" s="143"/>
      <c r="BC115" s="103">
        <f t="shared" si="75"/>
        <v>0.10172939979654119</v>
      </c>
      <c r="BD115" s="103">
        <f t="shared" si="76"/>
        <v>9.7847358121330719E-2</v>
      </c>
      <c r="BE115" s="103">
        <f t="shared" si="77"/>
        <v>0.1059322033898305</v>
      </c>
      <c r="BF115" s="102"/>
    </row>
    <row r="116" spans="1:58" ht="15" customHeight="1" x14ac:dyDescent="0.2">
      <c r="A116" s="108" t="s">
        <v>89</v>
      </c>
      <c r="B116" s="272">
        <v>51</v>
      </c>
      <c r="C116" s="272">
        <v>35</v>
      </c>
      <c r="D116" s="272">
        <v>16</v>
      </c>
      <c r="E116" s="272"/>
      <c r="F116" s="272">
        <v>3</v>
      </c>
      <c r="G116" s="272">
        <v>0</v>
      </c>
      <c r="H116" s="272">
        <v>3</v>
      </c>
      <c r="I116" s="272"/>
      <c r="J116" s="272">
        <v>29</v>
      </c>
      <c r="K116" s="272">
        <v>19</v>
      </c>
      <c r="L116" s="272">
        <v>10</v>
      </c>
      <c r="M116" s="272"/>
      <c r="N116" s="272">
        <v>9</v>
      </c>
      <c r="O116" s="272">
        <v>8</v>
      </c>
      <c r="P116" s="272">
        <v>1</v>
      </c>
      <c r="Q116" s="272"/>
      <c r="R116" s="272">
        <v>5</v>
      </c>
      <c r="S116" s="272">
        <v>4</v>
      </c>
      <c r="T116" s="272">
        <v>1</v>
      </c>
      <c r="U116" s="272"/>
      <c r="V116" s="272">
        <v>3</v>
      </c>
      <c r="W116" s="272">
        <v>2</v>
      </c>
      <c r="X116" s="272">
        <v>1</v>
      </c>
      <c r="Y116" s="272"/>
      <c r="Z116" s="272">
        <v>2</v>
      </c>
      <c r="AA116" s="272">
        <v>2</v>
      </c>
      <c r="AB116" s="272">
        <v>0</v>
      </c>
      <c r="AD116" s="108" t="s">
        <v>89</v>
      </c>
      <c r="AE116" s="103">
        <f t="shared" si="57"/>
        <v>0.57980900409276936</v>
      </c>
      <c r="AF116" s="103">
        <f t="shared" si="58"/>
        <v>0.77399380804953566</v>
      </c>
      <c r="AG116" s="103">
        <f t="shared" si="59"/>
        <v>0.37435657463734207</v>
      </c>
      <c r="AH116" s="143"/>
      <c r="AI116" s="103">
        <f t="shared" si="60"/>
        <v>0.19480519480519481</v>
      </c>
      <c r="AJ116" s="103">
        <f t="shared" si="61"/>
        <v>0</v>
      </c>
      <c r="AK116" s="103">
        <f t="shared" si="62"/>
        <v>0.39164490861618795</v>
      </c>
      <c r="AL116" s="106"/>
      <c r="AM116" s="103">
        <f t="shared" si="63"/>
        <v>1.9903912148249829</v>
      </c>
      <c r="AN116" s="103">
        <f t="shared" si="64"/>
        <v>2.4771838331160363</v>
      </c>
      <c r="AO116" s="103">
        <f t="shared" si="65"/>
        <v>1.4492753623188406</v>
      </c>
      <c r="AP116" s="106"/>
      <c r="AQ116" s="103">
        <f t="shared" si="66"/>
        <v>0.5617977528089888</v>
      </c>
      <c r="AR116" s="103">
        <f t="shared" si="67"/>
        <v>0.9356725146198831</v>
      </c>
      <c r="AS116" s="103">
        <f t="shared" si="68"/>
        <v>0.13386880856760375</v>
      </c>
      <c r="AT116" s="106"/>
      <c r="AU116" s="103">
        <f t="shared" si="69"/>
        <v>0.32938076416337286</v>
      </c>
      <c r="AV116" s="103">
        <f t="shared" si="70"/>
        <v>0.52287581699346397</v>
      </c>
      <c r="AW116" s="103">
        <f t="shared" si="71"/>
        <v>0.13280212483399734</v>
      </c>
      <c r="AX116" s="106"/>
      <c r="AY116" s="103">
        <f t="shared" si="72"/>
        <v>0.22796352583586624</v>
      </c>
      <c r="AZ116" s="103">
        <f t="shared" si="73"/>
        <v>0.28776978417266186</v>
      </c>
      <c r="BA116" s="103">
        <f t="shared" si="74"/>
        <v>0.1610305958132045</v>
      </c>
      <c r="BB116" s="143"/>
      <c r="BC116" s="103">
        <f t="shared" si="75"/>
        <v>0.1467351430667645</v>
      </c>
      <c r="BD116" s="103">
        <f t="shared" si="76"/>
        <v>0.3003003003003003</v>
      </c>
      <c r="BE116" s="103">
        <f t="shared" si="77"/>
        <v>0</v>
      </c>
      <c r="BF116" s="102"/>
    </row>
    <row r="117" spans="1:58" ht="15" customHeight="1" x14ac:dyDescent="0.2">
      <c r="A117" s="154" t="s">
        <v>90</v>
      </c>
      <c r="B117" s="272">
        <v>175</v>
      </c>
      <c r="C117" s="272">
        <v>104</v>
      </c>
      <c r="D117" s="272">
        <v>71</v>
      </c>
      <c r="E117" s="272"/>
      <c r="F117" s="272">
        <v>4</v>
      </c>
      <c r="G117" s="272">
        <v>3</v>
      </c>
      <c r="H117" s="272">
        <v>1</v>
      </c>
      <c r="I117" s="272"/>
      <c r="J117" s="272">
        <v>124</v>
      </c>
      <c r="K117" s="272">
        <v>72</v>
      </c>
      <c r="L117" s="272">
        <v>52</v>
      </c>
      <c r="M117" s="272"/>
      <c r="N117" s="272">
        <v>16</v>
      </c>
      <c r="O117" s="272">
        <v>9</v>
      </c>
      <c r="P117" s="272">
        <v>7</v>
      </c>
      <c r="Q117" s="272"/>
      <c r="R117" s="272">
        <v>18</v>
      </c>
      <c r="S117" s="272">
        <v>12</v>
      </c>
      <c r="T117" s="272">
        <v>6</v>
      </c>
      <c r="U117" s="272"/>
      <c r="V117" s="272">
        <v>12</v>
      </c>
      <c r="W117" s="272">
        <v>7</v>
      </c>
      <c r="X117" s="272">
        <v>5</v>
      </c>
      <c r="Y117" s="272"/>
      <c r="Z117" s="272">
        <v>1</v>
      </c>
      <c r="AA117" s="272">
        <v>1</v>
      </c>
      <c r="AB117" s="272">
        <v>0</v>
      </c>
      <c r="AD117" s="154" t="s">
        <v>90</v>
      </c>
      <c r="AE117" s="103">
        <f t="shared" si="57"/>
        <v>0.47629415927276686</v>
      </c>
      <c r="AF117" s="103">
        <f t="shared" si="58"/>
        <v>0.54840750896435353</v>
      </c>
      <c r="AG117" s="103">
        <f t="shared" si="59"/>
        <v>0.39937000787490151</v>
      </c>
      <c r="AH117" s="143"/>
      <c r="AI117" s="103">
        <f t="shared" si="60"/>
        <v>6.5359477124182996E-2</v>
      </c>
      <c r="AJ117" s="103">
        <f t="shared" si="61"/>
        <v>9.3691442848219869E-2</v>
      </c>
      <c r="AK117" s="103">
        <f t="shared" si="62"/>
        <v>3.4270047978067174E-2</v>
      </c>
      <c r="AL117" s="106"/>
      <c r="AM117" s="103">
        <f t="shared" si="63"/>
        <v>1.987179487179487</v>
      </c>
      <c r="AN117" s="103">
        <f t="shared" si="64"/>
        <v>2.187120291616039</v>
      </c>
      <c r="AO117" s="103">
        <f t="shared" si="65"/>
        <v>1.7639077340569878</v>
      </c>
      <c r="AP117" s="106"/>
      <c r="AQ117" s="103">
        <f t="shared" si="66"/>
        <v>0.26212319790301442</v>
      </c>
      <c r="AR117" s="103">
        <f t="shared" si="67"/>
        <v>0.28544243577545197</v>
      </c>
      <c r="AS117" s="103">
        <f t="shared" si="68"/>
        <v>0.23720772619451033</v>
      </c>
      <c r="AT117" s="106"/>
      <c r="AU117" s="103">
        <f t="shared" si="69"/>
        <v>0.29244516653127539</v>
      </c>
      <c r="AV117" s="103">
        <f t="shared" si="70"/>
        <v>0.38659793814432991</v>
      </c>
      <c r="AW117" s="103">
        <f t="shared" si="71"/>
        <v>0.19665683382497542</v>
      </c>
      <c r="AX117" s="106"/>
      <c r="AY117" s="103">
        <f t="shared" si="72"/>
        <v>0.19563090968373001</v>
      </c>
      <c r="AZ117" s="103">
        <f t="shared" si="73"/>
        <v>0.22229279136233726</v>
      </c>
      <c r="BA117" s="103">
        <f t="shared" si="74"/>
        <v>0.16750418760469013</v>
      </c>
      <c r="BB117" s="143"/>
      <c r="BC117" s="103">
        <f t="shared" si="75"/>
        <v>1.6697278343629988E-2</v>
      </c>
      <c r="BD117" s="103">
        <f t="shared" si="76"/>
        <v>3.2637075718015669E-2</v>
      </c>
      <c r="BE117" s="103">
        <f t="shared" si="77"/>
        <v>0</v>
      </c>
      <c r="BF117" s="102"/>
    </row>
    <row r="118" spans="1:58" ht="15" customHeight="1" x14ac:dyDescent="0.2">
      <c r="A118" s="108" t="s">
        <v>91</v>
      </c>
      <c r="B118" s="272">
        <v>106</v>
      </c>
      <c r="C118" s="272">
        <v>70</v>
      </c>
      <c r="D118" s="272">
        <v>36</v>
      </c>
      <c r="E118" s="272"/>
      <c r="F118" s="272">
        <v>15</v>
      </c>
      <c r="G118" s="272">
        <v>10</v>
      </c>
      <c r="H118" s="272">
        <v>5</v>
      </c>
      <c r="I118" s="272"/>
      <c r="J118" s="272">
        <v>33</v>
      </c>
      <c r="K118" s="272">
        <v>20</v>
      </c>
      <c r="L118" s="272">
        <v>13</v>
      </c>
      <c r="M118" s="272"/>
      <c r="N118" s="272">
        <v>23</v>
      </c>
      <c r="O118" s="272">
        <v>14</v>
      </c>
      <c r="P118" s="272">
        <v>9</v>
      </c>
      <c r="Q118" s="272"/>
      <c r="R118" s="272">
        <v>18</v>
      </c>
      <c r="S118" s="272">
        <v>13</v>
      </c>
      <c r="T118" s="272">
        <v>5</v>
      </c>
      <c r="U118" s="272"/>
      <c r="V118" s="272">
        <v>8</v>
      </c>
      <c r="W118" s="272">
        <v>6</v>
      </c>
      <c r="X118" s="272">
        <v>2</v>
      </c>
      <c r="Y118" s="272"/>
      <c r="Z118" s="272">
        <v>9</v>
      </c>
      <c r="AA118" s="272">
        <v>7</v>
      </c>
      <c r="AB118" s="272">
        <v>2</v>
      </c>
      <c r="AD118" s="108" t="s">
        <v>91</v>
      </c>
      <c r="AE118" s="103">
        <f t="shared" si="57"/>
        <v>1.1007268951194185</v>
      </c>
      <c r="AF118" s="103">
        <f t="shared" si="58"/>
        <v>1.4350143501435015</v>
      </c>
      <c r="AG118" s="103">
        <f t="shared" si="59"/>
        <v>0.75757575757575757</v>
      </c>
      <c r="AH118" s="143"/>
      <c r="AI118" s="103">
        <f t="shared" si="60"/>
        <v>0.91799265605875158</v>
      </c>
      <c r="AJ118" s="103">
        <f t="shared" si="61"/>
        <v>1.2033694344163659</v>
      </c>
      <c r="AK118" s="103">
        <f t="shared" si="62"/>
        <v>0.62266500622665</v>
      </c>
      <c r="AL118" s="106"/>
      <c r="AM118" s="103">
        <f t="shared" si="63"/>
        <v>1.9423190111830488</v>
      </c>
      <c r="AN118" s="103">
        <f t="shared" si="64"/>
        <v>2.2883295194508007</v>
      </c>
      <c r="AO118" s="103">
        <f t="shared" si="65"/>
        <v>1.5757575757575759</v>
      </c>
      <c r="AP118" s="106"/>
      <c r="AQ118" s="103">
        <f t="shared" si="66"/>
        <v>1.4250309789343247</v>
      </c>
      <c r="AR118" s="103">
        <f t="shared" si="67"/>
        <v>1.7369727047146404</v>
      </c>
      <c r="AS118" s="103">
        <f t="shared" si="68"/>
        <v>1.1138613861386137</v>
      </c>
      <c r="AT118" s="106"/>
      <c r="AU118" s="103">
        <f t="shared" si="69"/>
        <v>1.0948905109489051</v>
      </c>
      <c r="AV118" s="103">
        <f t="shared" si="70"/>
        <v>1.5625</v>
      </c>
      <c r="AW118" s="103">
        <f t="shared" si="71"/>
        <v>0.61576354679802958</v>
      </c>
      <c r="AX118" s="106"/>
      <c r="AY118" s="103">
        <f t="shared" si="72"/>
        <v>0.50251256281407031</v>
      </c>
      <c r="AZ118" s="103">
        <f t="shared" si="73"/>
        <v>0.76923076923076927</v>
      </c>
      <c r="BA118" s="103">
        <f t="shared" si="74"/>
        <v>0.24630541871921183</v>
      </c>
      <c r="BB118" s="143"/>
      <c r="BC118" s="103">
        <f t="shared" si="75"/>
        <v>0.62197650310988251</v>
      </c>
      <c r="BD118" s="103">
        <f t="shared" si="76"/>
        <v>0.92715231788079477</v>
      </c>
      <c r="BE118" s="103">
        <f t="shared" si="77"/>
        <v>0.28901734104046239</v>
      </c>
      <c r="BF118" s="102"/>
    </row>
    <row r="119" spans="1:58" ht="15" customHeight="1" x14ac:dyDescent="0.2">
      <c r="A119" s="108" t="s">
        <v>92</v>
      </c>
      <c r="B119" s="272">
        <v>110</v>
      </c>
      <c r="C119" s="272">
        <v>69</v>
      </c>
      <c r="D119" s="272">
        <v>41</v>
      </c>
      <c r="E119" s="272"/>
      <c r="F119" s="272">
        <v>4</v>
      </c>
      <c r="G119" s="272">
        <v>3</v>
      </c>
      <c r="H119" s="272">
        <v>1</v>
      </c>
      <c r="I119" s="272"/>
      <c r="J119" s="272">
        <v>84</v>
      </c>
      <c r="K119" s="272">
        <v>50</v>
      </c>
      <c r="L119" s="272">
        <v>34</v>
      </c>
      <c r="M119" s="272"/>
      <c r="N119" s="272">
        <v>11</v>
      </c>
      <c r="O119" s="272">
        <v>10</v>
      </c>
      <c r="P119" s="272">
        <v>1</v>
      </c>
      <c r="Q119" s="272"/>
      <c r="R119" s="272">
        <v>5</v>
      </c>
      <c r="S119" s="272">
        <v>2</v>
      </c>
      <c r="T119" s="272">
        <v>3</v>
      </c>
      <c r="U119" s="272"/>
      <c r="V119" s="272">
        <v>2</v>
      </c>
      <c r="W119" s="272">
        <v>0</v>
      </c>
      <c r="X119" s="272">
        <v>2</v>
      </c>
      <c r="Y119" s="272"/>
      <c r="Z119" s="272">
        <v>4</v>
      </c>
      <c r="AA119" s="272">
        <v>4</v>
      </c>
      <c r="AB119" s="272">
        <v>0</v>
      </c>
      <c r="AD119" s="108" t="s">
        <v>92</v>
      </c>
      <c r="AE119" s="103">
        <f t="shared" si="57"/>
        <v>0.32815250141702218</v>
      </c>
      <c r="AF119" s="103">
        <f t="shared" si="58"/>
        <v>0.40542922615899879</v>
      </c>
      <c r="AG119" s="103">
        <f t="shared" si="59"/>
        <v>0.24845473275966548</v>
      </c>
      <c r="AH119" s="143"/>
      <c r="AI119" s="103">
        <f t="shared" si="60"/>
        <v>7.058408328921828E-2</v>
      </c>
      <c r="AJ119" s="103">
        <f t="shared" si="61"/>
        <v>0.10463899546564352</v>
      </c>
      <c r="AK119" s="103">
        <f t="shared" si="62"/>
        <v>3.5714285714285712E-2</v>
      </c>
      <c r="AL119" s="106"/>
      <c r="AM119" s="103">
        <f t="shared" si="63"/>
        <v>1.5016088666428316</v>
      </c>
      <c r="AN119" s="103">
        <f t="shared" si="64"/>
        <v>1.7618040873854828</v>
      </c>
      <c r="AO119" s="103">
        <f t="shared" si="65"/>
        <v>1.2336719883889695</v>
      </c>
      <c r="AP119" s="106"/>
      <c r="AQ119" s="103">
        <f t="shared" si="66"/>
        <v>0.19041024753332178</v>
      </c>
      <c r="AR119" s="103">
        <f t="shared" si="67"/>
        <v>0.34482758620689657</v>
      </c>
      <c r="AS119" s="103">
        <f t="shared" si="68"/>
        <v>3.475842891901286E-2</v>
      </c>
      <c r="AT119" s="106"/>
      <c r="AU119" s="103">
        <f t="shared" si="69"/>
        <v>8.9349535382416009E-2</v>
      </c>
      <c r="AV119" s="103">
        <f t="shared" si="70"/>
        <v>7.0298769771529004E-2</v>
      </c>
      <c r="AW119" s="103">
        <f t="shared" si="71"/>
        <v>0.10905125408942204</v>
      </c>
      <c r="AX119" s="106"/>
      <c r="AY119" s="103">
        <f t="shared" si="72"/>
        <v>3.7071362372567189E-2</v>
      </c>
      <c r="AZ119" s="103">
        <f t="shared" si="73"/>
        <v>0</v>
      </c>
      <c r="BA119" s="103">
        <f t="shared" si="74"/>
        <v>7.5872534142640363E-2</v>
      </c>
      <c r="BB119" s="143"/>
      <c r="BC119" s="103">
        <f t="shared" si="75"/>
        <v>7.2833211944646759E-2</v>
      </c>
      <c r="BD119" s="103">
        <f t="shared" si="76"/>
        <v>0.14234875444839859</v>
      </c>
      <c r="BE119" s="103">
        <f t="shared" si="77"/>
        <v>0</v>
      </c>
      <c r="BF119" s="102"/>
    </row>
    <row r="120" spans="1:58" ht="15" customHeight="1" x14ac:dyDescent="0.2">
      <c r="A120" s="108" t="s">
        <v>93</v>
      </c>
      <c r="B120" s="272">
        <v>76</v>
      </c>
      <c r="C120" s="272">
        <v>49</v>
      </c>
      <c r="D120" s="272">
        <v>27</v>
      </c>
      <c r="E120" s="272"/>
      <c r="F120" s="272">
        <v>19</v>
      </c>
      <c r="G120" s="272">
        <v>12</v>
      </c>
      <c r="H120" s="272">
        <v>7</v>
      </c>
      <c r="I120" s="272"/>
      <c r="J120" s="272">
        <v>38</v>
      </c>
      <c r="K120" s="272">
        <v>27</v>
      </c>
      <c r="L120" s="272">
        <v>11</v>
      </c>
      <c r="M120" s="272"/>
      <c r="N120" s="272">
        <v>8</v>
      </c>
      <c r="O120" s="272">
        <v>7</v>
      </c>
      <c r="P120" s="272">
        <v>1</v>
      </c>
      <c r="Q120" s="272"/>
      <c r="R120" s="272">
        <v>9</v>
      </c>
      <c r="S120" s="272">
        <v>2</v>
      </c>
      <c r="T120" s="272">
        <v>7</v>
      </c>
      <c r="U120" s="272"/>
      <c r="V120" s="272">
        <v>2</v>
      </c>
      <c r="W120" s="272">
        <v>1</v>
      </c>
      <c r="X120" s="272">
        <v>1</v>
      </c>
      <c r="Y120" s="272"/>
      <c r="Z120" s="272">
        <v>0</v>
      </c>
      <c r="AA120" s="272">
        <v>0</v>
      </c>
      <c r="AB120" s="272">
        <v>0</v>
      </c>
      <c r="AD120" s="108" t="s">
        <v>93</v>
      </c>
      <c r="AE120" s="103">
        <f t="shared" si="57"/>
        <v>0.92909535452322733</v>
      </c>
      <c r="AF120" s="103">
        <f t="shared" si="58"/>
        <v>1.1761881901104176</v>
      </c>
      <c r="AG120" s="103">
        <f t="shared" si="59"/>
        <v>0.67264573991031396</v>
      </c>
      <c r="AH120" s="143"/>
      <c r="AI120" s="103">
        <f t="shared" si="60"/>
        <v>1.2574454003970881</v>
      </c>
      <c r="AJ120" s="103">
        <f t="shared" si="61"/>
        <v>1.6172506738544474</v>
      </c>
      <c r="AK120" s="103">
        <f t="shared" si="62"/>
        <v>0.91027308192457734</v>
      </c>
      <c r="AL120" s="106"/>
      <c r="AM120" s="103">
        <f t="shared" si="63"/>
        <v>2.6685393258426964</v>
      </c>
      <c r="AN120" s="103">
        <f t="shared" si="64"/>
        <v>3.4793814432989691</v>
      </c>
      <c r="AO120" s="103">
        <f t="shared" si="65"/>
        <v>1.6975308641975309</v>
      </c>
      <c r="AP120" s="106"/>
      <c r="AQ120" s="103">
        <f t="shared" si="66"/>
        <v>0.59127864005912789</v>
      </c>
      <c r="AR120" s="103">
        <f t="shared" si="67"/>
        <v>0.99715099715099709</v>
      </c>
      <c r="AS120" s="103">
        <f t="shared" si="68"/>
        <v>0.15360983102918588</v>
      </c>
      <c r="AT120" s="106"/>
      <c r="AU120" s="103">
        <f t="shared" si="69"/>
        <v>0.66864784546805345</v>
      </c>
      <c r="AV120" s="103">
        <f t="shared" si="70"/>
        <v>0.29717682020802377</v>
      </c>
      <c r="AW120" s="103">
        <f t="shared" si="71"/>
        <v>1.0401188707280831</v>
      </c>
      <c r="AX120" s="106"/>
      <c r="AY120" s="103">
        <f t="shared" si="72"/>
        <v>0.14947683109118087</v>
      </c>
      <c r="AZ120" s="103">
        <f t="shared" si="73"/>
        <v>0.15151515151515152</v>
      </c>
      <c r="BA120" s="103">
        <f t="shared" si="74"/>
        <v>0.14749262536873156</v>
      </c>
      <c r="BB120" s="143"/>
      <c r="BC120" s="103">
        <f t="shared" si="75"/>
        <v>0</v>
      </c>
      <c r="BD120" s="103">
        <f t="shared" si="76"/>
        <v>0</v>
      </c>
      <c r="BE120" s="103">
        <f t="shared" si="77"/>
        <v>0</v>
      </c>
      <c r="BF120" s="102"/>
    </row>
    <row r="121" spans="1:58" ht="15" customHeight="1" x14ac:dyDescent="0.2">
      <c r="A121" s="108" t="s">
        <v>94</v>
      </c>
      <c r="B121" s="272">
        <v>59</v>
      </c>
      <c r="C121" s="272">
        <v>39</v>
      </c>
      <c r="D121" s="272">
        <v>20</v>
      </c>
      <c r="E121" s="272"/>
      <c r="F121" s="272">
        <v>2</v>
      </c>
      <c r="G121" s="272">
        <v>0</v>
      </c>
      <c r="H121" s="272">
        <v>2</v>
      </c>
      <c r="I121" s="272"/>
      <c r="J121" s="272">
        <v>34</v>
      </c>
      <c r="K121" s="272">
        <v>20</v>
      </c>
      <c r="L121" s="272">
        <v>14</v>
      </c>
      <c r="M121" s="272"/>
      <c r="N121" s="272">
        <v>8</v>
      </c>
      <c r="O121" s="272">
        <v>7</v>
      </c>
      <c r="P121" s="272">
        <v>1</v>
      </c>
      <c r="Q121" s="272"/>
      <c r="R121" s="272">
        <v>9</v>
      </c>
      <c r="S121" s="272">
        <v>6</v>
      </c>
      <c r="T121" s="272">
        <v>3</v>
      </c>
      <c r="U121" s="272"/>
      <c r="V121" s="272">
        <v>4</v>
      </c>
      <c r="W121" s="272">
        <v>4</v>
      </c>
      <c r="X121" s="272">
        <v>0</v>
      </c>
      <c r="Y121" s="272"/>
      <c r="Z121" s="272">
        <v>2</v>
      </c>
      <c r="AA121" s="272">
        <v>2</v>
      </c>
      <c r="AB121" s="272">
        <v>0</v>
      </c>
      <c r="AD121" s="108" t="s">
        <v>94</v>
      </c>
      <c r="AE121" s="103">
        <f t="shared" si="57"/>
        <v>0.45096690361537872</v>
      </c>
      <c r="AF121" s="103">
        <f t="shared" si="58"/>
        <v>0.57932263814616758</v>
      </c>
      <c r="AG121" s="103">
        <f t="shared" si="59"/>
        <v>0.31491103763186901</v>
      </c>
      <c r="AH121" s="143"/>
      <c r="AI121" s="103">
        <f t="shared" si="60"/>
        <v>8.5397096498719044E-2</v>
      </c>
      <c r="AJ121" s="103">
        <f t="shared" si="61"/>
        <v>0</v>
      </c>
      <c r="AK121" s="103">
        <f t="shared" si="62"/>
        <v>0.17543859649122806</v>
      </c>
      <c r="AL121" s="106"/>
      <c r="AM121" s="103">
        <f t="shared" si="63"/>
        <v>1.5205724508050089</v>
      </c>
      <c r="AN121" s="103">
        <f t="shared" si="64"/>
        <v>1.680672268907563</v>
      </c>
      <c r="AO121" s="103">
        <f t="shared" si="65"/>
        <v>1.338432122370937</v>
      </c>
      <c r="AP121" s="106"/>
      <c r="AQ121" s="103">
        <f t="shared" si="66"/>
        <v>0.36815462494247586</v>
      </c>
      <c r="AR121" s="103">
        <f t="shared" si="67"/>
        <v>0.60658578856152512</v>
      </c>
      <c r="AS121" s="103">
        <f t="shared" si="68"/>
        <v>9.8135426889106966E-2</v>
      </c>
      <c r="AT121" s="106"/>
      <c r="AU121" s="103">
        <f t="shared" si="69"/>
        <v>0.40340654415060512</v>
      </c>
      <c r="AV121" s="103">
        <f t="shared" si="70"/>
        <v>0.52863436123348018</v>
      </c>
      <c r="AW121" s="103">
        <f t="shared" si="71"/>
        <v>0.27372262773722628</v>
      </c>
      <c r="AX121" s="106"/>
      <c r="AY121" s="103">
        <f t="shared" si="72"/>
        <v>0.18726591760299627</v>
      </c>
      <c r="AZ121" s="103">
        <f t="shared" si="73"/>
        <v>0.38387715930902111</v>
      </c>
      <c r="BA121" s="103">
        <f t="shared" si="74"/>
        <v>0</v>
      </c>
      <c r="BB121" s="143"/>
      <c r="BC121" s="103">
        <f t="shared" si="75"/>
        <v>0.10178117048346055</v>
      </c>
      <c r="BD121" s="103">
        <f t="shared" si="76"/>
        <v>0.19821605550049554</v>
      </c>
      <c r="BE121" s="103">
        <f t="shared" si="77"/>
        <v>0</v>
      </c>
      <c r="BF121" s="102"/>
    </row>
    <row r="122" spans="1:58" ht="15" customHeight="1" x14ac:dyDescent="0.2">
      <c r="A122" s="108" t="s">
        <v>95</v>
      </c>
      <c r="B122" s="272">
        <v>17</v>
      </c>
      <c r="C122" s="272">
        <v>10</v>
      </c>
      <c r="D122" s="272">
        <v>7</v>
      </c>
      <c r="E122" s="272"/>
      <c r="F122" s="272">
        <v>2</v>
      </c>
      <c r="G122" s="272">
        <v>1</v>
      </c>
      <c r="H122" s="272">
        <v>1</v>
      </c>
      <c r="I122" s="272"/>
      <c r="J122" s="272">
        <v>7</v>
      </c>
      <c r="K122" s="272">
        <v>6</v>
      </c>
      <c r="L122" s="272">
        <v>1</v>
      </c>
      <c r="M122" s="272"/>
      <c r="N122" s="272">
        <v>5</v>
      </c>
      <c r="O122" s="272">
        <v>3</v>
      </c>
      <c r="P122" s="272">
        <v>2</v>
      </c>
      <c r="Q122" s="272"/>
      <c r="R122" s="272">
        <v>1</v>
      </c>
      <c r="S122" s="272">
        <v>0</v>
      </c>
      <c r="T122" s="272">
        <v>1</v>
      </c>
      <c r="U122" s="272"/>
      <c r="V122" s="272">
        <v>0</v>
      </c>
      <c r="W122" s="272">
        <v>0</v>
      </c>
      <c r="X122" s="272">
        <v>0</v>
      </c>
      <c r="Y122" s="272"/>
      <c r="Z122" s="272">
        <v>2</v>
      </c>
      <c r="AA122" s="272">
        <v>0</v>
      </c>
      <c r="AB122" s="272">
        <v>2</v>
      </c>
      <c r="AD122" s="108" t="s">
        <v>95</v>
      </c>
      <c r="AE122" s="103">
        <f t="shared" si="57"/>
        <v>0.24206179695286917</v>
      </c>
      <c r="AF122" s="103">
        <f t="shared" si="58"/>
        <v>0.27210884353741494</v>
      </c>
      <c r="AG122" s="103">
        <f t="shared" si="59"/>
        <v>0.20908004778972519</v>
      </c>
      <c r="AH122" s="143"/>
      <c r="AI122" s="103">
        <f t="shared" si="60"/>
        <v>0.15313935681470139</v>
      </c>
      <c r="AJ122" s="103">
        <f t="shared" si="61"/>
        <v>0.14471780028943559</v>
      </c>
      <c r="AK122" s="103">
        <f t="shared" si="62"/>
        <v>0.16260162601626016</v>
      </c>
      <c r="AL122" s="106"/>
      <c r="AM122" s="103">
        <f t="shared" si="63"/>
        <v>0.6255585344057194</v>
      </c>
      <c r="AN122" s="103">
        <f t="shared" si="64"/>
        <v>1.0452961672473868</v>
      </c>
      <c r="AO122" s="103">
        <f t="shared" si="65"/>
        <v>0.1834862385321101</v>
      </c>
      <c r="AP122" s="106"/>
      <c r="AQ122" s="103">
        <f t="shared" si="66"/>
        <v>0.42408821034775229</v>
      </c>
      <c r="AR122" s="103">
        <f t="shared" si="67"/>
        <v>0.49099836333878888</v>
      </c>
      <c r="AS122" s="103">
        <f t="shared" si="68"/>
        <v>0.35211267605633806</v>
      </c>
      <c r="AT122" s="106"/>
      <c r="AU122" s="103">
        <f t="shared" si="69"/>
        <v>8.2101806239737271E-2</v>
      </c>
      <c r="AV122" s="103">
        <f t="shared" si="70"/>
        <v>0</v>
      </c>
      <c r="AW122" s="103">
        <f t="shared" si="71"/>
        <v>0.16920473773265651</v>
      </c>
      <c r="AX122" s="106"/>
      <c r="AY122" s="103">
        <f t="shared" si="72"/>
        <v>0</v>
      </c>
      <c r="AZ122" s="103">
        <f t="shared" si="73"/>
        <v>0</v>
      </c>
      <c r="BA122" s="103">
        <f t="shared" si="74"/>
        <v>0</v>
      </c>
      <c r="BB122" s="143"/>
      <c r="BC122" s="103">
        <f t="shared" si="75"/>
        <v>0.18066847335140018</v>
      </c>
      <c r="BD122" s="103">
        <f t="shared" si="76"/>
        <v>0</v>
      </c>
      <c r="BE122" s="103">
        <f t="shared" si="77"/>
        <v>0.38610038610038611</v>
      </c>
      <c r="BF122" s="102"/>
    </row>
    <row r="123" spans="1:58" ht="15" customHeight="1" x14ac:dyDescent="0.2">
      <c r="A123" s="108" t="s">
        <v>96</v>
      </c>
      <c r="B123" s="272">
        <v>50</v>
      </c>
      <c r="C123" s="272">
        <v>34</v>
      </c>
      <c r="D123" s="272">
        <v>16</v>
      </c>
      <c r="E123" s="272"/>
      <c r="F123" s="272">
        <v>5</v>
      </c>
      <c r="G123" s="272">
        <v>2</v>
      </c>
      <c r="H123" s="272">
        <v>3</v>
      </c>
      <c r="I123" s="272"/>
      <c r="J123" s="272">
        <v>23</v>
      </c>
      <c r="K123" s="272">
        <v>18</v>
      </c>
      <c r="L123" s="272">
        <v>5</v>
      </c>
      <c r="M123" s="272"/>
      <c r="N123" s="272">
        <v>7</v>
      </c>
      <c r="O123" s="272">
        <v>4</v>
      </c>
      <c r="P123" s="272">
        <v>3</v>
      </c>
      <c r="Q123" s="272"/>
      <c r="R123" s="272">
        <v>10</v>
      </c>
      <c r="S123" s="272">
        <v>7</v>
      </c>
      <c r="T123" s="272">
        <v>3</v>
      </c>
      <c r="U123" s="272"/>
      <c r="V123" s="272">
        <v>3</v>
      </c>
      <c r="W123" s="272">
        <v>1</v>
      </c>
      <c r="X123" s="272">
        <v>2</v>
      </c>
      <c r="Y123" s="272"/>
      <c r="Z123" s="272">
        <v>2</v>
      </c>
      <c r="AA123" s="272">
        <v>2</v>
      </c>
      <c r="AB123" s="272">
        <v>0</v>
      </c>
      <c r="AD123" s="108" t="s">
        <v>96</v>
      </c>
      <c r="AE123" s="103">
        <f t="shared" si="57"/>
        <v>0.47551117451260105</v>
      </c>
      <c r="AF123" s="103">
        <f t="shared" si="58"/>
        <v>0.62089116143170198</v>
      </c>
      <c r="AG123" s="103">
        <f t="shared" si="59"/>
        <v>0.31752331811867435</v>
      </c>
      <c r="AH123" s="143"/>
      <c r="AI123" s="103">
        <f t="shared" si="60"/>
        <v>0.2590673575129534</v>
      </c>
      <c r="AJ123" s="103">
        <f t="shared" si="61"/>
        <v>0.20639834881320948</v>
      </c>
      <c r="AK123" s="103">
        <f t="shared" si="62"/>
        <v>0.31217481789802287</v>
      </c>
      <c r="AL123" s="106"/>
      <c r="AM123" s="103">
        <f t="shared" si="63"/>
        <v>1.3426736719206072</v>
      </c>
      <c r="AN123" s="103">
        <f t="shared" si="64"/>
        <v>2.029312288613303</v>
      </c>
      <c r="AO123" s="103">
        <f t="shared" si="65"/>
        <v>0.60532687651331718</v>
      </c>
      <c r="AP123" s="106"/>
      <c r="AQ123" s="103">
        <f t="shared" si="66"/>
        <v>0.39750141964792729</v>
      </c>
      <c r="AR123" s="103">
        <f t="shared" si="67"/>
        <v>0.41322314049586778</v>
      </c>
      <c r="AS123" s="103">
        <f t="shared" si="68"/>
        <v>0.37831021437578816</v>
      </c>
      <c r="AT123" s="106"/>
      <c r="AU123" s="103">
        <f t="shared" si="69"/>
        <v>0.56306306306306309</v>
      </c>
      <c r="AV123" s="103">
        <f t="shared" si="70"/>
        <v>0.75431034482758619</v>
      </c>
      <c r="AW123" s="103">
        <f t="shared" si="71"/>
        <v>0.35377358490566041</v>
      </c>
      <c r="AX123" s="106"/>
      <c r="AY123" s="103">
        <f t="shared" si="72"/>
        <v>0.17371163867979156</v>
      </c>
      <c r="AZ123" s="103">
        <f t="shared" si="73"/>
        <v>0.11337868480725624</v>
      </c>
      <c r="BA123" s="103">
        <f t="shared" si="74"/>
        <v>0.23668639053254439</v>
      </c>
      <c r="BB123" s="143"/>
      <c r="BC123" s="103">
        <f t="shared" si="75"/>
        <v>0.12437810945273632</v>
      </c>
      <c r="BD123" s="103">
        <f t="shared" si="76"/>
        <v>0.23752969121140144</v>
      </c>
      <c r="BE123" s="103">
        <f t="shared" si="77"/>
        <v>0</v>
      </c>
      <c r="BF123" s="102"/>
    </row>
    <row r="124" spans="1:58" ht="15" customHeight="1" x14ac:dyDescent="0.2">
      <c r="A124" s="108" t="s">
        <v>97</v>
      </c>
      <c r="B124" s="272">
        <v>22</v>
      </c>
      <c r="C124" s="272">
        <v>13</v>
      </c>
      <c r="D124" s="272">
        <v>9</v>
      </c>
      <c r="E124" s="272"/>
      <c r="F124" s="272">
        <v>1</v>
      </c>
      <c r="G124" s="272">
        <v>1</v>
      </c>
      <c r="H124" s="272">
        <v>0</v>
      </c>
      <c r="I124" s="272"/>
      <c r="J124" s="272">
        <v>9</v>
      </c>
      <c r="K124" s="272">
        <v>7</v>
      </c>
      <c r="L124" s="272">
        <v>2</v>
      </c>
      <c r="M124" s="272"/>
      <c r="N124" s="272">
        <v>4</v>
      </c>
      <c r="O124" s="272">
        <v>3</v>
      </c>
      <c r="P124" s="272">
        <v>1</v>
      </c>
      <c r="Q124" s="272"/>
      <c r="R124" s="272">
        <v>4</v>
      </c>
      <c r="S124" s="272">
        <v>0</v>
      </c>
      <c r="T124" s="272">
        <v>4</v>
      </c>
      <c r="U124" s="272"/>
      <c r="V124" s="272">
        <v>3</v>
      </c>
      <c r="W124" s="272">
        <v>2</v>
      </c>
      <c r="X124" s="272">
        <v>1</v>
      </c>
      <c r="Y124" s="272"/>
      <c r="Z124" s="272">
        <v>1</v>
      </c>
      <c r="AA124" s="272">
        <v>0</v>
      </c>
      <c r="AB124" s="272">
        <v>1</v>
      </c>
      <c r="AD124" s="108" t="s">
        <v>97</v>
      </c>
      <c r="AE124" s="103">
        <f t="shared" si="57"/>
        <v>0.3204194581998252</v>
      </c>
      <c r="AF124" s="103">
        <f t="shared" si="58"/>
        <v>0.36578503095104103</v>
      </c>
      <c r="AG124" s="103">
        <f t="shared" si="59"/>
        <v>0.27173913043478259</v>
      </c>
      <c r="AH124" s="143"/>
      <c r="AI124" s="103">
        <f t="shared" si="60"/>
        <v>8.3056478405315617E-2</v>
      </c>
      <c r="AJ124" s="103">
        <f t="shared" si="61"/>
        <v>0.16750418760469013</v>
      </c>
      <c r="AK124" s="103">
        <f t="shared" si="62"/>
        <v>0</v>
      </c>
      <c r="AL124" s="106"/>
      <c r="AM124" s="103">
        <f t="shared" si="63"/>
        <v>0.7978723404255319</v>
      </c>
      <c r="AN124" s="103">
        <f t="shared" si="64"/>
        <v>1.1608623548922055</v>
      </c>
      <c r="AO124" s="103">
        <f t="shared" si="65"/>
        <v>0.38095238095238093</v>
      </c>
      <c r="AP124" s="106"/>
      <c r="AQ124" s="103">
        <f t="shared" si="66"/>
        <v>0.33755274261603374</v>
      </c>
      <c r="AR124" s="103">
        <f t="shared" si="67"/>
        <v>0.49751243781094528</v>
      </c>
      <c r="AS124" s="103">
        <f t="shared" si="68"/>
        <v>0.1718213058419244</v>
      </c>
      <c r="AT124" s="106"/>
      <c r="AU124" s="103">
        <f t="shared" si="69"/>
        <v>0.33984706881903143</v>
      </c>
      <c r="AV124" s="103">
        <f t="shared" si="70"/>
        <v>0</v>
      </c>
      <c r="AW124" s="103">
        <f t="shared" si="71"/>
        <v>0.6932409012131715</v>
      </c>
      <c r="AX124" s="106"/>
      <c r="AY124" s="103">
        <f t="shared" si="72"/>
        <v>0.27548209366391185</v>
      </c>
      <c r="AZ124" s="103">
        <f t="shared" si="73"/>
        <v>0.35026269702276708</v>
      </c>
      <c r="BA124" s="103">
        <f t="shared" si="74"/>
        <v>0.19305019305019305</v>
      </c>
      <c r="BB124" s="143"/>
      <c r="BC124" s="103">
        <f t="shared" si="75"/>
        <v>9.2336103416435819E-2</v>
      </c>
      <c r="BD124" s="103">
        <f t="shared" si="76"/>
        <v>0</v>
      </c>
      <c r="BE124" s="103">
        <f t="shared" si="77"/>
        <v>0.19880715705765406</v>
      </c>
      <c r="BF124" s="102"/>
    </row>
    <row r="125" spans="1:58" ht="15" customHeight="1" x14ac:dyDescent="0.2">
      <c r="A125" s="108" t="s">
        <v>98</v>
      </c>
      <c r="B125" s="272">
        <v>118</v>
      </c>
      <c r="C125" s="272">
        <v>70</v>
      </c>
      <c r="D125" s="272">
        <v>48</v>
      </c>
      <c r="E125" s="272"/>
      <c r="F125" s="272">
        <v>12</v>
      </c>
      <c r="G125" s="272">
        <v>7</v>
      </c>
      <c r="H125" s="272">
        <v>5</v>
      </c>
      <c r="I125" s="272"/>
      <c r="J125" s="272">
        <v>57</v>
      </c>
      <c r="K125" s="272">
        <v>39</v>
      </c>
      <c r="L125" s="272">
        <v>18</v>
      </c>
      <c r="M125" s="272"/>
      <c r="N125" s="272">
        <v>11</v>
      </c>
      <c r="O125" s="272">
        <v>7</v>
      </c>
      <c r="P125" s="272">
        <v>4</v>
      </c>
      <c r="Q125" s="272"/>
      <c r="R125" s="272">
        <v>17</v>
      </c>
      <c r="S125" s="272">
        <v>7</v>
      </c>
      <c r="T125" s="272">
        <v>10</v>
      </c>
      <c r="U125" s="272"/>
      <c r="V125" s="272">
        <v>9</v>
      </c>
      <c r="W125" s="272">
        <v>4</v>
      </c>
      <c r="X125" s="272">
        <v>5</v>
      </c>
      <c r="Y125" s="272"/>
      <c r="Z125" s="272">
        <v>12</v>
      </c>
      <c r="AA125" s="272">
        <v>6</v>
      </c>
      <c r="AB125" s="272">
        <v>6</v>
      </c>
      <c r="AD125" s="108" t="s">
        <v>98</v>
      </c>
      <c r="AE125" s="103">
        <f t="shared" si="57"/>
        <v>0.80184832835009523</v>
      </c>
      <c r="AF125" s="103">
        <f t="shared" si="58"/>
        <v>0.92617094469436367</v>
      </c>
      <c r="AG125" s="103">
        <f t="shared" si="59"/>
        <v>0.67057837384744345</v>
      </c>
      <c r="AH125" s="143"/>
      <c r="AI125" s="103">
        <f t="shared" si="60"/>
        <v>0.45317220543806652</v>
      </c>
      <c r="AJ125" s="103">
        <f t="shared" si="61"/>
        <v>0.51584377302873985</v>
      </c>
      <c r="AK125" s="103">
        <f t="shared" si="62"/>
        <v>0.38729666924864448</v>
      </c>
      <c r="AL125" s="106"/>
      <c r="AM125" s="103">
        <f t="shared" si="63"/>
        <v>2.2790883646541382</v>
      </c>
      <c r="AN125" s="103">
        <f t="shared" si="64"/>
        <v>3.0162412993039442</v>
      </c>
      <c r="AO125" s="103">
        <f t="shared" si="65"/>
        <v>1.490066225165563</v>
      </c>
      <c r="AP125" s="106"/>
      <c r="AQ125" s="103">
        <f t="shared" si="66"/>
        <v>0.44283413848631237</v>
      </c>
      <c r="AR125" s="103">
        <f t="shared" si="67"/>
        <v>0.55999999999999994</v>
      </c>
      <c r="AS125" s="103">
        <f t="shared" si="68"/>
        <v>0.32414910858995138</v>
      </c>
      <c r="AT125" s="106"/>
      <c r="AU125" s="103">
        <f t="shared" si="69"/>
        <v>0.65284178187403996</v>
      </c>
      <c r="AV125" s="103">
        <f t="shared" si="70"/>
        <v>0.52434456928838957</v>
      </c>
      <c r="AW125" s="103">
        <f t="shared" si="71"/>
        <v>0.78802206461780921</v>
      </c>
      <c r="AX125" s="106"/>
      <c r="AY125" s="103">
        <f t="shared" si="72"/>
        <v>0.40232454179704957</v>
      </c>
      <c r="AZ125" s="103">
        <f t="shared" si="73"/>
        <v>0.34722222222222221</v>
      </c>
      <c r="BA125" s="103">
        <f t="shared" si="74"/>
        <v>0.46082949308755761</v>
      </c>
      <c r="BB125" s="143"/>
      <c r="BC125" s="103">
        <f t="shared" si="75"/>
        <v>0.53523639607493301</v>
      </c>
      <c r="BD125" s="103">
        <f t="shared" si="76"/>
        <v>0.51238257899231432</v>
      </c>
      <c r="BE125" s="103">
        <f t="shared" si="77"/>
        <v>0.56022408963585435</v>
      </c>
      <c r="BF125" s="102"/>
    </row>
    <row r="126" spans="1:58" ht="15" customHeight="1" x14ac:dyDescent="0.2">
      <c r="A126" s="108" t="s">
        <v>99</v>
      </c>
      <c r="B126" s="272">
        <v>140</v>
      </c>
      <c r="C126" s="272">
        <v>75</v>
      </c>
      <c r="D126" s="272">
        <v>65</v>
      </c>
      <c r="E126" s="272"/>
      <c r="F126" s="272">
        <v>5</v>
      </c>
      <c r="G126" s="272">
        <v>0</v>
      </c>
      <c r="H126" s="272">
        <v>5</v>
      </c>
      <c r="I126" s="272"/>
      <c r="J126" s="272">
        <v>83</v>
      </c>
      <c r="K126" s="272">
        <v>50</v>
      </c>
      <c r="L126" s="272">
        <v>33</v>
      </c>
      <c r="M126" s="272"/>
      <c r="N126" s="272">
        <v>31</v>
      </c>
      <c r="O126" s="272">
        <v>15</v>
      </c>
      <c r="P126" s="272">
        <v>16</v>
      </c>
      <c r="Q126" s="272"/>
      <c r="R126" s="272">
        <v>10</v>
      </c>
      <c r="S126" s="272">
        <v>6</v>
      </c>
      <c r="T126" s="272">
        <v>4</v>
      </c>
      <c r="U126" s="272"/>
      <c r="V126" s="272">
        <v>9</v>
      </c>
      <c r="W126" s="272">
        <v>4</v>
      </c>
      <c r="X126" s="272">
        <v>5</v>
      </c>
      <c r="Y126" s="272"/>
      <c r="Z126" s="272">
        <v>2</v>
      </c>
      <c r="AA126" s="272">
        <v>0</v>
      </c>
      <c r="AB126" s="272">
        <v>2</v>
      </c>
      <c r="AD126" s="108" t="s">
        <v>99</v>
      </c>
      <c r="AE126" s="103">
        <f t="shared" si="57"/>
        <v>0.97874720357941836</v>
      </c>
      <c r="AF126" s="103">
        <f t="shared" si="58"/>
        <v>1.012965964343598</v>
      </c>
      <c r="AG126" s="103">
        <f t="shared" si="59"/>
        <v>0.94202898550724645</v>
      </c>
      <c r="AH126" s="143"/>
      <c r="AI126" s="103">
        <f t="shared" si="60"/>
        <v>0.1899696048632219</v>
      </c>
      <c r="AJ126" s="103">
        <f t="shared" si="61"/>
        <v>0</v>
      </c>
      <c r="AK126" s="103">
        <f t="shared" si="62"/>
        <v>0.39093041438623921</v>
      </c>
      <c r="AL126" s="106"/>
      <c r="AM126" s="103">
        <f t="shared" si="63"/>
        <v>3.4086242299794662</v>
      </c>
      <c r="AN126" s="103">
        <f t="shared" si="64"/>
        <v>3.7965072133637054</v>
      </c>
      <c r="AO126" s="103">
        <f t="shared" si="65"/>
        <v>2.9516994633273703</v>
      </c>
      <c r="AP126" s="106"/>
      <c r="AQ126" s="103">
        <f t="shared" si="66"/>
        <v>1.3157894736842104</v>
      </c>
      <c r="AR126" s="103">
        <f t="shared" si="67"/>
        <v>1.2244897959183674</v>
      </c>
      <c r="AS126" s="103">
        <f t="shared" si="68"/>
        <v>1.4146772767462421</v>
      </c>
      <c r="AT126" s="106"/>
      <c r="AU126" s="103">
        <f t="shared" si="69"/>
        <v>0.41339396444811904</v>
      </c>
      <c r="AV126" s="103">
        <f t="shared" si="70"/>
        <v>0.48076923076923078</v>
      </c>
      <c r="AW126" s="103">
        <f t="shared" si="71"/>
        <v>0.34158838599487618</v>
      </c>
      <c r="AX126" s="106"/>
      <c r="AY126" s="103">
        <f t="shared" si="72"/>
        <v>0.40196516301920504</v>
      </c>
      <c r="AZ126" s="103">
        <f t="shared" si="73"/>
        <v>0.33755274261603374</v>
      </c>
      <c r="BA126" s="103">
        <f t="shared" si="74"/>
        <v>0.47438330170777987</v>
      </c>
      <c r="BB126" s="143"/>
      <c r="BC126" s="103">
        <f t="shared" si="75"/>
        <v>8.9968511021142603E-2</v>
      </c>
      <c r="BD126" s="103">
        <f t="shared" si="76"/>
        <v>0</v>
      </c>
      <c r="BE126" s="103">
        <f t="shared" si="77"/>
        <v>0.17436791630340018</v>
      </c>
      <c r="BF126" s="102"/>
    </row>
    <row r="127" spans="1:58" ht="15" customHeight="1" x14ac:dyDescent="0.2">
      <c r="A127" s="108" t="s">
        <v>100</v>
      </c>
      <c r="B127" s="272">
        <v>26</v>
      </c>
      <c r="C127" s="272">
        <v>18</v>
      </c>
      <c r="D127" s="272">
        <v>8</v>
      </c>
      <c r="E127" s="272"/>
      <c r="F127" s="272">
        <v>2</v>
      </c>
      <c r="G127" s="272">
        <v>2</v>
      </c>
      <c r="H127" s="272">
        <v>0</v>
      </c>
      <c r="I127" s="272"/>
      <c r="J127" s="272">
        <v>14</v>
      </c>
      <c r="K127" s="272">
        <v>11</v>
      </c>
      <c r="L127" s="272">
        <v>3</v>
      </c>
      <c r="M127" s="272"/>
      <c r="N127" s="272">
        <v>5</v>
      </c>
      <c r="O127" s="272">
        <v>3</v>
      </c>
      <c r="P127" s="272">
        <v>2</v>
      </c>
      <c r="Q127" s="272"/>
      <c r="R127" s="272">
        <v>3</v>
      </c>
      <c r="S127" s="272">
        <v>1</v>
      </c>
      <c r="T127" s="272">
        <v>2</v>
      </c>
      <c r="U127" s="272"/>
      <c r="V127" s="272">
        <v>1</v>
      </c>
      <c r="W127" s="272">
        <v>0</v>
      </c>
      <c r="X127" s="272">
        <v>1</v>
      </c>
      <c r="Y127" s="272"/>
      <c r="Z127" s="272">
        <v>1</v>
      </c>
      <c r="AA127" s="272">
        <v>1</v>
      </c>
      <c r="AB127" s="272">
        <v>0</v>
      </c>
      <c r="AD127" s="108" t="s">
        <v>100</v>
      </c>
      <c r="AE127" s="103">
        <f t="shared" si="57"/>
        <v>0.32374548624081684</v>
      </c>
      <c r="AF127" s="103">
        <f t="shared" si="58"/>
        <v>0.43258832011535686</v>
      </c>
      <c r="AG127" s="103">
        <f t="shared" si="59"/>
        <v>0.20671834625322996</v>
      </c>
      <c r="AH127" s="143"/>
      <c r="AI127" s="103">
        <f t="shared" si="60"/>
        <v>0.13522650439486139</v>
      </c>
      <c r="AJ127" s="103">
        <f t="shared" si="61"/>
        <v>0.26595744680851063</v>
      </c>
      <c r="AK127" s="103">
        <f t="shared" si="62"/>
        <v>0</v>
      </c>
      <c r="AL127" s="106"/>
      <c r="AM127" s="103">
        <f t="shared" si="63"/>
        <v>0.9769713886950453</v>
      </c>
      <c r="AN127" s="103">
        <f t="shared" si="64"/>
        <v>1.4569536423841061</v>
      </c>
      <c r="AO127" s="103">
        <f t="shared" si="65"/>
        <v>0.44247787610619471</v>
      </c>
      <c r="AP127" s="106"/>
      <c r="AQ127" s="103">
        <f t="shared" si="66"/>
        <v>0.35893754486719309</v>
      </c>
      <c r="AR127" s="103">
        <f t="shared" si="67"/>
        <v>0.41265474552957354</v>
      </c>
      <c r="AS127" s="103">
        <f t="shared" si="68"/>
        <v>0.3003003003003003</v>
      </c>
      <c r="AT127" s="106"/>
      <c r="AU127" s="103">
        <f t="shared" si="69"/>
        <v>0.23076923076923078</v>
      </c>
      <c r="AV127" s="103">
        <f t="shared" si="70"/>
        <v>0.14326647564469913</v>
      </c>
      <c r="AW127" s="103">
        <f t="shared" si="71"/>
        <v>0.33222591362126247</v>
      </c>
      <c r="AX127" s="106"/>
      <c r="AY127" s="103">
        <f t="shared" si="72"/>
        <v>8.0710250201775621E-2</v>
      </c>
      <c r="AZ127" s="103">
        <f t="shared" si="73"/>
        <v>0</v>
      </c>
      <c r="BA127" s="103">
        <f t="shared" si="74"/>
        <v>0.16920473773265651</v>
      </c>
      <c r="BB127" s="143"/>
      <c r="BC127" s="103">
        <f t="shared" si="75"/>
        <v>8.4245998315080034E-2</v>
      </c>
      <c r="BD127" s="103">
        <f t="shared" si="76"/>
        <v>0.17211703958691912</v>
      </c>
      <c r="BE127" s="103">
        <f t="shared" si="77"/>
        <v>0</v>
      </c>
      <c r="BF127" s="102"/>
    </row>
    <row r="128" spans="1:58" ht="15" customHeight="1" x14ac:dyDescent="0.2">
      <c r="A128" s="108" t="s">
        <v>101</v>
      </c>
      <c r="B128" s="272">
        <v>48</v>
      </c>
      <c r="C128" s="272">
        <v>29</v>
      </c>
      <c r="D128" s="272">
        <v>19</v>
      </c>
      <c r="E128" s="272"/>
      <c r="F128" s="272">
        <v>7</v>
      </c>
      <c r="G128" s="272">
        <v>5</v>
      </c>
      <c r="H128" s="272">
        <v>2</v>
      </c>
      <c r="I128" s="272"/>
      <c r="J128" s="272">
        <v>24</v>
      </c>
      <c r="K128" s="272">
        <v>13</v>
      </c>
      <c r="L128" s="272">
        <v>11</v>
      </c>
      <c r="M128" s="272"/>
      <c r="N128" s="272">
        <v>5</v>
      </c>
      <c r="O128" s="272">
        <v>2</v>
      </c>
      <c r="P128" s="272">
        <v>3</v>
      </c>
      <c r="Q128" s="272"/>
      <c r="R128" s="272">
        <v>7</v>
      </c>
      <c r="S128" s="272">
        <v>7</v>
      </c>
      <c r="T128" s="272">
        <v>0</v>
      </c>
      <c r="U128" s="272"/>
      <c r="V128" s="272">
        <v>3</v>
      </c>
      <c r="W128" s="272">
        <v>0</v>
      </c>
      <c r="X128" s="272">
        <v>3</v>
      </c>
      <c r="Y128" s="272"/>
      <c r="Z128" s="272">
        <v>2</v>
      </c>
      <c r="AA128" s="272">
        <v>2</v>
      </c>
      <c r="AB128" s="272">
        <v>0</v>
      </c>
      <c r="AD128" s="108" t="s">
        <v>101</v>
      </c>
      <c r="AE128" s="103">
        <f t="shared" si="57"/>
        <v>0.55337791099838596</v>
      </c>
      <c r="AF128" s="103">
        <f t="shared" si="58"/>
        <v>0.64530485091232748</v>
      </c>
      <c r="AG128" s="103">
        <f t="shared" si="59"/>
        <v>0.45454545454545453</v>
      </c>
      <c r="AH128" s="143"/>
      <c r="AI128" s="103">
        <f t="shared" si="60"/>
        <v>0.42579075425790752</v>
      </c>
      <c r="AJ128" s="103">
        <f t="shared" si="61"/>
        <v>0.58754406580493534</v>
      </c>
      <c r="AK128" s="103">
        <f t="shared" si="62"/>
        <v>0.25220680958385877</v>
      </c>
      <c r="AL128" s="106"/>
      <c r="AM128" s="103">
        <f t="shared" si="63"/>
        <v>1.5810276679841897</v>
      </c>
      <c r="AN128" s="103">
        <f t="shared" si="64"/>
        <v>1.6539440203562339</v>
      </c>
      <c r="AO128" s="103">
        <f t="shared" si="65"/>
        <v>1.5027322404371584</v>
      </c>
      <c r="AP128" s="106"/>
      <c r="AQ128" s="103">
        <f t="shared" si="66"/>
        <v>0.35310734463276838</v>
      </c>
      <c r="AR128" s="103">
        <f t="shared" si="67"/>
        <v>0.26990553306342779</v>
      </c>
      <c r="AS128" s="103">
        <f t="shared" si="68"/>
        <v>0.44444444444444442</v>
      </c>
      <c r="AT128" s="106"/>
      <c r="AU128" s="103">
        <f t="shared" si="69"/>
        <v>0.49261083743842365</v>
      </c>
      <c r="AV128" s="103">
        <f t="shared" si="70"/>
        <v>0.95497953615279674</v>
      </c>
      <c r="AW128" s="103">
        <f t="shared" si="71"/>
        <v>0</v>
      </c>
      <c r="AX128" s="106"/>
      <c r="AY128" s="103">
        <f t="shared" si="72"/>
        <v>0.22455089820359281</v>
      </c>
      <c r="AZ128" s="103">
        <f t="shared" si="73"/>
        <v>0</v>
      </c>
      <c r="BA128" s="103">
        <f t="shared" si="74"/>
        <v>0.46728971962616817</v>
      </c>
      <c r="BB128" s="143"/>
      <c r="BC128" s="103">
        <f t="shared" si="75"/>
        <v>0.14936519790888725</v>
      </c>
      <c r="BD128" s="103">
        <f t="shared" si="76"/>
        <v>0.29027576197387517</v>
      </c>
      <c r="BE128" s="103">
        <f t="shared" si="77"/>
        <v>0</v>
      </c>
      <c r="BF128" s="102"/>
    </row>
    <row r="129" spans="1:58" ht="15" customHeight="1" x14ac:dyDescent="0.2">
      <c r="A129" s="108" t="s">
        <v>102</v>
      </c>
      <c r="B129" s="272">
        <v>10</v>
      </c>
      <c r="C129" s="272">
        <v>5</v>
      </c>
      <c r="D129" s="272">
        <v>5</v>
      </c>
      <c r="E129" s="272"/>
      <c r="F129" s="272">
        <v>0</v>
      </c>
      <c r="G129" s="272">
        <v>0</v>
      </c>
      <c r="H129" s="272">
        <v>0</v>
      </c>
      <c r="I129" s="272"/>
      <c r="J129" s="272">
        <v>6</v>
      </c>
      <c r="K129" s="272">
        <v>3</v>
      </c>
      <c r="L129" s="272">
        <v>3</v>
      </c>
      <c r="M129" s="272"/>
      <c r="N129" s="272">
        <v>0</v>
      </c>
      <c r="O129" s="272">
        <v>0</v>
      </c>
      <c r="P129" s="272">
        <v>0</v>
      </c>
      <c r="Q129" s="272"/>
      <c r="R129" s="272">
        <v>1</v>
      </c>
      <c r="S129" s="272">
        <v>1</v>
      </c>
      <c r="T129" s="272">
        <v>0</v>
      </c>
      <c r="U129" s="272"/>
      <c r="V129" s="272">
        <v>3</v>
      </c>
      <c r="W129" s="272">
        <v>1</v>
      </c>
      <c r="X129" s="272">
        <v>2</v>
      </c>
      <c r="Y129" s="272"/>
      <c r="Z129" s="272">
        <v>0</v>
      </c>
      <c r="AA129" s="272">
        <v>0</v>
      </c>
      <c r="AB129" s="272">
        <v>0</v>
      </c>
      <c r="AD129" s="108" t="s">
        <v>102</v>
      </c>
      <c r="AE129" s="103">
        <f t="shared" si="57"/>
        <v>0.35945363048166784</v>
      </c>
      <c r="AF129" s="103">
        <f t="shared" si="58"/>
        <v>0.33244680851063829</v>
      </c>
      <c r="AG129" s="103">
        <f t="shared" si="59"/>
        <v>0.39123630672926446</v>
      </c>
      <c r="AH129" s="143"/>
      <c r="AI129" s="103">
        <f t="shared" si="60"/>
        <v>0</v>
      </c>
      <c r="AJ129" s="103">
        <f t="shared" si="61"/>
        <v>0</v>
      </c>
      <c r="AK129" s="103">
        <f t="shared" si="62"/>
        <v>0</v>
      </c>
      <c r="AL129" s="106"/>
      <c r="AM129" s="103">
        <f t="shared" si="63"/>
        <v>1.4563106796116505</v>
      </c>
      <c r="AN129" s="103">
        <f t="shared" si="64"/>
        <v>1.3761467889908259</v>
      </c>
      <c r="AO129" s="103">
        <f t="shared" si="65"/>
        <v>1.5463917525773196</v>
      </c>
      <c r="AP129" s="106"/>
      <c r="AQ129" s="103">
        <f t="shared" si="66"/>
        <v>0</v>
      </c>
      <c r="AR129" s="103">
        <f t="shared" si="67"/>
        <v>0</v>
      </c>
      <c r="AS129" s="103">
        <f t="shared" si="68"/>
        <v>0</v>
      </c>
      <c r="AT129" s="106"/>
      <c r="AU129" s="103">
        <f t="shared" si="69"/>
        <v>0.19607843137254902</v>
      </c>
      <c r="AV129" s="103">
        <f t="shared" si="70"/>
        <v>0.35211267605633806</v>
      </c>
      <c r="AW129" s="103">
        <f t="shared" si="71"/>
        <v>0</v>
      </c>
      <c r="AX129" s="106"/>
      <c r="AY129" s="103">
        <f t="shared" si="72"/>
        <v>0.62893081761006298</v>
      </c>
      <c r="AZ129" s="103">
        <f t="shared" si="73"/>
        <v>0.37313432835820892</v>
      </c>
      <c r="BA129" s="103">
        <f t="shared" si="74"/>
        <v>0.9569377990430622</v>
      </c>
      <c r="BB129" s="143"/>
      <c r="BC129" s="103">
        <f t="shared" si="75"/>
        <v>0</v>
      </c>
      <c r="BD129" s="103">
        <f t="shared" si="76"/>
        <v>0</v>
      </c>
      <c r="BE129" s="103">
        <f t="shared" si="77"/>
        <v>0</v>
      </c>
      <c r="BF129" s="102"/>
    </row>
    <row r="130" spans="1:58" ht="15" customHeight="1" x14ac:dyDescent="0.2">
      <c r="A130" s="108" t="s">
        <v>103</v>
      </c>
      <c r="B130" s="272">
        <v>104</v>
      </c>
      <c r="C130" s="272">
        <v>67</v>
      </c>
      <c r="D130" s="272">
        <v>37</v>
      </c>
      <c r="E130" s="272"/>
      <c r="F130" s="272">
        <v>9</v>
      </c>
      <c r="G130" s="272">
        <v>4</v>
      </c>
      <c r="H130" s="272">
        <v>5</v>
      </c>
      <c r="I130" s="272"/>
      <c r="J130" s="272">
        <v>54</v>
      </c>
      <c r="K130" s="272">
        <v>37</v>
      </c>
      <c r="L130" s="272">
        <v>17</v>
      </c>
      <c r="M130" s="272"/>
      <c r="N130" s="272">
        <v>22</v>
      </c>
      <c r="O130" s="272">
        <v>13</v>
      </c>
      <c r="P130" s="272">
        <v>9</v>
      </c>
      <c r="Q130" s="272"/>
      <c r="R130" s="272">
        <v>5</v>
      </c>
      <c r="S130" s="272">
        <v>4</v>
      </c>
      <c r="T130" s="272">
        <v>1</v>
      </c>
      <c r="U130" s="272"/>
      <c r="V130" s="272">
        <v>7</v>
      </c>
      <c r="W130" s="272">
        <v>5</v>
      </c>
      <c r="X130" s="272">
        <v>2</v>
      </c>
      <c r="Y130" s="272"/>
      <c r="Z130" s="272">
        <v>7</v>
      </c>
      <c r="AA130" s="272">
        <v>4</v>
      </c>
      <c r="AB130" s="272">
        <v>3</v>
      </c>
      <c r="AD130" s="108" t="s">
        <v>103</v>
      </c>
      <c r="AE130" s="103">
        <f>+B130/(B82+B130+B39)*100</f>
        <v>0.40943269950001965</v>
      </c>
      <c r="AF130" s="103">
        <f>+C130/(C82+C130+C39)*100</f>
        <v>0.51376428188022394</v>
      </c>
      <c r="AG130" s="103">
        <f>+D130/(D82+D130+D39)*100</f>
        <v>0.29935275080906149</v>
      </c>
      <c r="AH130" s="143"/>
      <c r="AI130" s="103">
        <f>+F130/(F82+F130+F39)*100</f>
        <v>0.18529956763434219</v>
      </c>
      <c r="AJ130" s="103">
        <f>+G130/(G82+G130+G39)*100</f>
        <v>0.15854141894569956</v>
      </c>
      <c r="AK130" s="103">
        <f>+H130/(H82+H130+H39)*100</f>
        <v>0.21422450728363326</v>
      </c>
      <c r="AL130" s="106"/>
      <c r="AM130" s="103">
        <f>+J130/(J82+J130+J39)*100</f>
        <v>1.2943432406519655</v>
      </c>
      <c r="AN130" s="103">
        <f>+K130/(K82+K130+K39)*100</f>
        <v>1.7379051197745421</v>
      </c>
      <c r="AO130" s="103">
        <f>+L130/(L82+L130+L39)*100</f>
        <v>0.8321096426823299</v>
      </c>
      <c r="AP130" s="106"/>
      <c r="AQ130" s="103">
        <f>+N130/(N82+N130+N39)*100</f>
        <v>0.51522248243559721</v>
      </c>
      <c r="AR130" s="103">
        <f>+O130/(O82+O130+O39)*100</f>
        <v>0.58584948174853535</v>
      </c>
      <c r="AS130" s="103">
        <f>+P130/(P82+P130+P39)*100</f>
        <v>0.43881033642125794</v>
      </c>
      <c r="AT130" s="106"/>
      <c r="AU130" s="103">
        <f>+R130/(R82+R130+R39)*100</f>
        <v>0.11870845204178537</v>
      </c>
      <c r="AV130" s="103">
        <f>+S130/(S82+S130+S39)*100</f>
        <v>0.18157058556513844</v>
      </c>
      <c r="AW130" s="103">
        <f>+T130/(T82+T130+T39)*100</f>
        <v>4.9776007964161276E-2</v>
      </c>
      <c r="AX130" s="106"/>
      <c r="AY130" s="103">
        <f>+V130/(V82+V130+V39)*100</f>
        <v>0.17211703958691912</v>
      </c>
      <c r="AZ130" s="103">
        <f>+W130/(W82+W130+W39)*100</f>
        <v>0.24330900243309003</v>
      </c>
      <c r="BA130" s="103">
        <f>+X130/(X82+X130+X39)*100</f>
        <v>9.940357852882703E-2</v>
      </c>
      <c r="BB130" s="143"/>
      <c r="BC130" s="103">
        <f>+Z130/(Z82+Z130+Z39)*100</f>
        <v>0.18310227569971227</v>
      </c>
      <c r="BD130" s="103">
        <f>+AA130/(AA82+AA130+AA39)*100</f>
        <v>0.20920502092050208</v>
      </c>
      <c r="BE130" s="103">
        <f>+AB130/(AB82+AB130+AB39)*100</f>
        <v>0.15698587127158556</v>
      </c>
      <c r="BF130" s="102"/>
    </row>
    <row r="131" spans="1:58" ht="15" customHeight="1" x14ac:dyDescent="0.2">
      <c r="A131" s="108" t="s">
        <v>104</v>
      </c>
      <c r="B131" s="272">
        <v>79</v>
      </c>
      <c r="C131" s="272">
        <v>52</v>
      </c>
      <c r="D131" s="272">
        <v>27</v>
      </c>
      <c r="E131" s="272"/>
      <c r="F131" s="272">
        <v>2</v>
      </c>
      <c r="G131" s="272">
        <v>1</v>
      </c>
      <c r="H131" s="272">
        <v>1</v>
      </c>
      <c r="I131" s="272"/>
      <c r="J131" s="272">
        <v>46</v>
      </c>
      <c r="K131" s="272">
        <v>31</v>
      </c>
      <c r="L131" s="272">
        <v>15</v>
      </c>
      <c r="M131" s="272"/>
      <c r="N131" s="272">
        <v>13</v>
      </c>
      <c r="O131" s="272">
        <v>8</v>
      </c>
      <c r="P131" s="272">
        <v>5</v>
      </c>
      <c r="Q131" s="272"/>
      <c r="R131" s="272">
        <v>11</v>
      </c>
      <c r="S131" s="272">
        <v>6</v>
      </c>
      <c r="T131" s="272">
        <v>5</v>
      </c>
      <c r="U131" s="272"/>
      <c r="V131" s="272">
        <v>6</v>
      </c>
      <c r="W131" s="272">
        <v>5</v>
      </c>
      <c r="X131" s="272">
        <v>1</v>
      </c>
      <c r="Y131" s="272"/>
      <c r="Z131" s="272">
        <v>1</v>
      </c>
      <c r="AA131" s="272">
        <v>1</v>
      </c>
      <c r="AB131" s="272">
        <v>0</v>
      </c>
      <c r="AD131" s="108" t="s">
        <v>104</v>
      </c>
      <c r="AE131" s="103">
        <f>+B131/(B84+B131+B40)*100</f>
        <v>0.37882420638726383</v>
      </c>
      <c r="AF131" s="103">
        <f>+C131/(C84+C131+C40)*100</f>
        <v>0.48602673147023084</v>
      </c>
      <c r="AG131" s="103">
        <f t="shared" ref="AG131:AG132" si="78">+D131/(D84+D131+D40)*100</f>
        <v>0.26587887740029542</v>
      </c>
      <c r="AH131" s="143"/>
      <c r="AI131" s="103">
        <f t="shared" ref="AI131:AK132" si="79">+F131/(F84+F131+F40)*100</f>
        <v>5.3078556263269641E-2</v>
      </c>
      <c r="AJ131" s="103">
        <f t="shared" si="79"/>
        <v>5.2083333333333336E-2</v>
      </c>
      <c r="AK131" s="103">
        <f t="shared" si="79"/>
        <v>5.4112554112554112E-2</v>
      </c>
      <c r="AL131" s="106"/>
      <c r="AM131" s="103">
        <f t="shared" ref="AM131:AO132" si="80">+J131/(J84+J131+J40)*100</f>
        <v>1.2606193477665113</v>
      </c>
      <c r="AN131" s="103">
        <f t="shared" si="80"/>
        <v>1.6376122556788169</v>
      </c>
      <c r="AO131" s="103">
        <f t="shared" si="80"/>
        <v>0.85421412300683375</v>
      </c>
      <c r="AP131" s="106"/>
      <c r="AQ131" s="103">
        <f t="shared" ref="AQ131:AS132" si="81">+N131/(N84+N131+N40)*100</f>
        <v>0.37911927675707202</v>
      </c>
      <c r="AR131" s="103">
        <f t="shared" si="81"/>
        <v>0.44817927170868344</v>
      </c>
      <c r="AS131" s="103">
        <f t="shared" si="81"/>
        <v>0.30413625304136255</v>
      </c>
      <c r="AT131" s="106"/>
      <c r="AU131" s="103">
        <f t="shared" ref="AU131:AW132" si="82">+R131/(R84+R131+R40)*100</f>
        <v>0.3105590062111801</v>
      </c>
      <c r="AV131" s="103">
        <f t="shared" si="82"/>
        <v>0.33112582781456956</v>
      </c>
      <c r="AW131" s="103">
        <f t="shared" si="82"/>
        <v>0.28901734104046239</v>
      </c>
      <c r="AX131" s="106"/>
      <c r="AY131" s="103">
        <f t="shared" ref="AY131:BA132" si="83">+V131/(V84+V131+V40)*100</f>
        <v>0.17958695001496558</v>
      </c>
      <c r="AZ131" s="103">
        <f t="shared" si="83"/>
        <v>0.29222676797194624</v>
      </c>
      <c r="BA131" s="103">
        <f t="shared" si="83"/>
        <v>6.1349693251533749E-2</v>
      </c>
      <c r="BB131" s="143"/>
      <c r="BC131" s="103">
        <f t="shared" ref="BC131:BE132" si="84">+Z131/(Z84+Z131+Z40)*100</f>
        <v>3.2000000000000001E-2</v>
      </c>
      <c r="BD131" s="103">
        <f t="shared" si="84"/>
        <v>6.3371356147021538E-2</v>
      </c>
      <c r="BE131" s="103">
        <f t="shared" si="84"/>
        <v>0</v>
      </c>
      <c r="BF131" s="102"/>
    </row>
    <row r="132" spans="1:58" ht="15" customHeight="1" thickBot="1" x14ac:dyDescent="0.25">
      <c r="A132" s="123" t="s">
        <v>105</v>
      </c>
      <c r="B132" s="272">
        <v>84</v>
      </c>
      <c r="C132" s="272">
        <v>48</v>
      </c>
      <c r="D132" s="272">
        <v>36</v>
      </c>
      <c r="E132" s="272"/>
      <c r="F132" s="272">
        <v>12</v>
      </c>
      <c r="G132" s="272">
        <v>7</v>
      </c>
      <c r="H132" s="272">
        <v>5</v>
      </c>
      <c r="I132" s="272"/>
      <c r="J132" s="272">
        <v>20</v>
      </c>
      <c r="K132" s="272">
        <v>10</v>
      </c>
      <c r="L132" s="272">
        <v>10</v>
      </c>
      <c r="M132" s="272"/>
      <c r="N132" s="272">
        <v>12</v>
      </c>
      <c r="O132" s="272">
        <v>4</v>
      </c>
      <c r="P132" s="272">
        <v>8</v>
      </c>
      <c r="Q132" s="272"/>
      <c r="R132" s="272">
        <v>14</v>
      </c>
      <c r="S132" s="272">
        <v>10</v>
      </c>
      <c r="T132" s="272">
        <v>4</v>
      </c>
      <c r="U132" s="272"/>
      <c r="V132" s="272">
        <v>18</v>
      </c>
      <c r="W132" s="272">
        <v>12</v>
      </c>
      <c r="X132" s="272">
        <v>6</v>
      </c>
      <c r="Y132" s="272"/>
      <c r="Z132" s="272">
        <v>8</v>
      </c>
      <c r="AA132" s="272">
        <v>5</v>
      </c>
      <c r="AB132" s="272">
        <v>3</v>
      </c>
      <c r="AD132" s="123" t="s">
        <v>105</v>
      </c>
      <c r="AE132" s="105">
        <f>+B132/(B85+B132+B41)*100</f>
        <v>2.5044722719141324</v>
      </c>
      <c r="AF132" s="105">
        <f>+C132/(C85+C132+C41)*100</f>
        <v>2.7809965237543453</v>
      </c>
      <c r="AG132" s="105">
        <f t="shared" si="78"/>
        <v>2.2113022113022112</v>
      </c>
      <c r="AH132" s="156"/>
      <c r="AI132" s="105">
        <f t="shared" si="79"/>
        <v>2.003338898163606</v>
      </c>
      <c r="AJ132" s="105">
        <f t="shared" si="79"/>
        <v>2.2508038585209005</v>
      </c>
      <c r="AK132" s="105">
        <f t="shared" si="79"/>
        <v>1.7361111111111112</v>
      </c>
      <c r="AL132" s="101"/>
      <c r="AM132" s="105">
        <f t="shared" si="80"/>
        <v>3.225806451612903</v>
      </c>
      <c r="AN132" s="105">
        <f t="shared" si="80"/>
        <v>3.1746031746031744</v>
      </c>
      <c r="AO132" s="105">
        <f t="shared" si="80"/>
        <v>3.278688524590164</v>
      </c>
      <c r="AP132" s="101"/>
      <c r="AQ132" s="105">
        <f t="shared" si="81"/>
        <v>1.9769357495881383</v>
      </c>
      <c r="AR132" s="105">
        <f t="shared" si="81"/>
        <v>1.2903225806451613</v>
      </c>
      <c r="AS132" s="105">
        <f t="shared" si="81"/>
        <v>2.6936026936026933</v>
      </c>
      <c r="AT132" s="101"/>
      <c r="AU132" s="105">
        <f t="shared" si="82"/>
        <v>2.5408348457350272</v>
      </c>
      <c r="AV132" s="105">
        <f t="shared" si="82"/>
        <v>3.4482758620689653</v>
      </c>
      <c r="AW132" s="105">
        <f t="shared" si="82"/>
        <v>1.5325670498084289</v>
      </c>
      <c r="AX132" s="101"/>
      <c r="AY132" s="105">
        <f t="shared" si="83"/>
        <v>3.4220532319391634</v>
      </c>
      <c r="AZ132" s="105">
        <f t="shared" si="83"/>
        <v>4.3636363636363642</v>
      </c>
      <c r="BA132" s="105">
        <f t="shared" si="83"/>
        <v>2.3904382470119523</v>
      </c>
      <c r="BB132" s="156"/>
      <c r="BC132" s="105">
        <f t="shared" si="84"/>
        <v>1.7738359201773837</v>
      </c>
      <c r="BD132" s="105">
        <f t="shared" si="84"/>
        <v>2.2222222222222223</v>
      </c>
      <c r="BE132" s="105">
        <f t="shared" si="84"/>
        <v>1.3274336283185841</v>
      </c>
      <c r="BF132" s="102"/>
    </row>
    <row r="133" spans="1:58" ht="15" customHeight="1" x14ac:dyDescent="0.2">
      <c r="A133" s="334" t="s">
        <v>256</v>
      </c>
      <c r="B133" s="334"/>
      <c r="C133" s="334"/>
      <c r="D133" s="334"/>
      <c r="E133" s="334"/>
      <c r="F133" s="334"/>
      <c r="G133" s="334"/>
      <c r="H133" s="334"/>
      <c r="I133" s="334"/>
      <c r="J133" s="334"/>
      <c r="K133" s="334"/>
      <c r="L133" s="334"/>
      <c r="M133" s="334"/>
      <c r="N133" s="334"/>
      <c r="O133" s="334"/>
      <c r="P133" s="334"/>
      <c r="Q133" s="334"/>
      <c r="R133" s="334"/>
      <c r="S133" s="334"/>
      <c r="T133" s="334"/>
      <c r="U133" s="334"/>
      <c r="V133" s="334"/>
      <c r="W133" s="334"/>
      <c r="X133" s="334"/>
      <c r="Y133" s="334"/>
      <c r="Z133" s="334"/>
      <c r="AA133" s="334"/>
      <c r="AB133" s="334"/>
      <c r="AD133" s="334" t="s">
        <v>256</v>
      </c>
      <c r="AE133" s="334"/>
      <c r="AF133" s="334"/>
      <c r="AG133" s="334"/>
      <c r="AH133" s="334"/>
      <c r="AI133" s="334"/>
      <c r="AJ133" s="334"/>
      <c r="AK133" s="334"/>
      <c r="AL133" s="334"/>
      <c r="AM133" s="334"/>
      <c r="AN133" s="334"/>
      <c r="AO133" s="334"/>
      <c r="AP133" s="334"/>
      <c r="AQ133" s="334"/>
      <c r="AR133" s="334"/>
      <c r="AS133" s="334"/>
      <c r="AT133" s="334"/>
      <c r="AU133" s="334"/>
      <c r="AV133" s="334"/>
      <c r="AW133" s="334"/>
      <c r="AX133" s="334"/>
      <c r="AY133" s="334"/>
      <c r="AZ133" s="334"/>
      <c r="BA133" s="334"/>
      <c r="BB133" s="334"/>
      <c r="BC133" s="334"/>
      <c r="BD133" s="334"/>
      <c r="BE133" s="334"/>
      <c r="BF133" s="102"/>
    </row>
    <row r="134" spans="1:58" ht="15" customHeight="1" x14ac:dyDescent="0.2">
      <c r="A134" s="335" t="s">
        <v>242</v>
      </c>
      <c r="B134" s="335"/>
      <c r="C134" s="335"/>
      <c r="D134" s="335"/>
      <c r="E134" s="335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  <c r="AA134" s="335"/>
      <c r="AB134" s="335"/>
      <c r="AD134" s="335" t="s">
        <v>242</v>
      </c>
      <c r="AE134" s="335"/>
      <c r="AF134" s="335"/>
      <c r="AG134" s="335"/>
      <c r="AH134" s="335"/>
      <c r="AI134" s="335"/>
      <c r="AJ134" s="335"/>
      <c r="AK134" s="335"/>
      <c r="AL134" s="335"/>
      <c r="AM134" s="335"/>
      <c r="AN134" s="335"/>
      <c r="AO134" s="335"/>
      <c r="AP134" s="335"/>
      <c r="AQ134" s="335"/>
      <c r="AR134" s="335"/>
      <c r="AS134" s="335"/>
      <c r="AT134" s="335"/>
      <c r="AU134" s="335"/>
      <c r="AV134" s="335"/>
      <c r="AW134" s="335"/>
      <c r="AX134" s="335"/>
      <c r="AY134" s="335"/>
      <c r="AZ134" s="335"/>
      <c r="BA134" s="335"/>
      <c r="BB134" s="335"/>
      <c r="BC134" s="335"/>
      <c r="BD134" s="335"/>
      <c r="BE134" s="335"/>
      <c r="BF134" s="102"/>
    </row>
    <row r="135" spans="1:58" ht="15" customHeight="1" x14ac:dyDescent="0.2">
      <c r="BF135" s="102"/>
    </row>
    <row r="136" spans="1:58" ht="15" customHeight="1" x14ac:dyDescent="0.2">
      <c r="BF136" s="102"/>
    </row>
    <row r="137" spans="1:58" ht="15" customHeight="1" x14ac:dyDescent="0.2">
      <c r="BF137" s="102"/>
    </row>
    <row r="138" spans="1:58" ht="15" customHeight="1" x14ac:dyDescent="0.2">
      <c r="AE138" s="158"/>
      <c r="BF138" s="102"/>
    </row>
    <row r="139" spans="1:58" ht="15" customHeight="1" x14ac:dyDescent="0.2">
      <c r="AE139" s="158"/>
      <c r="BF139" s="102"/>
    </row>
    <row r="140" spans="1:58" ht="15" customHeight="1" x14ac:dyDescent="0.2">
      <c r="AE140" s="158"/>
      <c r="BF140" s="102"/>
    </row>
    <row r="141" spans="1:58" ht="15" customHeight="1" x14ac:dyDescent="0.2">
      <c r="AE141" s="158"/>
    </row>
    <row r="142" spans="1:58" ht="15" customHeight="1" x14ac:dyDescent="0.2">
      <c r="AE142" s="158"/>
    </row>
    <row r="143" spans="1:58" ht="15" customHeight="1" x14ac:dyDescent="0.2">
      <c r="AE143" s="158"/>
    </row>
    <row r="144" spans="1:58" ht="15" customHeight="1" x14ac:dyDescent="0.2">
      <c r="AE144" s="158"/>
    </row>
    <row r="145" spans="31:31" ht="15" customHeight="1" x14ac:dyDescent="0.2">
      <c r="AE145" s="158"/>
    </row>
    <row r="146" spans="31:31" ht="15" customHeight="1" x14ac:dyDescent="0.2">
      <c r="AE146" s="158"/>
    </row>
    <row r="147" spans="31:31" ht="15" customHeight="1" x14ac:dyDescent="0.2">
      <c r="AE147" s="158"/>
    </row>
    <row r="148" spans="31:31" ht="15" customHeight="1" x14ac:dyDescent="0.2">
      <c r="AE148" s="158"/>
    </row>
    <row r="149" spans="31:31" ht="15" customHeight="1" x14ac:dyDescent="0.2">
      <c r="AE149" s="158"/>
    </row>
    <row r="150" spans="31:31" ht="15" customHeight="1" x14ac:dyDescent="0.2">
      <c r="AE150" s="158"/>
    </row>
    <row r="151" spans="31:31" ht="15" customHeight="1" x14ac:dyDescent="0.2">
      <c r="AE151" s="158"/>
    </row>
    <row r="152" spans="31:31" ht="15" customHeight="1" x14ac:dyDescent="0.2">
      <c r="AE152" s="158"/>
    </row>
    <row r="153" spans="31:31" ht="15" customHeight="1" x14ac:dyDescent="0.2">
      <c r="AE153" s="158"/>
    </row>
    <row r="154" spans="31:31" ht="15" customHeight="1" x14ac:dyDescent="0.2">
      <c r="AE154" s="158"/>
    </row>
    <row r="155" spans="31:31" ht="15" customHeight="1" x14ac:dyDescent="0.2">
      <c r="AE155" s="158"/>
    </row>
    <row r="156" spans="31:31" ht="15" customHeight="1" x14ac:dyDescent="0.2">
      <c r="AE156" s="158"/>
    </row>
    <row r="157" spans="31:31" ht="15" customHeight="1" x14ac:dyDescent="0.2">
      <c r="AE157" s="158"/>
    </row>
    <row r="158" spans="31:31" ht="15" customHeight="1" x14ac:dyDescent="0.2">
      <c r="AE158" s="158"/>
    </row>
    <row r="159" spans="31:31" ht="15" customHeight="1" x14ac:dyDescent="0.2">
      <c r="AE159" s="158"/>
    </row>
    <row r="160" spans="31:31" ht="15" customHeight="1" x14ac:dyDescent="0.2">
      <c r="AE160" s="158"/>
    </row>
    <row r="161" spans="31:31" ht="15" customHeight="1" x14ac:dyDescent="0.2">
      <c r="AE161" s="158"/>
    </row>
    <row r="162" spans="31:31" ht="15" customHeight="1" x14ac:dyDescent="0.2">
      <c r="AE162" s="158"/>
    </row>
    <row r="163" spans="31:31" ht="15" customHeight="1" x14ac:dyDescent="0.2">
      <c r="AE163" s="158"/>
    </row>
    <row r="164" spans="31:31" ht="15" customHeight="1" x14ac:dyDescent="0.2">
      <c r="AE164" s="158"/>
    </row>
    <row r="165" spans="31:31" ht="15" customHeight="1" x14ac:dyDescent="0.2">
      <c r="AE165" s="158"/>
    </row>
    <row r="166" spans="31:31" ht="15" customHeight="1" x14ac:dyDescent="0.2">
      <c r="AE166" s="158"/>
    </row>
    <row r="167" spans="31:31" ht="15" customHeight="1" x14ac:dyDescent="0.2">
      <c r="AE167" s="158"/>
    </row>
    <row r="168" spans="31:31" ht="15" customHeight="1" x14ac:dyDescent="0.2">
      <c r="AE168" s="158"/>
    </row>
    <row r="169" spans="31:31" ht="15" customHeight="1" x14ac:dyDescent="0.2">
      <c r="AE169" s="158"/>
    </row>
    <row r="170" spans="31:31" ht="15" customHeight="1" x14ac:dyDescent="0.2">
      <c r="AE170" s="158"/>
    </row>
    <row r="171" spans="31:31" ht="15" customHeight="1" x14ac:dyDescent="0.2">
      <c r="AE171" s="158"/>
    </row>
    <row r="172" spans="31:31" ht="15" customHeight="1" x14ac:dyDescent="0.2">
      <c r="AE172" s="158"/>
    </row>
    <row r="173" spans="31:31" ht="15" customHeight="1" x14ac:dyDescent="0.2">
      <c r="AE173" s="158"/>
    </row>
    <row r="174" spans="31:31" ht="15" customHeight="1" x14ac:dyDescent="0.2">
      <c r="AE174" s="158"/>
    </row>
    <row r="175" spans="31:31" ht="15" customHeight="1" x14ac:dyDescent="0.2">
      <c r="AE175" s="158"/>
    </row>
    <row r="176" spans="31:31" ht="15" customHeight="1" x14ac:dyDescent="0.2">
      <c r="AE176" s="158"/>
    </row>
  </sheetData>
  <mergeCells count="105">
    <mergeCell ref="R10:T10"/>
    <mergeCell ref="V10:X10"/>
    <mergeCell ref="Z10:AB10"/>
    <mergeCell ref="AE54:AG54"/>
    <mergeCell ref="B10:D10"/>
    <mergeCell ref="F10:H10"/>
    <mergeCell ref="J10:L10"/>
    <mergeCell ref="N10:P10"/>
    <mergeCell ref="A42:AB42"/>
    <mergeCell ref="A43:AB43"/>
    <mergeCell ref="AA91:AB92"/>
    <mergeCell ref="A48:AB48"/>
    <mergeCell ref="A49:AB49"/>
    <mergeCell ref="A50:AB50"/>
    <mergeCell ref="A51:AB51"/>
    <mergeCell ref="A99:AB99"/>
    <mergeCell ref="A94:AB94"/>
    <mergeCell ref="A95:AB95"/>
    <mergeCell ref="A96:AB96"/>
    <mergeCell ref="A97:AB97"/>
    <mergeCell ref="A98:AB98"/>
    <mergeCell ref="A52:AB52"/>
    <mergeCell ref="A86:AB86"/>
    <mergeCell ref="A87:AB87"/>
    <mergeCell ref="A54:A55"/>
    <mergeCell ref="B54:D54"/>
    <mergeCell ref="F54:H54"/>
    <mergeCell ref="J54:L54"/>
    <mergeCell ref="N54:P54"/>
    <mergeCell ref="R54:T54"/>
    <mergeCell ref="V54:X54"/>
    <mergeCell ref="Z54:AB54"/>
    <mergeCell ref="A91:X91"/>
    <mergeCell ref="AD95:BE95"/>
    <mergeCell ref="AD94:BE94"/>
    <mergeCell ref="AY101:BA101"/>
    <mergeCell ref="BC101:BE101"/>
    <mergeCell ref="AD99:BE99"/>
    <mergeCell ref="AD98:BE98"/>
    <mergeCell ref="AD97:BE97"/>
    <mergeCell ref="AD96:BE96"/>
    <mergeCell ref="A133:AB133"/>
    <mergeCell ref="A134:AB134"/>
    <mergeCell ref="AD133:BE133"/>
    <mergeCell ref="AD134:BE134"/>
    <mergeCell ref="R101:T101"/>
    <mergeCell ref="V101:X101"/>
    <mergeCell ref="Z101:AB101"/>
    <mergeCell ref="A101:A102"/>
    <mergeCell ref="B101:D101"/>
    <mergeCell ref="F101:H101"/>
    <mergeCell ref="J101:L101"/>
    <mergeCell ref="N101:P101"/>
    <mergeCell ref="AD101:AD102"/>
    <mergeCell ref="AE101:AG101"/>
    <mergeCell ref="AI101:AK101"/>
    <mergeCell ref="AM101:AO101"/>
    <mergeCell ref="AQ101:AS101"/>
    <mergeCell ref="AU101:AW101"/>
    <mergeCell ref="AA1:AB2"/>
    <mergeCell ref="BG1:BH2"/>
    <mergeCell ref="BG45:BH46"/>
    <mergeCell ref="AD47:BE47"/>
    <mergeCell ref="AD8:BE8"/>
    <mergeCell ref="AD7:BE7"/>
    <mergeCell ref="AD6:BE6"/>
    <mergeCell ref="AD5:BE5"/>
    <mergeCell ref="AI10:AK10"/>
    <mergeCell ref="AM10:AO10"/>
    <mergeCell ref="AQ10:AS10"/>
    <mergeCell ref="AU10:AW10"/>
    <mergeCell ref="AY10:BA10"/>
    <mergeCell ref="A3:AB3"/>
    <mergeCell ref="A4:AB4"/>
    <mergeCell ref="A5:AB5"/>
    <mergeCell ref="AE10:AG10"/>
    <mergeCell ref="AA44:AB45"/>
    <mergeCell ref="A6:AB6"/>
    <mergeCell ref="A7:AB7"/>
    <mergeCell ref="A8:AB8"/>
    <mergeCell ref="A47:AB47"/>
    <mergeCell ref="AD10:AD11"/>
    <mergeCell ref="A10:A11"/>
    <mergeCell ref="BG92:BH93"/>
    <mergeCell ref="AD4:BE4"/>
    <mergeCell ref="AD3:BE3"/>
    <mergeCell ref="AD52:BE52"/>
    <mergeCell ref="AD51:BE51"/>
    <mergeCell ref="AD50:BE50"/>
    <mergeCell ref="AD49:BE49"/>
    <mergeCell ref="AD48:BE48"/>
    <mergeCell ref="AU54:AW54"/>
    <mergeCell ref="AY54:BA54"/>
    <mergeCell ref="AD42:BE42"/>
    <mergeCell ref="AD43:BE43"/>
    <mergeCell ref="AD86:BE86"/>
    <mergeCell ref="AD87:BE87"/>
    <mergeCell ref="BC54:BE54"/>
    <mergeCell ref="BC10:BE10"/>
    <mergeCell ref="AD54:AD55"/>
    <mergeCell ref="AI54:AK54"/>
    <mergeCell ref="AM54:AO54"/>
    <mergeCell ref="AQ54:AS54"/>
    <mergeCell ref="AD44:BE44"/>
    <mergeCell ref="AD91:BE91"/>
  </mergeCells>
  <hyperlinks>
    <hyperlink ref="AA1" r:id="rId1" location="INDICE!A1"/>
    <hyperlink ref="AA1:AB2" location="INDICE!A1" display="INDICE"/>
    <hyperlink ref="BG1" r:id="rId2" location="INDICE!A1"/>
    <hyperlink ref="BG1:BH2" location="INDICE!A1" display="INDICE"/>
    <hyperlink ref="BG45" r:id="rId3" location="INDICE!A1"/>
    <hyperlink ref="BG45:BH46" location="INDICE!A1" display="INDICE"/>
    <hyperlink ref="AA91" r:id="rId4" location="INDICE!A1"/>
    <hyperlink ref="AA91:AB92" location="INDICE!A1" display="INDICE"/>
    <hyperlink ref="AA44" r:id="rId5" location="INDICE!A1"/>
    <hyperlink ref="AA44:AB45" location="INDICE!A1" display="INDICE"/>
    <hyperlink ref="BG92" r:id="rId6" location="INDICE!A1"/>
    <hyperlink ref="BG92:BH93" location="INDICE!A1" display="INDICE"/>
  </hyperlinks>
  <printOptions horizontalCentered="1"/>
  <pageMargins left="0.59055118110236227" right="0.59055118110236227" top="0.59055118110236227" bottom="0.98425196850393704" header="0" footer="0"/>
  <pageSetup scale="70" fitToHeight="6" orientation="landscape" r:id="rId7"/>
  <headerFooter alignWithMargins="0"/>
  <rowBreaks count="4" manualBreakCount="4">
    <brk id="43" max="56" man="1"/>
    <brk id="46" max="56" man="1"/>
    <brk id="88" max="16383" man="1"/>
    <brk id="93" max="5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"/>
  <sheetViews>
    <sheetView zoomScaleNormal="100" workbookViewId="0">
      <selection activeCell="W1" sqref="W1:X2"/>
    </sheetView>
  </sheetViews>
  <sheetFormatPr baseColWidth="10" defaultRowHeight="11.25" x14ac:dyDescent="0.25"/>
  <cols>
    <col min="1" max="1" width="15.42578125" style="124" bestFit="1" customWidth="1"/>
    <col min="2" max="4" width="6.140625" style="124" customWidth="1"/>
    <col min="5" max="5" width="1.42578125" style="124" customWidth="1"/>
    <col min="6" max="8" width="5.140625" style="124" customWidth="1"/>
    <col min="9" max="9" width="1.42578125" style="124" customWidth="1"/>
    <col min="10" max="12" width="5.140625" style="124" customWidth="1"/>
    <col min="13" max="13" width="1.42578125" style="124" customWidth="1"/>
    <col min="14" max="16" width="5.140625" style="124" customWidth="1"/>
    <col min="17" max="17" width="1.42578125" style="124" customWidth="1"/>
    <col min="18" max="20" width="5.140625" style="124" customWidth="1"/>
    <col min="21" max="256" width="11.42578125" style="124"/>
    <col min="257" max="257" width="15.42578125" style="124" bestFit="1" customWidth="1"/>
    <col min="258" max="260" width="6.140625" style="124" customWidth="1"/>
    <col min="261" max="261" width="1.42578125" style="124" customWidth="1"/>
    <col min="262" max="264" width="5.140625" style="124" customWidth="1"/>
    <col min="265" max="265" width="1.42578125" style="124" customWidth="1"/>
    <col min="266" max="268" width="5.140625" style="124" customWidth="1"/>
    <col min="269" max="269" width="1.42578125" style="124" customWidth="1"/>
    <col min="270" max="272" width="5.140625" style="124" customWidth="1"/>
    <col min="273" max="273" width="1.42578125" style="124" customWidth="1"/>
    <col min="274" max="276" width="5.140625" style="124" customWidth="1"/>
    <col min="277" max="512" width="11.42578125" style="124"/>
    <col min="513" max="513" width="15.42578125" style="124" bestFit="1" customWidth="1"/>
    <col min="514" max="516" width="6.140625" style="124" customWidth="1"/>
    <col min="517" max="517" width="1.42578125" style="124" customWidth="1"/>
    <col min="518" max="520" width="5.140625" style="124" customWidth="1"/>
    <col min="521" max="521" width="1.42578125" style="124" customWidth="1"/>
    <col min="522" max="524" width="5.140625" style="124" customWidth="1"/>
    <col min="525" max="525" width="1.42578125" style="124" customWidth="1"/>
    <col min="526" max="528" width="5.140625" style="124" customWidth="1"/>
    <col min="529" max="529" width="1.42578125" style="124" customWidth="1"/>
    <col min="530" max="532" width="5.140625" style="124" customWidth="1"/>
    <col min="533" max="768" width="11.42578125" style="124"/>
    <col min="769" max="769" width="15.42578125" style="124" bestFit="1" customWidth="1"/>
    <col min="770" max="772" width="6.140625" style="124" customWidth="1"/>
    <col min="773" max="773" width="1.42578125" style="124" customWidth="1"/>
    <col min="774" max="776" width="5.140625" style="124" customWidth="1"/>
    <col min="777" max="777" width="1.42578125" style="124" customWidth="1"/>
    <col min="778" max="780" width="5.140625" style="124" customWidth="1"/>
    <col min="781" max="781" width="1.42578125" style="124" customWidth="1"/>
    <col min="782" max="784" width="5.140625" style="124" customWidth="1"/>
    <col min="785" max="785" width="1.42578125" style="124" customWidth="1"/>
    <col min="786" max="788" width="5.140625" style="124" customWidth="1"/>
    <col min="789" max="1024" width="11.42578125" style="124"/>
    <col min="1025" max="1025" width="15.42578125" style="124" bestFit="1" customWidth="1"/>
    <col min="1026" max="1028" width="6.140625" style="124" customWidth="1"/>
    <col min="1029" max="1029" width="1.42578125" style="124" customWidth="1"/>
    <col min="1030" max="1032" width="5.140625" style="124" customWidth="1"/>
    <col min="1033" max="1033" width="1.42578125" style="124" customWidth="1"/>
    <col min="1034" max="1036" width="5.140625" style="124" customWidth="1"/>
    <col min="1037" max="1037" width="1.42578125" style="124" customWidth="1"/>
    <col min="1038" max="1040" width="5.140625" style="124" customWidth="1"/>
    <col min="1041" max="1041" width="1.42578125" style="124" customWidth="1"/>
    <col min="1042" max="1044" width="5.140625" style="124" customWidth="1"/>
    <col min="1045" max="1280" width="11.42578125" style="124"/>
    <col min="1281" max="1281" width="15.42578125" style="124" bestFit="1" customWidth="1"/>
    <col min="1282" max="1284" width="6.140625" style="124" customWidth="1"/>
    <col min="1285" max="1285" width="1.42578125" style="124" customWidth="1"/>
    <col min="1286" max="1288" width="5.140625" style="124" customWidth="1"/>
    <col min="1289" max="1289" width="1.42578125" style="124" customWidth="1"/>
    <col min="1290" max="1292" width="5.140625" style="124" customWidth="1"/>
    <col min="1293" max="1293" width="1.42578125" style="124" customWidth="1"/>
    <col min="1294" max="1296" width="5.140625" style="124" customWidth="1"/>
    <col min="1297" max="1297" width="1.42578125" style="124" customWidth="1"/>
    <col min="1298" max="1300" width="5.140625" style="124" customWidth="1"/>
    <col min="1301" max="1536" width="11.42578125" style="124"/>
    <col min="1537" max="1537" width="15.42578125" style="124" bestFit="1" customWidth="1"/>
    <col min="1538" max="1540" width="6.140625" style="124" customWidth="1"/>
    <col min="1541" max="1541" width="1.42578125" style="124" customWidth="1"/>
    <col min="1542" max="1544" width="5.140625" style="124" customWidth="1"/>
    <col min="1545" max="1545" width="1.42578125" style="124" customWidth="1"/>
    <col min="1546" max="1548" width="5.140625" style="124" customWidth="1"/>
    <col min="1549" max="1549" width="1.42578125" style="124" customWidth="1"/>
    <col min="1550" max="1552" width="5.140625" style="124" customWidth="1"/>
    <col min="1553" max="1553" width="1.42578125" style="124" customWidth="1"/>
    <col min="1554" max="1556" width="5.140625" style="124" customWidth="1"/>
    <col min="1557" max="1792" width="11.42578125" style="124"/>
    <col min="1793" max="1793" width="15.42578125" style="124" bestFit="1" customWidth="1"/>
    <col min="1794" max="1796" width="6.140625" style="124" customWidth="1"/>
    <col min="1797" max="1797" width="1.42578125" style="124" customWidth="1"/>
    <col min="1798" max="1800" width="5.140625" style="124" customWidth="1"/>
    <col min="1801" max="1801" width="1.42578125" style="124" customWidth="1"/>
    <col min="1802" max="1804" width="5.140625" style="124" customWidth="1"/>
    <col min="1805" max="1805" width="1.42578125" style="124" customWidth="1"/>
    <col min="1806" max="1808" width="5.140625" style="124" customWidth="1"/>
    <col min="1809" max="1809" width="1.42578125" style="124" customWidth="1"/>
    <col min="1810" max="1812" width="5.140625" style="124" customWidth="1"/>
    <col min="1813" max="2048" width="11.42578125" style="124"/>
    <col min="2049" max="2049" width="15.42578125" style="124" bestFit="1" customWidth="1"/>
    <col min="2050" max="2052" width="6.140625" style="124" customWidth="1"/>
    <col min="2053" max="2053" width="1.42578125" style="124" customWidth="1"/>
    <col min="2054" max="2056" width="5.140625" style="124" customWidth="1"/>
    <col min="2057" max="2057" width="1.42578125" style="124" customWidth="1"/>
    <col min="2058" max="2060" width="5.140625" style="124" customWidth="1"/>
    <col min="2061" max="2061" width="1.42578125" style="124" customWidth="1"/>
    <col min="2062" max="2064" width="5.140625" style="124" customWidth="1"/>
    <col min="2065" max="2065" width="1.42578125" style="124" customWidth="1"/>
    <col min="2066" max="2068" width="5.140625" style="124" customWidth="1"/>
    <col min="2069" max="2304" width="11.42578125" style="124"/>
    <col min="2305" max="2305" width="15.42578125" style="124" bestFit="1" customWidth="1"/>
    <col min="2306" max="2308" width="6.140625" style="124" customWidth="1"/>
    <col min="2309" max="2309" width="1.42578125" style="124" customWidth="1"/>
    <col min="2310" max="2312" width="5.140625" style="124" customWidth="1"/>
    <col min="2313" max="2313" width="1.42578125" style="124" customWidth="1"/>
    <col min="2314" max="2316" width="5.140625" style="124" customWidth="1"/>
    <col min="2317" max="2317" width="1.42578125" style="124" customWidth="1"/>
    <col min="2318" max="2320" width="5.140625" style="124" customWidth="1"/>
    <col min="2321" max="2321" width="1.42578125" style="124" customWidth="1"/>
    <col min="2322" max="2324" width="5.140625" style="124" customWidth="1"/>
    <col min="2325" max="2560" width="11.42578125" style="124"/>
    <col min="2561" max="2561" width="15.42578125" style="124" bestFit="1" customWidth="1"/>
    <col min="2562" max="2564" width="6.140625" style="124" customWidth="1"/>
    <col min="2565" max="2565" width="1.42578125" style="124" customWidth="1"/>
    <col min="2566" max="2568" width="5.140625" style="124" customWidth="1"/>
    <col min="2569" max="2569" width="1.42578125" style="124" customWidth="1"/>
    <col min="2570" max="2572" width="5.140625" style="124" customWidth="1"/>
    <col min="2573" max="2573" width="1.42578125" style="124" customWidth="1"/>
    <col min="2574" max="2576" width="5.140625" style="124" customWidth="1"/>
    <col min="2577" max="2577" width="1.42578125" style="124" customWidth="1"/>
    <col min="2578" max="2580" width="5.140625" style="124" customWidth="1"/>
    <col min="2581" max="2816" width="11.42578125" style="124"/>
    <col min="2817" max="2817" width="15.42578125" style="124" bestFit="1" customWidth="1"/>
    <col min="2818" max="2820" width="6.140625" style="124" customWidth="1"/>
    <col min="2821" max="2821" width="1.42578125" style="124" customWidth="1"/>
    <col min="2822" max="2824" width="5.140625" style="124" customWidth="1"/>
    <col min="2825" max="2825" width="1.42578125" style="124" customWidth="1"/>
    <col min="2826" max="2828" width="5.140625" style="124" customWidth="1"/>
    <col min="2829" max="2829" width="1.42578125" style="124" customWidth="1"/>
    <col min="2830" max="2832" width="5.140625" style="124" customWidth="1"/>
    <col min="2833" max="2833" width="1.42578125" style="124" customWidth="1"/>
    <col min="2834" max="2836" width="5.140625" style="124" customWidth="1"/>
    <col min="2837" max="3072" width="11.42578125" style="124"/>
    <col min="3073" max="3073" width="15.42578125" style="124" bestFit="1" customWidth="1"/>
    <col min="3074" max="3076" width="6.140625" style="124" customWidth="1"/>
    <col min="3077" max="3077" width="1.42578125" style="124" customWidth="1"/>
    <col min="3078" max="3080" width="5.140625" style="124" customWidth="1"/>
    <col min="3081" max="3081" width="1.42578125" style="124" customWidth="1"/>
    <col min="3082" max="3084" width="5.140625" style="124" customWidth="1"/>
    <col min="3085" max="3085" width="1.42578125" style="124" customWidth="1"/>
    <col min="3086" max="3088" width="5.140625" style="124" customWidth="1"/>
    <col min="3089" max="3089" width="1.42578125" style="124" customWidth="1"/>
    <col min="3090" max="3092" width="5.140625" style="124" customWidth="1"/>
    <col min="3093" max="3328" width="11.42578125" style="124"/>
    <col min="3329" max="3329" width="15.42578125" style="124" bestFit="1" customWidth="1"/>
    <col min="3330" max="3332" width="6.140625" style="124" customWidth="1"/>
    <col min="3333" max="3333" width="1.42578125" style="124" customWidth="1"/>
    <col min="3334" max="3336" width="5.140625" style="124" customWidth="1"/>
    <col min="3337" max="3337" width="1.42578125" style="124" customWidth="1"/>
    <col min="3338" max="3340" width="5.140625" style="124" customWidth="1"/>
    <col min="3341" max="3341" width="1.42578125" style="124" customWidth="1"/>
    <col min="3342" max="3344" width="5.140625" style="124" customWidth="1"/>
    <col min="3345" max="3345" width="1.42578125" style="124" customWidth="1"/>
    <col min="3346" max="3348" width="5.140625" style="124" customWidth="1"/>
    <col min="3349" max="3584" width="11.42578125" style="124"/>
    <col min="3585" max="3585" width="15.42578125" style="124" bestFit="1" customWidth="1"/>
    <col min="3586" max="3588" width="6.140625" style="124" customWidth="1"/>
    <col min="3589" max="3589" width="1.42578125" style="124" customWidth="1"/>
    <col min="3590" max="3592" width="5.140625" style="124" customWidth="1"/>
    <col min="3593" max="3593" width="1.42578125" style="124" customWidth="1"/>
    <col min="3594" max="3596" width="5.140625" style="124" customWidth="1"/>
    <col min="3597" max="3597" width="1.42578125" style="124" customWidth="1"/>
    <col min="3598" max="3600" width="5.140625" style="124" customWidth="1"/>
    <col min="3601" max="3601" width="1.42578125" style="124" customWidth="1"/>
    <col min="3602" max="3604" width="5.140625" style="124" customWidth="1"/>
    <col min="3605" max="3840" width="11.42578125" style="124"/>
    <col min="3841" max="3841" width="15.42578125" style="124" bestFit="1" customWidth="1"/>
    <col min="3842" max="3844" width="6.140625" style="124" customWidth="1"/>
    <col min="3845" max="3845" width="1.42578125" style="124" customWidth="1"/>
    <col min="3846" max="3848" width="5.140625" style="124" customWidth="1"/>
    <col min="3849" max="3849" width="1.42578125" style="124" customWidth="1"/>
    <col min="3850" max="3852" width="5.140625" style="124" customWidth="1"/>
    <col min="3853" max="3853" width="1.42578125" style="124" customWidth="1"/>
    <col min="3854" max="3856" width="5.140625" style="124" customWidth="1"/>
    <col min="3857" max="3857" width="1.42578125" style="124" customWidth="1"/>
    <col min="3858" max="3860" width="5.140625" style="124" customWidth="1"/>
    <col min="3861" max="4096" width="11.42578125" style="124"/>
    <col min="4097" max="4097" width="15.42578125" style="124" bestFit="1" customWidth="1"/>
    <col min="4098" max="4100" width="6.140625" style="124" customWidth="1"/>
    <col min="4101" max="4101" width="1.42578125" style="124" customWidth="1"/>
    <col min="4102" max="4104" width="5.140625" style="124" customWidth="1"/>
    <col min="4105" max="4105" width="1.42578125" style="124" customWidth="1"/>
    <col min="4106" max="4108" width="5.140625" style="124" customWidth="1"/>
    <col min="4109" max="4109" width="1.42578125" style="124" customWidth="1"/>
    <col min="4110" max="4112" width="5.140625" style="124" customWidth="1"/>
    <col min="4113" max="4113" width="1.42578125" style="124" customWidth="1"/>
    <col min="4114" max="4116" width="5.140625" style="124" customWidth="1"/>
    <col min="4117" max="4352" width="11.42578125" style="124"/>
    <col min="4353" max="4353" width="15.42578125" style="124" bestFit="1" customWidth="1"/>
    <col min="4354" max="4356" width="6.140625" style="124" customWidth="1"/>
    <col min="4357" max="4357" width="1.42578125" style="124" customWidth="1"/>
    <col min="4358" max="4360" width="5.140625" style="124" customWidth="1"/>
    <col min="4361" max="4361" width="1.42578125" style="124" customWidth="1"/>
    <col min="4362" max="4364" width="5.140625" style="124" customWidth="1"/>
    <col min="4365" max="4365" width="1.42578125" style="124" customWidth="1"/>
    <col min="4366" max="4368" width="5.140625" style="124" customWidth="1"/>
    <col min="4369" max="4369" width="1.42578125" style="124" customWidth="1"/>
    <col min="4370" max="4372" width="5.140625" style="124" customWidth="1"/>
    <col min="4373" max="4608" width="11.42578125" style="124"/>
    <col min="4609" max="4609" width="15.42578125" style="124" bestFit="1" customWidth="1"/>
    <col min="4610" max="4612" width="6.140625" style="124" customWidth="1"/>
    <col min="4613" max="4613" width="1.42578125" style="124" customWidth="1"/>
    <col min="4614" max="4616" width="5.140625" style="124" customWidth="1"/>
    <col min="4617" max="4617" width="1.42578125" style="124" customWidth="1"/>
    <col min="4618" max="4620" width="5.140625" style="124" customWidth="1"/>
    <col min="4621" max="4621" width="1.42578125" style="124" customWidth="1"/>
    <col min="4622" max="4624" width="5.140625" style="124" customWidth="1"/>
    <col min="4625" max="4625" width="1.42578125" style="124" customWidth="1"/>
    <col min="4626" max="4628" width="5.140625" style="124" customWidth="1"/>
    <col min="4629" max="4864" width="11.42578125" style="124"/>
    <col min="4865" max="4865" width="15.42578125" style="124" bestFit="1" customWidth="1"/>
    <col min="4866" max="4868" width="6.140625" style="124" customWidth="1"/>
    <col min="4869" max="4869" width="1.42578125" style="124" customWidth="1"/>
    <col min="4870" max="4872" width="5.140625" style="124" customWidth="1"/>
    <col min="4873" max="4873" width="1.42578125" style="124" customWidth="1"/>
    <col min="4874" max="4876" width="5.140625" style="124" customWidth="1"/>
    <col min="4877" max="4877" width="1.42578125" style="124" customWidth="1"/>
    <col min="4878" max="4880" width="5.140625" style="124" customWidth="1"/>
    <col min="4881" max="4881" width="1.42578125" style="124" customWidth="1"/>
    <col min="4882" max="4884" width="5.140625" style="124" customWidth="1"/>
    <col min="4885" max="5120" width="11.42578125" style="124"/>
    <col min="5121" max="5121" width="15.42578125" style="124" bestFit="1" customWidth="1"/>
    <col min="5122" max="5124" width="6.140625" style="124" customWidth="1"/>
    <col min="5125" max="5125" width="1.42578125" style="124" customWidth="1"/>
    <col min="5126" max="5128" width="5.140625" style="124" customWidth="1"/>
    <col min="5129" max="5129" width="1.42578125" style="124" customWidth="1"/>
    <col min="5130" max="5132" width="5.140625" style="124" customWidth="1"/>
    <col min="5133" max="5133" width="1.42578125" style="124" customWidth="1"/>
    <col min="5134" max="5136" width="5.140625" style="124" customWidth="1"/>
    <col min="5137" max="5137" width="1.42578125" style="124" customWidth="1"/>
    <col min="5138" max="5140" width="5.140625" style="124" customWidth="1"/>
    <col min="5141" max="5376" width="11.42578125" style="124"/>
    <col min="5377" max="5377" width="15.42578125" style="124" bestFit="1" customWidth="1"/>
    <col min="5378" max="5380" width="6.140625" style="124" customWidth="1"/>
    <col min="5381" max="5381" width="1.42578125" style="124" customWidth="1"/>
    <col min="5382" max="5384" width="5.140625" style="124" customWidth="1"/>
    <col min="5385" max="5385" width="1.42578125" style="124" customWidth="1"/>
    <col min="5386" max="5388" width="5.140625" style="124" customWidth="1"/>
    <col min="5389" max="5389" width="1.42578125" style="124" customWidth="1"/>
    <col min="5390" max="5392" width="5.140625" style="124" customWidth="1"/>
    <col min="5393" max="5393" width="1.42578125" style="124" customWidth="1"/>
    <col min="5394" max="5396" width="5.140625" style="124" customWidth="1"/>
    <col min="5397" max="5632" width="11.42578125" style="124"/>
    <col min="5633" max="5633" width="15.42578125" style="124" bestFit="1" customWidth="1"/>
    <col min="5634" max="5636" width="6.140625" style="124" customWidth="1"/>
    <col min="5637" max="5637" width="1.42578125" style="124" customWidth="1"/>
    <col min="5638" max="5640" width="5.140625" style="124" customWidth="1"/>
    <col min="5641" max="5641" width="1.42578125" style="124" customWidth="1"/>
    <col min="5642" max="5644" width="5.140625" style="124" customWidth="1"/>
    <col min="5645" max="5645" width="1.42578125" style="124" customWidth="1"/>
    <col min="5646" max="5648" width="5.140625" style="124" customWidth="1"/>
    <col min="5649" max="5649" width="1.42578125" style="124" customWidth="1"/>
    <col min="5650" max="5652" width="5.140625" style="124" customWidth="1"/>
    <col min="5653" max="5888" width="11.42578125" style="124"/>
    <col min="5889" max="5889" width="15.42578125" style="124" bestFit="1" customWidth="1"/>
    <col min="5890" max="5892" width="6.140625" style="124" customWidth="1"/>
    <col min="5893" max="5893" width="1.42578125" style="124" customWidth="1"/>
    <col min="5894" max="5896" width="5.140625" style="124" customWidth="1"/>
    <col min="5897" max="5897" width="1.42578125" style="124" customWidth="1"/>
    <col min="5898" max="5900" width="5.140625" style="124" customWidth="1"/>
    <col min="5901" max="5901" width="1.42578125" style="124" customWidth="1"/>
    <col min="5902" max="5904" width="5.140625" style="124" customWidth="1"/>
    <col min="5905" max="5905" width="1.42578125" style="124" customWidth="1"/>
    <col min="5906" max="5908" width="5.140625" style="124" customWidth="1"/>
    <col min="5909" max="6144" width="11.42578125" style="124"/>
    <col min="6145" max="6145" width="15.42578125" style="124" bestFit="1" customWidth="1"/>
    <col min="6146" max="6148" width="6.140625" style="124" customWidth="1"/>
    <col min="6149" max="6149" width="1.42578125" style="124" customWidth="1"/>
    <col min="6150" max="6152" width="5.140625" style="124" customWidth="1"/>
    <col min="6153" max="6153" width="1.42578125" style="124" customWidth="1"/>
    <col min="6154" max="6156" width="5.140625" style="124" customWidth="1"/>
    <col min="6157" max="6157" width="1.42578125" style="124" customWidth="1"/>
    <col min="6158" max="6160" width="5.140625" style="124" customWidth="1"/>
    <col min="6161" max="6161" width="1.42578125" style="124" customWidth="1"/>
    <col min="6162" max="6164" width="5.140625" style="124" customWidth="1"/>
    <col min="6165" max="6400" width="11.42578125" style="124"/>
    <col min="6401" max="6401" width="15.42578125" style="124" bestFit="1" customWidth="1"/>
    <col min="6402" max="6404" width="6.140625" style="124" customWidth="1"/>
    <col min="6405" max="6405" width="1.42578125" style="124" customWidth="1"/>
    <col min="6406" max="6408" width="5.140625" style="124" customWidth="1"/>
    <col min="6409" max="6409" width="1.42578125" style="124" customWidth="1"/>
    <col min="6410" max="6412" width="5.140625" style="124" customWidth="1"/>
    <col min="6413" max="6413" width="1.42578125" style="124" customWidth="1"/>
    <col min="6414" max="6416" width="5.140625" style="124" customWidth="1"/>
    <col min="6417" max="6417" width="1.42578125" style="124" customWidth="1"/>
    <col min="6418" max="6420" width="5.140625" style="124" customWidth="1"/>
    <col min="6421" max="6656" width="11.42578125" style="124"/>
    <col min="6657" max="6657" width="15.42578125" style="124" bestFit="1" customWidth="1"/>
    <col min="6658" max="6660" width="6.140625" style="124" customWidth="1"/>
    <col min="6661" max="6661" width="1.42578125" style="124" customWidth="1"/>
    <col min="6662" max="6664" width="5.140625" style="124" customWidth="1"/>
    <col min="6665" max="6665" width="1.42578125" style="124" customWidth="1"/>
    <col min="6666" max="6668" width="5.140625" style="124" customWidth="1"/>
    <col min="6669" max="6669" width="1.42578125" style="124" customWidth="1"/>
    <col min="6670" max="6672" width="5.140625" style="124" customWidth="1"/>
    <col min="6673" max="6673" width="1.42578125" style="124" customWidth="1"/>
    <col min="6674" max="6676" width="5.140625" style="124" customWidth="1"/>
    <col min="6677" max="6912" width="11.42578125" style="124"/>
    <col min="6913" max="6913" width="15.42578125" style="124" bestFit="1" customWidth="1"/>
    <col min="6914" max="6916" width="6.140625" style="124" customWidth="1"/>
    <col min="6917" max="6917" width="1.42578125" style="124" customWidth="1"/>
    <col min="6918" max="6920" width="5.140625" style="124" customWidth="1"/>
    <col min="6921" max="6921" width="1.42578125" style="124" customWidth="1"/>
    <col min="6922" max="6924" width="5.140625" style="124" customWidth="1"/>
    <col min="6925" max="6925" width="1.42578125" style="124" customWidth="1"/>
    <col min="6926" max="6928" width="5.140625" style="124" customWidth="1"/>
    <col min="6929" max="6929" width="1.42578125" style="124" customWidth="1"/>
    <col min="6930" max="6932" width="5.140625" style="124" customWidth="1"/>
    <col min="6933" max="7168" width="11.42578125" style="124"/>
    <col min="7169" max="7169" width="15.42578125" style="124" bestFit="1" customWidth="1"/>
    <col min="7170" max="7172" width="6.140625" style="124" customWidth="1"/>
    <col min="7173" max="7173" width="1.42578125" style="124" customWidth="1"/>
    <col min="7174" max="7176" width="5.140625" style="124" customWidth="1"/>
    <col min="7177" max="7177" width="1.42578125" style="124" customWidth="1"/>
    <col min="7178" max="7180" width="5.140625" style="124" customWidth="1"/>
    <col min="7181" max="7181" width="1.42578125" style="124" customWidth="1"/>
    <col min="7182" max="7184" width="5.140625" style="124" customWidth="1"/>
    <col min="7185" max="7185" width="1.42578125" style="124" customWidth="1"/>
    <col min="7186" max="7188" width="5.140625" style="124" customWidth="1"/>
    <col min="7189" max="7424" width="11.42578125" style="124"/>
    <col min="7425" max="7425" width="15.42578125" style="124" bestFit="1" customWidth="1"/>
    <col min="7426" max="7428" width="6.140625" style="124" customWidth="1"/>
    <col min="7429" max="7429" width="1.42578125" style="124" customWidth="1"/>
    <col min="7430" max="7432" width="5.140625" style="124" customWidth="1"/>
    <col min="7433" max="7433" width="1.42578125" style="124" customWidth="1"/>
    <col min="7434" max="7436" width="5.140625" style="124" customWidth="1"/>
    <col min="7437" max="7437" width="1.42578125" style="124" customWidth="1"/>
    <col min="7438" max="7440" width="5.140625" style="124" customWidth="1"/>
    <col min="7441" max="7441" width="1.42578125" style="124" customWidth="1"/>
    <col min="7442" max="7444" width="5.140625" style="124" customWidth="1"/>
    <col min="7445" max="7680" width="11.42578125" style="124"/>
    <col min="7681" max="7681" width="15.42578125" style="124" bestFit="1" customWidth="1"/>
    <col min="7682" max="7684" width="6.140625" style="124" customWidth="1"/>
    <col min="7685" max="7685" width="1.42578125" style="124" customWidth="1"/>
    <col min="7686" max="7688" width="5.140625" style="124" customWidth="1"/>
    <col min="7689" max="7689" width="1.42578125" style="124" customWidth="1"/>
    <col min="7690" max="7692" width="5.140625" style="124" customWidth="1"/>
    <col min="7693" max="7693" width="1.42578125" style="124" customWidth="1"/>
    <col min="7694" max="7696" width="5.140625" style="124" customWidth="1"/>
    <col min="7697" max="7697" width="1.42578125" style="124" customWidth="1"/>
    <col min="7698" max="7700" width="5.140625" style="124" customWidth="1"/>
    <col min="7701" max="7936" width="11.42578125" style="124"/>
    <col min="7937" max="7937" width="15.42578125" style="124" bestFit="1" customWidth="1"/>
    <col min="7938" max="7940" width="6.140625" style="124" customWidth="1"/>
    <col min="7941" max="7941" width="1.42578125" style="124" customWidth="1"/>
    <col min="7942" max="7944" width="5.140625" style="124" customWidth="1"/>
    <col min="7945" max="7945" width="1.42578125" style="124" customWidth="1"/>
    <col min="7946" max="7948" width="5.140625" style="124" customWidth="1"/>
    <col min="7949" max="7949" width="1.42578125" style="124" customWidth="1"/>
    <col min="7950" max="7952" width="5.140625" style="124" customWidth="1"/>
    <col min="7953" max="7953" width="1.42578125" style="124" customWidth="1"/>
    <col min="7954" max="7956" width="5.140625" style="124" customWidth="1"/>
    <col min="7957" max="8192" width="11.42578125" style="124"/>
    <col min="8193" max="8193" width="15.42578125" style="124" bestFit="1" customWidth="1"/>
    <col min="8194" max="8196" width="6.140625" style="124" customWidth="1"/>
    <col min="8197" max="8197" width="1.42578125" style="124" customWidth="1"/>
    <col min="8198" max="8200" width="5.140625" style="124" customWidth="1"/>
    <col min="8201" max="8201" width="1.42578125" style="124" customWidth="1"/>
    <col min="8202" max="8204" width="5.140625" style="124" customWidth="1"/>
    <col min="8205" max="8205" width="1.42578125" style="124" customWidth="1"/>
    <col min="8206" max="8208" width="5.140625" style="124" customWidth="1"/>
    <col min="8209" max="8209" width="1.42578125" style="124" customWidth="1"/>
    <col min="8210" max="8212" width="5.140625" style="124" customWidth="1"/>
    <col min="8213" max="8448" width="11.42578125" style="124"/>
    <col min="8449" max="8449" width="15.42578125" style="124" bestFit="1" customWidth="1"/>
    <col min="8450" max="8452" width="6.140625" style="124" customWidth="1"/>
    <col min="8453" max="8453" width="1.42578125" style="124" customWidth="1"/>
    <col min="8454" max="8456" width="5.140625" style="124" customWidth="1"/>
    <col min="8457" max="8457" width="1.42578125" style="124" customWidth="1"/>
    <col min="8458" max="8460" width="5.140625" style="124" customWidth="1"/>
    <col min="8461" max="8461" width="1.42578125" style="124" customWidth="1"/>
    <col min="8462" max="8464" width="5.140625" style="124" customWidth="1"/>
    <col min="8465" max="8465" width="1.42578125" style="124" customWidth="1"/>
    <col min="8466" max="8468" width="5.140625" style="124" customWidth="1"/>
    <col min="8469" max="8704" width="11.42578125" style="124"/>
    <col min="8705" max="8705" width="15.42578125" style="124" bestFit="1" customWidth="1"/>
    <col min="8706" max="8708" width="6.140625" style="124" customWidth="1"/>
    <col min="8709" max="8709" width="1.42578125" style="124" customWidth="1"/>
    <col min="8710" max="8712" width="5.140625" style="124" customWidth="1"/>
    <col min="8713" max="8713" width="1.42578125" style="124" customWidth="1"/>
    <col min="8714" max="8716" width="5.140625" style="124" customWidth="1"/>
    <col min="8717" max="8717" width="1.42578125" style="124" customWidth="1"/>
    <col min="8718" max="8720" width="5.140625" style="124" customWidth="1"/>
    <col min="8721" max="8721" width="1.42578125" style="124" customWidth="1"/>
    <col min="8722" max="8724" width="5.140625" style="124" customWidth="1"/>
    <col min="8725" max="8960" width="11.42578125" style="124"/>
    <col min="8961" max="8961" width="15.42578125" style="124" bestFit="1" customWidth="1"/>
    <col min="8962" max="8964" width="6.140625" style="124" customWidth="1"/>
    <col min="8965" max="8965" width="1.42578125" style="124" customWidth="1"/>
    <col min="8966" max="8968" width="5.140625" style="124" customWidth="1"/>
    <col min="8969" max="8969" width="1.42578125" style="124" customWidth="1"/>
    <col min="8970" max="8972" width="5.140625" style="124" customWidth="1"/>
    <col min="8973" max="8973" width="1.42578125" style="124" customWidth="1"/>
    <col min="8974" max="8976" width="5.140625" style="124" customWidth="1"/>
    <col min="8977" max="8977" width="1.42578125" style="124" customWidth="1"/>
    <col min="8978" max="8980" width="5.140625" style="124" customWidth="1"/>
    <col min="8981" max="9216" width="11.42578125" style="124"/>
    <col min="9217" max="9217" width="15.42578125" style="124" bestFit="1" customWidth="1"/>
    <col min="9218" max="9220" width="6.140625" style="124" customWidth="1"/>
    <col min="9221" max="9221" width="1.42578125" style="124" customWidth="1"/>
    <col min="9222" max="9224" width="5.140625" style="124" customWidth="1"/>
    <col min="9225" max="9225" width="1.42578125" style="124" customWidth="1"/>
    <col min="9226" max="9228" width="5.140625" style="124" customWidth="1"/>
    <col min="9229" max="9229" width="1.42578125" style="124" customWidth="1"/>
    <col min="9230" max="9232" width="5.140625" style="124" customWidth="1"/>
    <col min="9233" max="9233" width="1.42578125" style="124" customWidth="1"/>
    <col min="9234" max="9236" width="5.140625" style="124" customWidth="1"/>
    <col min="9237" max="9472" width="11.42578125" style="124"/>
    <col min="9473" max="9473" width="15.42578125" style="124" bestFit="1" customWidth="1"/>
    <col min="9474" max="9476" width="6.140625" style="124" customWidth="1"/>
    <col min="9477" max="9477" width="1.42578125" style="124" customWidth="1"/>
    <col min="9478" max="9480" width="5.140625" style="124" customWidth="1"/>
    <col min="9481" max="9481" width="1.42578125" style="124" customWidth="1"/>
    <col min="9482" max="9484" width="5.140625" style="124" customWidth="1"/>
    <col min="9485" max="9485" width="1.42578125" style="124" customWidth="1"/>
    <col min="9486" max="9488" width="5.140625" style="124" customWidth="1"/>
    <col min="9489" max="9489" width="1.42578125" style="124" customWidth="1"/>
    <col min="9490" max="9492" width="5.140625" style="124" customWidth="1"/>
    <col min="9493" max="9728" width="11.42578125" style="124"/>
    <col min="9729" max="9729" width="15.42578125" style="124" bestFit="1" customWidth="1"/>
    <col min="9730" max="9732" width="6.140625" style="124" customWidth="1"/>
    <col min="9733" max="9733" width="1.42578125" style="124" customWidth="1"/>
    <col min="9734" max="9736" width="5.140625" style="124" customWidth="1"/>
    <col min="9737" max="9737" width="1.42578125" style="124" customWidth="1"/>
    <col min="9738" max="9740" width="5.140625" style="124" customWidth="1"/>
    <col min="9741" max="9741" width="1.42578125" style="124" customWidth="1"/>
    <col min="9742" max="9744" width="5.140625" style="124" customWidth="1"/>
    <col min="9745" max="9745" width="1.42578125" style="124" customWidth="1"/>
    <col min="9746" max="9748" width="5.140625" style="124" customWidth="1"/>
    <col min="9749" max="9984" width="11.42578125" style="124"/>
    <col min="9985" max="9985" width="15.42578125" style="124" bestFit="1" customWidth="1"/>
    <col min="9986" max="9988" width="6.140625" style="124" customWidth="1"/>
    <col min="9989" max="9989" width="1.42578125" style="124" customWidth="1"/>
    <col min="9990" max="9992" width="5.140625" style="124" customWidth="1"/>
    <col min="9993" max="9993" width="1.42578125" style="124" customWidth="1"/>
    <col min="9994" max="9996" width="5.140625" style="124" customWidth="1"/>
    <col min="9997" max="9997" width="1.42578125" style="124" customWidth="1"/>
    <col min="9998" max="10000" width="5.140625" style="124" customWidth="1"/>
    <col min="10001" max="10001" width="1.42578125" style="124" customWidth="1"/>
    <col min="10002" max="10004" width="5.140625" style="124" customWidth="1"/>
    <col min="10005" max="10240" width="11.42578125" style="124"/>
    <col min="10241" max="10241" width="15.42578125" style="124" bestFit="1" customWidth="1"/>
    <col min="10242" max="10244" width="6.140625" style="124" customWidth="1"/>
    <col min="10245" max="10245" width="1.42578125" style="124" customWidth="1"/>
    <col min="10246" max="10248" width="5.140625" style="124" customWidth="1"/>
    <col min="10249" max="10249" width="1.42578125" style="124" customWidth="1"/>
    <col min="10250" max="10252" width="5.140625" style="124" customWidth="1"/>
    <col min="10253" max="10253" width="1.42578125" style="124" customWidth="1"/>
    <col min="10254" max="10256" width="5.140625" style="124" customWidth="1"/>
    <col min="10257" max="10257" width="1.42578125" style="124" customWidth="1"/>
    <col min="10258" max="10260" width="5.140625" style="124" customWidth="1"/>
    <col min="10261" max="10496" width="11.42578125" style="124"/>
    <col min="10497" max="10497" width="15.42578125" style="124" bestFit="1" customWidth="1"/>
    <col min="10498" max="10500" width="6.140625" style="124" customWidth="1"/>
    <col min="10501" max="10501" width="1.42578125" style="124" customWidth="1"/>
    <col min="10502" max="10504" width="5.140625" style="124" customWidth="1"/>
    <col min="10505" max="10505" width="1.42578125" style="124" customWidth="1"/>
    <col min="10506" max="10508" width="5.140625" style="124" customWidth="1"/>
    <col min="10509" max="10509" width="1.42578125" style="124" customWidth="1"/>
    <col min="10510" max="10512" width="5.140625" style="124" customWidth="1"/>
    <col min="10513" max="10513" width="1.42578125" style="124" customWidth="1"/>
    <col min="10514" max="10516" width="5.140625" style="124" customWidth="1"/>
    <col min="10517" max="10752" width="11.42578125" style="124"/>
    <col min="10753" max="10753" width="15.42578125" style="124" bestFit="1" customWidth="1"/>
    <col min="10754" max="10756" width="6.140625" style="124" customWidth="1"/>
    <col min="10757" max="10757" width="1.42578125" style="124" customWidth="1"/>
    <col min="10758" max="10760" width="5.140625" style="124" customWidth="1"/>
    <col min="10761" max="10761" width="1.42578125" style="124" customWidth="1"/>
    <col min="10762" max="10764" width="5.140625" style="124" customWidth="1"/>
    <col min="10765" max="10765" width="1.42578125" style="124" customWidth="1"/>
    <col min="10766" max="10768" width="5.140625" style="124" customWidth="1"/>
    <col min="10769" max="10769" width="1.42578125" style="124" customWidth="1"/>
    <col min="10770" max="10772" width="5.140625" style="124" customWidth="1"/>
    <col min="10773" max="11008" width="11.42578125" style="124"/>
    <col min="11009" max="11009" width="15.42578125" style="124" bestFit="1" customWidth="1"/>
    <col min="11010" max="11012" width="6.140625" style="124" customWidth="1"/>
    <col min="11013" max="11013" width="1.42578125" style="124" customWidth="1"/>
    <col min="11014" max="11016" width="5.140625" style="124" customWidth="1"/>
    <col min="11017" max="11017" width="1.42578125" style="124" customWidth="1"/>
    <col min="11018" max="11020" width="5.140625" style="124" customWidth="1"/>
    <col min="11021" max="11021" width="1.42578125" style="124" customWidth="1"/>
    <col min="11022" max="11024" width="5.140625" style="124" customWidth="1"/>
    <col min="11025" max="11025" width="1.42578125" style="124" customWidth="1"/>
    <col min="11026" max="11028" width="5.140625" style="124" customWidth="1"/>
    <col min="11029" max="11264" width="11.42578125" style="124"/>
    <col min="11265" max="11265" width="15.42578125" style="124" bestFit="1" customWidth="1"/>
    <col min="11266" max="11268" width="6.140625" style="124" customWidth="1"/>
    <col min="11269" max="11269" width="1.42578125" style="124" customWidth="1"/>
    <col min="11270" max="11272" width="5.140625" style="124" customWidth="1"/>
    <col min="11273" max="11273" width="1.42578125" style="124" customWidth="1"/>
    <col min="11274" max="11276" width="5.140625" style="124" customWidth="1"/>
    <col min="11277" max="11277" width="1.42578125" style="124" customWidth="1"/>
    <col min="11278" max="11280" width="5.140625" style="124" customWidth="1"/>
    <col min="11281" max="11281" width="1.42578125" style="124" customWidth="1"/>
    <col min="11282" max="11284" width="5.140625" style="124" customWidth="1"/>
    <col min="11285" max="11520" width="11.42578125" style="124"/>
    <col min="11521" max="11521" width="15.42578125" style="124" bestFit="1" customWidth="1"/>
    <col min="11522" max="11524" width="6.140625" style="124" customWidth="1"/>
    <col min="11525" max="11525" width="1.42578125" style="124" customWidth="1"/>
    <col min="11526" max="11528" width="5.140625" style="124" customWidth="1"/>
    <col min="11529" max="11529" width="1.42578125" style="124" customWidth="1"/>
    <col min="11530" max="11532" width="5.140625" style="124" customWidth="1"/>
    <col min="11533" max="11533" width="1.42578125" style="124" customWidth="1"/>
    <col min="11534" max="11536" width="5.140625" style="124" customWidth="1"/>
    <col min="11537" max="11537" width="1.42578125" style="124" customWidth="1"/>
    <col min="11538" max="11540" width="5.140625" style="124" customWidth="1"/>
    <col min="11541" max="11776" width="11.42578125" style="124"/>
    <col min="11777" max="11777" width="15.42578125" style="124" bestFit="1" customWidth="1"/>
    <col min="11778" max="11780" width="6.140625" style="124" customWidth="1"/>
    <col min="11781" max="11781" width="1.42578125" style="124" customWidth="1"/>
    <col min="11782" max="11784" width="5.140625" style="124" customWidth="1"/>
    <col min="11785" max="11785" width="1.42578125" style="124" customWidth="1"/>
    <col min="11786" max="11788" width="5.140625" style="124" customWidth="1"/>
    <col min="11789" max="11789" width="1.42578125" style="124" customWidth="1"/>
    <col min="11790" max="11792" width="5.140625" style="124" customWidth="1"/>
    <col min="11793" max="11793" width="1.42578125" style="124" customWidth="1"/>
    <col min="11794" max="11796" width="5.140625" style="124" customWidth="1"/>
    <col min="11797" max="12032" width="11.42578125" style="124"/>
    <col min="12033" max="12033" width="15.42578125" style="124" bestFit="1" customWidth="1"/>
    <col min="12034" max="12036" width="6.140625" style="124" customWidth="1"/>
    <col min="12037" max="12037" width="1.42578125" style="124" customWidth="1"/>
    <col min="12038" max="12040" width="5.140625" style="124" customWidth="1"/>
    <col min="12041" max="12041" width="1.42578125" style="124" customWidth="1"/>
    <col min="12042" max="12044" width="5.140625" style="124" customWidth="1"/>
    <col min="12045" max="12045" width="1.42578125" style="124" customWidth="1"/>
    <col min="12046" max="12048" width="5.140625" style="124" customWidth="1"/>
    <col min="12049" max="12049" width="1.42578125" style="124" customWidth="1"/>
    <col min="12050" max="12052" width="5.140625" style="124" customWidth="1"/>
    <col min="12053" max="12288" width="11.42578125" style="124"/>
    <col min="12289" max="12289" width="15.42578125" style="124" bestFit="1" customWidth="1"/>
    <col min="12290" max="12292" width="6.140625" style="124" customWidth="1"/>
    <col min="12293" max="12293" width="1.42578125" style="124" customWidth="1"/>
    <col min="12294" max="12296" width="5.140625" style="124" customWidth="1"/>
    <col min="12297" max="12297" width="1.42578125" style="124" customWidth="1"/>
    <col min="12298" max="12300" width="5.140625" style="124" customWidth="1"/>
    <col min="12301" max="12301" width="1.42578125" style="124" customWidth="1"/>
    <col min="12302" max="12304" width="5.140625" style="124" customWidth="1"/>
    <col min="12305" max="12305" width="1.42578125" style="124" customWidth="1"/>
    <col min="12306" max="12308" width="5.140625" style="124" customWidth="1"/>
    <col min="12309" max="12544" width="11.42578125" style="124"/>
    <col min="12545" max="12545" width="15.42578125" style="124" bestFit="1" customWidth="1"/>
    <col min="12546" max="12548" width="6.140625" style="124" customWidth="1"/>
    <col min="12549" max="12549" width="1.42578125" style="124" customWidth="1"/>
    <col min="12550" max="12552" width="5.140625" style="124" customWidth="1"/>
    <col min="12553" max="12553" width="1.42578125" style="124" customWidth="1"/>
    <col min="12554" max="12556" width="5.140625" style="124" customWidth="1"/>
    <col min="12557" max="12557" width="1.42578125" style="124" customWidth="1"/>
    <col min="12558" max="12560" width="5.140625" style="124" customWidth="1"/>
    <col min="12561" max="12561" width="1.42578125" style="124" customWidth="1"/>
    <col min="12562" max="12564" width="5.140625" style="124" customWidth="1"/>
    <col min="12565" max="12800" width="11.42578125" style="124"/>
    <col min="12801" max="12801" width="15.42578125" style="124" bestFit="1" customWidth="1"/>
    <col min="12802" max="12804" width="6.140625" style="124" customWidth="1"/>
    <col min="12805" max="12805" width="1.42578125" style="124" customWidth="1"/>
    <col min="12806" max="12808" width="5.140625" style="124" customWidth="1"/>
    <col min="12809" max="12809" width="1.42578125" style="124" customWidth="1"/>
    <col min="12810" max="12812" width="5.140625" style="124" customWidth="1"/>
    <col min="12813" max="12813" width="1.42578125" style="124" customWidth="1"/>
    <col min="12814" max="12816" width="5.140625" style="124" customWidth="1"/>
    <col min="12817" max="12817" width="1.42578125" style="124" customWidth="1"/>
    <col min="12818" max="12820" width="5.140625" style="124" customWidth="1"/>
    <col min="12821" max="13056" width="11.42578125" style="124"/>
    <col min="13057" max="13057" width="15.42578125" style="124" bestFit="1" customWidth="1"/>
    <col min="13058" max="13060" width="6.140625" style="124" customWidth="1"/>
    <col min="13061" max="13061" width="1.42578125" style="124" customWidth="1"/>
    <col min="13062" max="13064" width="5.140625" style="124" customWidth="1"/>
    <col min="13065" max="13065" width="1.42578125" style="124" customWidth="1"/>
    <col min="13066" max="13068" width="5.140625" style="124" customWidth="1"/>
    <col min="13069" max="13069" width="1.42578125" style="124" customWidth="1"/>
    <col min="13070" max="13072" width="5.140625" style="124" customWidth="1"/>
    <col min="13073" max="13073" width="1.42578125" style="124" customWidth="1"/>
    <col min="13074" max="13076" width="5.140625" style="124" customWidth="1"/>
    <col min="13077" max="13312" width="11.42578125" style="124"/>
    <col min="13313" max="13313" width="15.42578125" style="124" bestFit="1" customWidth="1"/>
    <col min="13314" max="13316" width="6.140625" style="124" customWidth="1"/>
    <col min="13317" max="13317" width="1.42578125" style="124" customWidth="1"/>
    <col min="13318" max="13320" width="5.140625" style="124" customWidth="1"/>
    <col min="13321" max="13321" width="1.42578125" style="124" customWidth="1"/>
    <col min="13322" max="13324" width="5.140625" style="124" customWidth="1"/>
    <col min="13325" max="13325" width="1.42578125" style="124" customWidth="1"/>
    <col min="13326" max="13328" width="5.140625" style="124" customWidth="1"/>
    <col min="13329" max="13329" width="1.42578125" style="124" customWidth="1"/>
    <col min="13330" max="13332" width="5.140625" style="124" customWidth="1"/>
    <col min="13333" max="13568" width="11.42578125" style="124"/>
    <col min="13569" max="13569" width="15.42578125" style="124" bestFit="1" customWidth="1"/>
    <col min="13570" max="13572" width="6.140625" style="124" customWidth="1"/>
    <col min="13573" max="13573" width="1.42578125" style="124" customWidth="1"/>
    <col min="13574" max="13576" width="5.140625" style="124" customWidth="1"/>
    <col min="13577" max="13577" width="1.42578125" style="124" customWidth="1"/>
    <col min="13578" max="13580" width="5.140625" style="124" customWidth="1"/>
    <col min="13581" max="13581" width="1.42578125" style="124" customWidth="1"/>
    <col min="13582" max="13584" width="5.140625" style="124" customWidth="1"/>
    <col min="13585" max="13585" width="1.42578125" style="124" customWidth="1"/>
    <col min="13586" max="13588" width="5.140625" style="124" customWidth="1"/>
    <col min="13589" max="13824" width="11.42578125" style="124"/>
    <col min="13825" max="13825" width="15.42578125" style="124" bestFit="1" customWidth="1"/>
    <col min="13826" max="13828" width="6.140625" style="124" customWidth="1"/>
    <col min="13829" max="13829" width="1.42578125" style="124" customWidth="1"/>
    <col min="13830" max="13832" width="5.140625" style="124" customWidth="1"/>
    <col min="13833" max="13833" width="1.42578125" style="124" customWidth="1"/>
    <col min="13834" max="13836" width="5.140625" style="124" customWidth="1"/>
    <col min="13837" max="13837" width="1.42578125" style="124" customWidth="1"/>
    <col min="13838" max="13840" width="5.140625" style="124" customWidth="1"/>
    <col min="13841" max="13841" width="1.42578125" style="124" customWidth="1"/>
    <col min="13842" max="13844" width="5.140625" style="124" customWidth="1"/>
    <col min="13845" max="14080" width="11.42578125" style="124"/>
    <col min="14081" max="14081" width="15.42578125" style="124" bestFit="1" customWidth="1"/>
    <col min="14082" max="14084" width="6.140625" style="124" customWidth="1"/>
    <col min="14085" max="14085" width="1.42578125" style="124" customWidth="1"/>
    <col min="14086" max="14088" width="5.140625" style="124" customWidth="1"/>
    <col min="14089" max="14089" width="1.42578125" style="124" customWidth="1"/>
    <col min="14090" max="14092" width="5.140625" style="124" customWidth="1"/>
    <col min="14093" max="14093" width="1.42578125" style="124" customWidth="1"/>
    <col min="14094" max="14096" width="5.140625" style="124" customWidth="1"/>
    <col min="14097" max="14097" width="1.42578125" style="124" customWidth="1"/>
    <col min="14098" max="14100" width="5.140625" style="124" customWidth="1"/>
    <col min="14101" max="14336" width="11.42578125" style="124"/>
    <col min="14337" max="14337" width="15.42578125" style="124" bestFit="1" customWidth="1"/>
    <col min="14338" max="14340" width="6.140625" style="124" customWidth="1"/>
    <col min="14341" max="14341" width="1.42578125" style="124" customWidth="1"/>
    <col min="14342" max="14344" width="5.140625" style="124" customWidth="1"/>
    <col min="14345" max="14345" width="1.42578125" style="124" customWidth="1"/>
    <col min="14346" max="14348" width="5.140625" style="124" customWidth="1"/>
    <col min="14349" max="14349" width="1.42578125" style="124" customWidth="1"/>
    <col min="14350" max="14352" width="5.140625" style="124" customWidth="1"/>
    <col min="14353" max="14353" width="1.42578125" style="124" customWidth="1"/>
    <col min="14354" max="14356" width="5.140625" style="124" customWidth="1"/>
    <col min="14357" max="14592" width="11.42578125" style="124"/>
    <col min="14593" max="14593" width="15.42578125" style="124" bestFit="1" customWidth="1"/>
    <col min="14594" max="14596" width="6.140625" style="124" customWidth="1"/>
    <col min="14597" max="14597" width="1.42578125" style="124" customWidth="1"/>
    <col min="14598" max="14600" width="5.140625" style="124" customWidth="1"/>
    <col min="14601" max="14601" width="1.42578125" style="124" customWidth="1"/>
    <col min="14602" max="14604" width="5.140625" style="124" customWidth="1"/>
    <col min="14605" max="14605" width="1.42578125" style="124" customWidth="1"/>
    <col min="14606" max="14608" width="5.140625" style="124" customWidth="1"/>
    <col min="14609" max="14609" width="1.42578125" style="124" customWidth="1"/>
    <col min="14610" max="14612" width="5.140625" style="124" customWidth="1"/>
    <col min="14613" max="14848" width="11.42578125" style="124"/>
    <col min="14849" max="14849" width="15.42578125" style="124" bestFit="1" customWidth="1"/>
    <col min="14850" max="14852" width="6.140625" style="124" customWidth="1"/>
    <col min="14853" max="14853" width="1.42578125" style="124" customWidth="1"/>
    <col min="14854" max="14856" width="5.140625" style="124" customWidth="1"/>
    <col min="14857" max="14857" width="1.42578125" style="124" customWidth="1"/>
    <col min="14858" max="14860" width="5.140625" style="124" customWidth="1"/>
    <col min="14861" max="14861" width="1.42578125" style="124" customWidth="1"/>
    <col min="14862" max="14864" width="5.140625" style="124" customWidth="1"/>
    <col min="14865" max="14865" width="1.42578125" style="124" customWidth="1"/>
    <col min="14866" max="14868" width="5.140625" style="124" customWidth="1"/>
    <col min="14869" max="15104" width="11.42578125" style="124"/>
    <col min="15105" max="15105" width="15.42578125" style="124" bestFit="1" customWidth="1"/>
    <col min="15106" max="15108" width="6.140625" style="124" customWidth="1"/>
    <col min="15109" max="15109" width="1.42578125" style="124" customWidth="1"/>
    <col min="15110" max="15112" width="5.140625" style="124" customWidth="1"/>
    <col min="15113" max="15113" width="1.42578125" style="124" customWidth="1"/>
    <col min="15114" max="15116" width="5.140625" style="124" customWidth="1"/>
    <col min="15117" max="15117" width="1.42578125" style="124" customWidth="1"/>
    <col min="15118" max="15120" width="5.140625" style="124" customWidth="1"/>
    <col min="15121" max="15121" width="1.42578125" style="124" customWidth="1"/>
    <col min="15122" max="15124" width="5.140625" style="124" customWidth="1"/>
    <col min="15125" max="15360" width="11.42578125" style="124"/>
    <col min="15361" max="15361" width="15.42578125" style="124" bestFit="1" customWidth="1"/>
    <col min="15362" max="15364" width="6.140625" style="124" customWidth="1"/>
    <col min="15365" max="15365" width="1.42578125" style="124" customWidth="1"/>
    <col min="15366" max="15368" width="5.140625" style="124" customWidth="1"/>
    <col min="15369" max="15369" width="1.42578125" style="124" customWidth="1"/>
    <col min="15370" max="15372" width="5.140625" style="124" customWidth="1"/>
    <col min="15373" max="15373" width="1.42578125" style="124" customWidth="1"/>
    <col min="15374" max="15376" width="5.140625" style="124" customWidth="1"/>
    <col min="15377" max="15377" width="1.42578125" style="124" customWidth="1"/>
    <col min="15378" max="15380" width="5.140625" style="124" customWidth="1"/>
    <col min="15381" max="15616" width="11.42578125" style="124"/>
    <col min="15617" max="15617" width="15.42578125" style="124" bestFit="1" customWidth="1"/>
    <col min="15618" max="15620" width="6.140625" style="124" customWidth="1"/>
    <col min="15621" max="15621" width="1.42578125" style="124" customWidth="1"/>
    <col min="15622" max="15624" width="5.140625" style="124" customWidth="1"/>
    <col min="15625" max="15625" width="1.42578125" style="124" customWidth="1"/>
    <col min="15626" max="15628" width="5.140625" style="124" customWidth="1"/>
    <col min="15629" max="15629" width="1.42578125" style="124" customWidth="1"/>
    <col min="15630" max="15632" width="5.140625" style="124" customWidth="1"/>
    <col min="15633" max="15633" width="1.42578125" style="124" customWidth="1"/>
    <col min="15634" max="15636" width="5.140625" style="124" customWidth="1"/>
    <col min="15637" max="15872" width="11.42578125" style="124"/>
    <col min="15873" max="15873" width="15.42578125" style="124" bestFit="1" customWidth="1"/>
    <col min="15874" max="15876" width="6.140625" style="124" customWidth="1"/>
    <col min="15877" max="15877" width="1.42578125" style="124" customWidth="1"/>
    <col min="15878" max="15880" width="5.140625" style="124" customWidth="1"/>
    <col min="15881" max="15881" width="1.42578125" style="124" customWidth="1"/>
    <col min="15882" max="15884" width="5.140625" style="124" customWidth="1"/>
    <col min="15885" max="15885" width="1.42578125" style="124" customWidth="1"/>
    <col min="15886" max="15888" width="5.140625" style="124" customWidth="1"/>
    <col min="15889" max="15889" width="1.42578125" style="124" customWidth="1"/>
    <col min="15890" max="15892" width="5.140625" style="124" customWidth="1"/>
    <col min="15893" max="16128" width="11.42578125" style="124"/>
    <col min="16129" max="16129" width="15.42578125" style="124" bestFit="1" customWidth="1"/>
    <col min="16130" max="16132" width="6.140625" style="124" customWidth="1"/>
    <col min="16133" max="16133" width="1.42578125" style="124" customWidth="1"/>
    <col min="16134" max="16136" width="5.140625" style="124" customWidth="1"/>
    <col min="16137" max="16137" width="1.42578125" style="124" customWidth="1"/>
    <col min="16138" max="16140" width="5.140625" style="124" customWidth="1"/>
    <col min="16141" max="16141" width="1.42578125" style="124" customWidth="1"/>
    <col min="16142" max="16144" width="5.140625" style="124" customWidth="1"/>
    <col min="16145" max="16145" width="1.42578125" style="124" customWidth="1"/>
    <col min="16146" max="16148" width="5.140625" style="124" customWidth="1"/>
    <col min="16149" max="16384" width="11.42578125" style="124"/>
  </cols>
  <sheetData>
    <row r="1" spans="1:24" ht="14.25" customHeight="1" x14ac:dyDescent="0.2">
      <c r="A1" s="336" t="s">
        <v>272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V1" s="29"/>
      <c r="W1" s="318" t="s">
        <v>356</v>
      </c>
      <c r="X1" s="318"/>
    </row>
    <row r="2" spans="1:24" ht="14.25" customHeight="1" x14ac:dyDescent="0.2">
      <c r="A2" s="330" t="s">
        <v>109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V2" s="30"/>
      <c r="W2" s="318"/>
      <c r="X2" s="318"/>
    </row>
    <row r="3" spans="1:24" ht="14.25" x14ac:dyDescent="0.25">
      <c r="A3" s="336" t="s">
        <v>273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</row>
    <row r="4" spans="1:24" ht="14.25" x14ac:dyDescent="0.25">
      <c r="A4" s="330" t="s">
        <v>264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</row>
    <row r="5" spans="1:24" ht="14.25" x14ac:dyDescent="0.25">
      <c r="A5" s="336" t="s">
        <v>250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</row>
    <row r="6" spans="1:24" ht="14.25" x14ac:dyDescent="0.25">
      <c r="A6" s="330" t="s">
        <v>515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</row>
    <row r="7" spans="1:24" ht="15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</row>
    <row r="8" spans="1:24" ht="12.75" x14ac:dyDescent="0.25">
      <c r="A8" s="337" t="s">
        <v>260</v>
      </c>
      <c r="B8" s="331" t="s">
        <v>19</v>
      </c>
      <c r="C8" s="331" t="s">
        <v>261</v>
      </c>
      <c r="D8" s="331"/>
      <c r="E8" s="109"/>
      <c r="F8" s="331" t="s">
        <v>64</v>
      </c>
      <c r="G8" s="331"/>
      <c r="H8" s="331"/>
      <c r="I8" s="109"/>
      <c r="J8" s="331" t="s">
        <v>65</v>
      </c>
      <c r="K8" s="331"/>
      <c r="L8" s="331"/>
      <c r="M8" s="109"/>
      <c r="N8" s="331" t="s">
        <v>66</v>
      </c>
      <c r="O8" s="331"/>
      <c r="P8" s="331"/>
      <c r="Q8" s="109"/>
      <c r="R8" s="331" t="s">
        <v>67</v>
      </c>
      <c r="S8" s="331"/>
      <c r="T8" s="331"/>
    </row>
    <row r="9" spans="1:24" ht="13.5" thickBot="1" x14ac:dyDescent="0.3">
      <c r="A9" s="338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</row>
    <row r="10" spans="1:24" ht="12.75" x14ac:dyDescent="0.25">
      <c r="A10" s="127"/>
      <c r="B10" s="113"/>
      <c r="C10" s="113"/>
      <c r="D10" s="113"/>
      <c r="E10" s="114"/>
      <c r="F10" s="113"/>
      <c r="G10" s="113"/>
      <c r="H10" s="113"/>
      <c r="I10" s="114"/>
      <c r="J10" s="113"/>
      <c r="K10" s="113"/>
      <c r="L10" s="113"/>
      <c r="M10" s="114"/>
      <c r="N10" s="113"/>
      <c r="O10" s="113"/>
      <c r="P10" s="113"/>
      <c r="Q10" s="114"/>
      <c r="R10" s="113"/>
      <c r="S10" s="113"/>
      <c r="T10" s="113"/>
    </row>
    <row r="11" spans="1:24" s="148" customFormat="1" ht="13.5" x14ac:dyDescent="0.25">
      <c r="A11" s="151" t="s">
        <v>262</v>
      </c>
      <c r="B11" s="164">
        <f>SUM(B13:B15)</f>
        <v>232</v>
      </c>
      <c r="C11" s="164">
        <f>SUM(C13:C15)</f>
        <v>88</v>
      </c>
      <c r="D11" s="164">
        <f>SUM(D13:D15)</f>
        <v>144</v>
      </c>
      <c r="E11" s="164"/>
      <c r="F11" s="164">
        <f>SUM(F13:F15)</f>
        <v>31</v>
      </c>
      <c r="G11" s="164">
        <f>SUM(G13:G15)</f>
        <v>10</v>
      </c>
      <c r="H11" s="164">
        <f>SUM(H13:H15)</f>
        <v>21</v>
      </c>
      <c r="I11" s="164"/>
      <c r="J11" s="164">
        <f>SUM(J13:J15)</f>
        <v>51</v>
      </c>
      <c r="K11" s="164">
        <f>SUM(K13:K15)</f>
        <v>21</v>
      </c>
      <c r="L11" s="164">
        <f>SUM(L13:L15)</f>
        <v>30</v>
      </c>
      <c r="M11" s="164"/>
      <c r="N11" s="164">
        <f>SUM(N13:N15)</f>
        <v>57</v>
      </c>
      <c r="O11" s="164">
        <f>SUM(O13:O15)</f>
        <v>22</v>
      </c>
      <c r="P11" s="164">
        <f>SUM(P13:P15)</f>
        <v>35</v>
      </c>
      <c r="Q11" s="164"/>
      <c r="R11" s="164">
        <f>SUM(R13:R15)</f>
        <v>93</v>
      </c>
      <c r="S11" s="164">
        <f>SUM(S13:S15)</f>
        <v>35</v>
      </c>
      <c r="T11" s="164">
        <f>SUM(T13:T15)</f>
        <v>58</v>
      </c>
      <c r="U11" s="109"/>
    </row>
    <row r="12" spans="1:24" ht="12.75" x14ac:dyDescent="0.25">
      <c r="A12" s="108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08"/>
    </row>
    <row r="13" spans="1:24" ht="12.75" x14ac:dyDescent="0.25">
      <c r="A13" s="154" t="s">
        <v>110</v>
      </c>
      <c r="B13" s="119">
        <v>53</v>
      </c>
      <c r="C13" s="119">
        <v>21</v>
      </c>
      <c r="D13" s="119">
        <v>32</v>
      </c>
      <c r="E13" s="119"/>
      <c r="F13" s="119">
        <v>2</v>
      </c>
      <c r="G13" s="119">
        <v>1</v>
      </c>
      <c r="H13" s="119">
        <v>1</v>
      </c>
      <c r="I13" s="119"/>
      <c r="J13" s="119">
        <v>10</v>
      </c>
      <c r="K13" s="119">
        <v>4</v>
      </c>
      <c r="L13" s="119">
        <v>6</v>
      </c>
      <c r="M13" s="119"/>
      <c r="N13" s="119">
        <v>12</v>
      </c>
      <c r="O13" s="119">
        <v>7</v>
      </c>
      <c r="P13" s="119">
        <v>5</v>
      </c>
      <c r="Q13" s="119"/>
      <c r="R13" s="119">
        <v>29</v>
      </c>
      <c r="S13" s="119">
        <v>9</v>
      </c>
      <c r="T13" s="119">
        <v>20</v>
      </c>
      <c r="U13" s="108"/>
    </row>
    <row r="14" spans="1:24" ht="12.75" x14ac:dyDescent="0.25">
      <c r="A14" s="165" t="s">
        <v>90</v>
      </c>
      <c r="B14" s="119">
        <v>124</v>
      </c>
      <c r="C14" s="119">
        <v>53</v>
      </c>
      <c r="D14" s="119">
        <v>71</v>
      </c>
      <c r="E14" s="119"/>
      <c r="F14" s="119">
        <v>19</v>
      </c>
      <c r="G14" s="119">
        <v>6</v>
      </c>
      <c r="H14" s="119">
        <v>13</v>
      </c>
      <c r="I14" s="119"/>
      <c r="J14" s="119">
        <v>23</v>
      </c>
      <c r="K14" s="119">
        <v>12</v>
      </c>
      <c r="L14" s="119">
        <v>11</v>
      </c>
      <c r="M14" s="119"/>
      <c r="N14" s="119">
        <v>27</v>
      </c>
      <c r="O14" s="119">
        <v>12</v>
      </c>
      <c r="P14" s="119">
        <v>15</v>
      </c>
      <c r="Q14" s="119"/>
      <c r="R14" s="119">
        <v>55</v>
      </c>
      <c r="S14" s="119">
        <v>23</v>
      </c>
      <c r="T14" s="119">
        <v>32</v>
      </c>
      <c r="U14" s="108"/>
    </row>
    <row r="15" spans="1:24" ht="13.5" thickBot="1" x14ac:dyDescent="0.3">
      <c r="A15" s="123" t="s">
        <v>92</v>
      </c>
      <c r="B15" s="121">
        <v>55</v>
      </c>
      <c r="C15" s="121">
        <v>14</v>
      </c>
      <c r="D15" s="121">
        <v>41</v>
      </c>
      <c r="E15" s="121"/>
      <c r="F15" s="121">
        <v>10</v>
      </c>
      <c r="G15" s="121">
        <v>3</v>
      </c>
      <c r="H15" s="121">
        <v>7</v>
      </c>
      <c r="I15" s="121"/>
      <c r="J15" s="121">
        <v>18</v>
      </c>
      <c r="K15" s="121">
        <v>5</v>
      </c>
      <c r="L15" s="121">
        <v>13</v>
      </c>
      <c r="M15" s="121"/>
      <c r="N15" s="121">
        <v>18</v>
      </c>
      <c r="O15" s="121">
        <v>3</v>
      </c>
      <c r="P15" s="121">
        <v>15</v>
      </c>
      <c r="Q15" s="121"/>
      <c r="R15" s="121">
        <v>9</v>
      </c>
      <c r="S15" s="121">
        <v>3</v>
      </c>
      <c r="T15" s="121">
        <v>6</v>
      </c>
      <c r="U15" s="108"/>
    </row>
    <row r="16" spans="1:24" x14ac:dyDescent="0.25">
      <c r="A16" s="343" t="s">
        <v>256</v>
      </c>
      <c r="B16" s="343"/>
      <c r="C16" s="343"/>
      <c r="D16" s="343"/>
      <c r="E16" s="343"/>
      <c r="F16" s="343"/>
      <c r="G16" s="343"/>
      <c r="H16" s="343"/>
      <c r="I16" s="343"/>
      <c r="J16" s="343"/>
      <c r="K16" s="343"/>
      <c r="L16" s="343"/>
      <c r="M16" s="343"/>
      <c r="N16" s="343"/>
      <c r="O16" s="343"/>
      <c r="P16" s="343"/>
      <c r="Q16" s="343"/>
      <c r="R16" s="343"/>
      <c r="S16" s="343"/>
      <c r="T16" s="343"/>
    </row>
    <row r="17" spans="1:20" x14ac:dyDescent="0.25">
      <c r="A17" s="344" t="s">
        <v>242</v>
      </c>
      <c r="B17" s="344"/>
      <c r="C17" s="344"/>
      <c r="D17" s="344"/>
      <c r="E17" s="344"/>
      <c r="F17" s="344"/>
      <c r="G17" s="344"/>
      <c r="H17" s="344"/>
      <c r="I17" s="344"/>
      <c r="J17" s="344"/>
      <c r="K17" s="344"/>
      <c r="L17" s="344"/>
      <c r="M17" s="344"/>
      <c r="N17" s="344"/>
      <c r="O17" s="344"/>
      <c r="P17" s="344"/>
      <c r="Q17" s="344"/>
      <c r="R17" s="344"/>
      <c r="S17" s="344"/>
      <c r="T17" s="344"/>
    </row>
  </sheetData>
  <mergeCells count="15">
    <mergeCell ref="R8:T8"/>
    <mergeCell ref="A16:T16"/>
    <mergeCell ref="A17:T17"/>
    <mergeCell ref="W1:X2"/>
    <mergeCell ref="A8:A9"/>
    <mergeCell ref="B8:D8"/>
    <mergeCell ref="F8:H8"/>
    <mergeCell ref="J8:L8"/>
    <mergeCell ref="N8:P8"/>
    <mergeCell ref="A6:T6"/>
    <mergeCell ref="A1:T1"/>
    <mergeCell ref="A2:T2"/>
    <mergeCell ref="A3:T3"/>
    <mergeCell ref="A4:T4"/>
    <mergeCell ref="A5:T5"/>
  </mergeCells>
  <hyperlinks>
    <hyperlink ref="W1" r:id="rId1" location="INDICE!A1"/>
    <hyperlink ref="W1:X2" location="INDICE!A1" display="INDICE"/>
  </hyperlinks>
  <printOptions horizontalCentered="1"/>
  <pageMargins left="1.0629921259842521" right="0.98425196850393704" top="0.59055118110236227" bottom="0.98425196850393704" header="0" footer="0"/>
  <pageSetup scale="95" orientation="landscape" r:id="rId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2"/>
  <sheetViews>
    <sheetView topLeftCell="A54" zoomScaleNormal="100" workbookViewId="0">
      <selection activeCell="W67" sqref="W67:X68"/>
    </sheetView>
  </sheetViews>
  <sheetFormatPr baseColWidth="10" defaultRowHeight="15" customHeight="1" x14ac:dyDescent="0.25"/>
  <cols>
    <col min="1" max="1" width="13.7109375" style="124" customWidth="1"/>
    <col min="2" max="4" width="6.140625" style="124" customWidth="1"/>
    <col min="5" max="5" width="1.42578125" style="124" customWidth="1"/>
    <col min="6" max="8" width="5.140625" style="124" customWidth="1"/>
    <col min="9" max="9" width="1.42578125" style="124" customWidth="1"/>
    <col min="10" max="12" width="5.140625" style="124" customWidth="1"/>
    <col min="13" max="13" width="1.42578125" style="124" customWidth="1"/>
    <col min="14" max="16" width="5.140625" style="124" customWidth="1"/>
    <col min="17" max="17" width="1.42578125" style="124" customWidth="1"/>
    <col min="18" max="20" width="5.140625" style="124" customWidth="1"/>
    <col min="21" max="256" width="11.42578125" style="124"/>
    <col min="257" max="257" width="13.7109375" style="124" customWidth="1"/>
    <col min="258" max="260" width="6.140625" style="124" customWidth="1"/>
    <col min="261" max="261" width="1.42578125" style="124" customWidth="1"/>
    <col min="262" max="264" width="5.140625" style="124" customWidth="1"/>
    <col min="265" max="265" width="1.42578125" style="124" customWidth="1"/>
    <col min="266" max="268" width="5.140625" style="124" customWidth="1"/>
    <col min="269" max="269" width="1.42578125" style="124" customWidth="1"/>
    <col min="270" max="272" width="5.140625" style="124" customWidth="1"/>
    <col min="273" max="273" width="1.42578125" style="124" customWidth="1"/>
    <col min="274" max="276" width="5.140625" style="124" customWidth="1"/>
    <col min="277" max="512" width="11.42578125" style="124"/>
    <col min="513" max="513" width="13.7109375" style="124" customWidth="1"/>
    <col min="514" max="516" width="6.140625" style="124" customWidth="1"/>
    <col min="517" max="517" width="1.42578125" style="124" customWidth="1"/>
    <col min="518" max="520" width="5.140625" style="124" customWidth="1"/>
    <col min="521" max="521" width="1.42578125" style="124" customWidth="1"/>
    <col min="522" max="524" width="5.140625" style="124" customWidth="1"/>
    <col min="525" max="525" width="1.42578125" style="124" customWidth="1"/>
    <col min="526" max="528" width="5.140625" style="124" customWidth="1"/>
    <col min="529" max="529" width="1.42578125" style="124" customWidth="1"/>
    <col min="530" max="532" width="5.140625" style="124" customWidth="1"/>
    <col min="533" max="768" width="11.42578125" style="124"/>
    <col min="769" max="769" width="13.7109375" style="124" customWidth="1"/>
    <col min="770" max="772" width="6.140625" style="124" customWidth="1"/>
    <col min="773" max="773" width="1.42578125" style="124" customWidth="1"/>
    <col min="774" max="776" width="5.140625" style="124" customWidth="1"/>
    <col min="777" max="777" width="1.42578125" style="124" customWidth="1"/>
    <col min="778" max="780" width="5.140625" style="124" customWidth="1"/>
    <col min="781" max="781" width="1.42578125" style="124" customWidth="1"/>
    <col min="782" max="784" width="5.140625" style="124" customWidth="1"/>
    <col min="785" max="785" width="1.42578125" style="124" customWidth="1"/>
    <col min="786" max="788" width="5.140625" style="124" customWidth="1"/>
    <col min="789" max="1024" width="11.42578125" style="124"/>
    <col min="1025" max="1025" width="13.7109375" style="124" customWidth="1"/>
    <col min="1026" max="1028" width="6.140625" style="124" customWidth="1"/>
    <col min="1029" max="1029" width="1.42578125" style="124" customWidth="1"/>
    <col min="1030" max="1032" width="5.140625" style="124" customWidth="1"/>
    <col min="1033" max="1033" width="1.42578125" style="124" customWidth="1"/>
    <col min="1034" max="1036" width="5.140625" style="124" customWidth="1"/>
    <col min="1037" max="1037" width="1.42578125" style="124" customWidth="1"/>
    <col min="1038" max="1040" width="5.140625" style="124" customWidth="1"/>
    <col min="1041" max="1041" width="1.42578125" style="124" customWidth="1"/>
    <col min="1042" max="1044" width="5.140625" style="124" customWidth="1"/>
    <col min="1045" max="1280" width="11.42578125" style="124"/>
    <col min="1281" max="1281" width="13.7109375" style="124" customWidth="1"/>
    <col min="1282" max="1284" width="6.140625" style="124" customWidth="1"/>
    <col min="1285" max="1285" width="1.42578125" style="124" customWidth="1"/>
    <col min="1286" max="1288" width="5.140625" style="124" customWidth="1"/>
    <col min="1289" max="1289" width="1.42578125" style="124" customWidth="1"/>
    <col min="1290" max="1292" width="5.140625" style="124" customWidth="1"/>
    <col min="1293" max="1293" width="1.42578125" style="124" customWidth="1"/>
    <col min="1294" max="1296" width="5.140625" style="124" customWidth="1"/>
    <col min="1297" max="1297" width="1.42578125" style="124" customWidth="1"/>
    <col min="1298" max="1300" width="5.140625" style="124" customWidth="1"/>
    <col min="1301" max="1536" width="11.42578125" style="124"/>
    <col min="1537" max="1537" width="13.7109375" style="124" customWidth="1"/>
    <col min="1538" max="1540" width="6.140625" style="124" customWidth="1"/>
    <col min="1541" max="1541" width="1.42578125" style="124" customWidth="1"/>
    <col min="1542" max="1544" width="5.140625" style="124" customWidth="1"/>
    <col min="1545" max="1545" width="1.42578125" style="124" customWidth="1"/>
    <col min="1546" max="1548" width="5.140625" style="124" customWidth="1"/>
    <col min="1549" max="1549" width="1.42578125" style="124" customWidth="1"/>
    <col min="1550" max="1552" width="5.140625" style="124" customWidth="1"/>
    <col min="1553" max="1553" width="1.42578125" style="124" customWidth="1"/>
    <col min="1554" max="1556" width="5.140625" style="124" customWidth="1"/>
    <col min="1557" max="1792" width="11.42578125" style="124"/>
    <col min="1793" max="1793" width="13.7109375" style="124" customWidth="1"/>
    <col min="1794" max="1796" width="6.140625" style="124" customWidth="1"/>
    <col min="1797" max="1797" width="1.42578125" style="124" customWidth="1"/>
    <col min="1798" max="1800" width="5.140625" style="124" customWidth="1"/>
    <col min="1801" max="1801" width="1.42578125" style="124" customWidth="1"/>
    <col min="1802" max="1804" width="5.140625" style="124" customWidth="1"/>
    <col min="1805" max="1805" width="1.42578125" style="124" customWidth="1"/>
    <col min="1806" max="1808" width="5.140625" style="124" customWidth="1"/>
    <col min="1809" max="1809" width="1.42578125" style="124" customWidth="1"/>
    <col min="1810" max="1812" width="5.140625" style="124" customWidth="1"/>
    <col min="1813" max="2048" width="11.42578125" style="124"/>
    <col min="2049" max="2049" width="13.7109375" style="124" customWidth="1"/>
    <col min="2050" max="2052" width="6.140625" style="124" customWidth="1"/>
    <col min="2053" max="2053" width="1.42578125" style="124" customWidth="1"/>
    <col min="2054" max="2056" width="5.140625" style="124" customWidth="1"/>
    <col min="2057" max="2057" width="1.42578125" style="124" customWidth="1"/>
    <col min="2058" max="2060" width="5.140625" style="124" customWidth="1"/>
    <col min="2061" max="2061" width="1.42578125" style="124" customWidth="1"/>
    <col min="2062" max="2064" width="5.140625" style="124" customWidth="1"/>
    <col min="2065" max="2065" width="1.42578125" style="124" customWidth="1"/>
    <col min="2066" max="2068" width="5.140625" style="124" customWidth="1"/>
    <col min="2069" max="2304" width="11.42578125" style="124"/>
    <col min="2305" max="2305" width="13.7109375" style="124" customWidth="1"/>
    <col min="2306" max="2308" width="6.140625" style="124" customWidth="1"/>
    <col min="2309" max="2309" width="1.42578125" style="124" customWidth="1"/>
    <col min="2310" max="2312" width="5.140625" style="124" customWidth="1"/>
    <col min="2313" max="2313" width="1.42578125" style="124" customWidth="1"/>
    <col min="2314" max="2316" width="5.140625" style="124" customWidth="1"/>
    <col min="2317" max="2317" width="1.42578125" style="124" customWidth="1"/>
    <col min="2318" max="2320" width="5.140625" style="124" customWidth="1"/>
    <col min="2321" max="2321" width="1.42578125" style="124" customWidth="1"/>
    <col min="2322" max="2324" width="5.140625" style="124" customWidth="1"/>
    <col min="2325" max="2560" width="11.42578125" style="124"/>
    <col min="2561" max="2561" width="13.7109375" style="124" customWidth="1"/>
    <col min="2562" max="2564" width="6.140625" style="124" customWidth="1"/>
    <col min="2565" max="2565" width="1.42578125" style="124" customWidth="1"/>
    <col min="2566" max="2568" width="5.140625" style="124" customWidth="1"/>
    <col min="2569" max="2569" width="1.42578125" style="124" customWidth="1"/>
    <col min="2570" max="2572" width="5.140625" style="124" customWidth="1"/>
    <col min="2573" max="2573" width="1.42578125" style="124" customWidth="1"/>
    <col min="2574" max="2576" width="5.140625" style="124" customWidth="1"/>
    <col min="2577" max="2577" width="1.42578125" style="124" customWidth="1"/>
    <col min="2578" max="2580" width="5.140625" style="124" customWidth="1"/>
    <col min="2581" max="2816" width="11.42578125" style="124"/>
    <col min="2817" max="2817" width="13.7109375" style="124" customWidth="1"/>
    <col min="2818" max="2820" width="6.140625" style="124" customWidth="1"/>
    <col min="2821" max="2821" width="1.42578125" style="124" customWidth="1"/>
    <col min="2822" max="2824" width="5.140625" style="124" customWidth="1"/>
    <col min="2825" max="2825" width="1.42578125" style="124" customWidth="1"/>
    <col min="2826" max="2828" width="5.140625" style="124" customWidth="1"/>
    <col min="2829" max="2829" width="1.42578125" style="124" customWidth="1"/>
    <col min="2830" max="2832" width="5.140625" style="124" customWidth="1"/>
    <col min="2833" max="2833" width="1.42578125" style="124" customWidth="1"/>
    <col min="2834" max="2836" width="5.140625" style="124" customWidth="1"/>
    <col min="2837" max="3072" width="11.42578125" style="124"/>
    <col min="3073" max="3073" width="13.7109375" style="124" customWidth="1"/>
    <col min="3074" max="3076" width="6.140625" style="124" customWidth="1"/>
    <col min="3077" max="3077" width="1.42578125" style="124" customWidth="1"/>
    <col min="3078" max="3080" width="5.140625" style="124" customWidth="1"/>
    <col min="3081" max="3081" width="1.42578125" style="124" customWidth="1"/>
    <col min="3082" max="3084" width="5.140625" style="124" customWidth="1"/>
    <col min="3085" max="3085" width="1.42578125" style="124" customWidth="1"/>
    <col min="3086" max="3088" width="5.140625" style="124" customWidth="1"/>
    <col min="3089" max="3089" width="1.42578125" style="124" customWidth="1"/>
    <col min="3090" max="3092" width="5.140625" style="124" customWidth="1"/>
    <col min="3093" max="3328" width="11.42578125" style="124"/>
    <col min="3329" max="3329" width="13.7109375" style="124" customWidth="1"/>
    <col min="3330" max="3332" width="6.140625" style="124" customWidth="1"/>
    <col min="3333" max="3333" width="1.42578125" style="124" customWidth="1"/>
    <col min="3334" max="3336" width="5.140625" style="124" customWidth="1"/>
    <col min="3337" max="3337" width="1.42578125" style="124" customWidth="1"/>
    <col min="3338" max="3340" width="5.140625" style="124" customWidth="1"/>
    <col min="3341" max="3341" width="1.42578125" style="124" customWidth="1"/>
    <col min="3342" max="3344" width="5.140625" style="124" customWidth="1"/>
    <col min="3345" max="3345" width="1.42578125" style="124" customWidth="1"/>
    <col min="3346" max="3348" width="5.140625" style="124" customWidth="1"/>
    <col min="3349" max="3584" width="11.42578125" style="124"/>
    <col min="3585" max="3585" width="13.7109375" style="124" customWidth="1"/>
    <col min="3586" max="3588" width="6.140625" style="124" customWidth="1"/>
    <col min="3589" max="3589" width="1.42578125" style="124" customWidth="1"/>
    <col min="3590" max="3592" width="5.140625" style="124" customWidth="1"/>
    <col min="3593" max="3593" width="1.42578125" style="124" customWidth="1"/>
    <col min="3594" max="3596" width="5.140625" style="124" customWidth="1"/>
    <col min="3597" max="3597" width="1.42578125" style="124" customWidth="1"/>
    <col min="3598" max="3600" width="5.140625" style="124" customWidth="1"/>
    <col min="3601" max="3601" width="1.42578125" style="124" customWidth="1"/>
    <col min="3602" max="3604" width="5.140625" style="124" customWidth="1"/>
    <col min="3605" max="3840" width="11.42578125" style="124"/>
    <col min="3841" max="3841" width="13.7109375" style="124" customWidth="1"/>
    <col min="3842" max="3844" width="6.140625" style="124" customWidth="1"/>
    <col min="3845" max="3845" width="1.42578125" style="124" customWidth="1"/>
    <col min="3846" max="3848" width="5.140625" style="124" customWidth="1"/>
    <col min="3849" max="3849" width="1.42578125" style="124" customWidth="1"/>
    <col min="3850" max="3852" width="5.140625" style="124" customWidth="1"/>
    <col min="3853" max="3853" width="1.42578125" style="124" customWidth="1"/>
    <col min="3854" max="3856" width="5.140625" style="124" customWidth="1"/>
    <col min="3857" max="3857" width="1.42578125" style="124" customWidth="1"/>
    <col min="3858" max="3860" width="5.140625" style="124" customWidth="1"/>
    <col min="3861" max="4096" width="11.42578125" style="124"/>
    <col min="4097" max="4097" width="13.7109375" style="124" customWidth="1"/>
    <col min="4098" max="4100" width="6.140625" style="124" customWidth="1"/>
    <col min="4101" max="4101" width="1.42578125" style="124" customWidth="1"/>
    <col min="4102" max="4104" width="5.140625" style="124" customWidth="1"/>
    <col min="4105" max="4105" width="1.42578125" style="124" customWidth="1"/>
    <col min="4106" max="4108" width="5.140625" style="124" customWidth="1"/>
    <col min="4109" max="4109" width="1.42578125" style="124" customWidth="1"/>
    <col min="4110" max="4112" width="5.140625" style="124" customWidth="1"/>
    <col min="4113" max="4113" width="1.42578125" style="124" customWidth="1"/>
    <col min="4114" max="4116" width="5.140625" style="124" customWidth="1"/>
    <col min="4117" max="4352" width="11.42578125" style="124"/>
    <col min="4353" max="4353" width="13.7109375" style="124" customWidth="1"/>
    <col min="4354" max="4356" width="6.140625" style="124" customWidth="1"/>
    <col min="4357" max="4357" width="1.42578125" style="124" customWidth="1"/>
    <col min="4358" max="4360" width="5.140625" style="124" customWidth="1"/>
    <col min="4361" max="4361" width="1.42578125" style="124" customWidth="1"/>
    <col min="4362" max="4364" width="5.140625" style="124" customWidth="1"/>
    <col min="4365" max="4365" width="1.42578125" style="124" customWidth="1"/>
    <col min="4366" max="4368" width="5.140625" style="124" customWidth="1"/>
    <col min="4369" max="4369" width="1.42578125" style="124" customWidth="1"/>
    <col min="4370" max="4372" width="5.140625" style="124" customWidth="1"/>
    <col min="4373" max="4608" width="11.42578125" style="124"/>
    <col min="4609" max="4609" width="13.7109375" style="124" customWidth="1"/>
    <col min="4610" max="4612" width="6.140625" style="124" customWidth="1"/>
    <col min="4613" max="4613" width="1.42578125" style="124" customWidth="1"/>
    <col min="4614" max="4616" width="5.140625" style="124" customWidth="1"/>
    <col min="4617" max="4617" width="1.42578125" style="124" customWidth="1"/>
    <col min="4618" max="4620" width="5.140625" style="124" customWidth="1"/>
    <col min="4621" max="4621" width="1.42578125" style="124" customWidth="1"/>
    <col min="4622" max="4624" width="5.140625" style="124" customWidth="1"/>
    <col min="4625" max="4625" width="1.42578125" style="124" customWidth="1"/>
    <col min="4626" max="4628" width="5.140625" style="124" customWidth="1"/>
    <col min="4629" max="4864" width="11.42578125" style="124"/>
    <col min="4865" max="4865" width="13.7109375" style="124" customWidth="1"/>
    <col min="4866" max="4868" width="6.140625" style="124" customWidth="1"/>
    <col min="4869" max="4869" width="1.42578125" style="124" customWidth="1"/>
    <col min="4870" max="4872" width="5.140625" style="124" customWidth="1"/>
    <col min="4873" max="4873" width="1.42578125" style="124" customWidth="1"/>
    <col min="4874" max="4876" width="5.140625" style="124" customWidth="1"/>
    <col min="4877" max="4877" width="1.42578125" style="124" customWidth="1"/>
    <col min="4878" max="4880" width="5.140625" style="124" customWidth="1"/>
    <col min="4881" max="4881" width="1.42578125" style="124" customWidth="1"/>
    <col min="4882" max="4884" width="5.140625" style="124" customWidth="1"/>
    <col min="4885" max="5120" width="11.42578125" style="124"/>
    <col min="5121" max="5121" width="13.7109375" style="124" customWidth="1"/>
    <col min="5122" max="5124" width="6.140625" style="124" customWidth="1"/>
    <col min="5125" max="5125" width="1.42578125" style="124" customWidth="1"/>
    <col min="5126" max="5128" width="5.140625" style="124" customWidth="1"/>
    <col min="5129" max="5129" width="1.42578125" style="124" customWidth="1"/>
    <col min="5130" max="5132" width="5.140625" style="124" customWidth="1"/>
    <col min="5133" max="5133" width="1.42578125" style="124" customWidth="1"/>
    <col min="5134" max="5136" width="5.140625" style="124" customWidth="1"/>
    <col min="5137" max="5137" width="1.42578125" style="124" customWidth="1"/>
    <col min="5138" max="5140" width="5.140625" style="124" customWidth="1"/>
    <col min="5141" max="5376" width="11.42578125" style="124"/>
    <col min="5377" max="5377" width="13.7109375" style="124" customWidth="1"/>
    <col min="5378" max="5380" width="6.140625" style="124" customWidth="1"/>
    <col min="5381" max="5381" width="1.42578125" style="124" customWidth="1"/>
    <col min="5382" max="5384" width="5.140625" style="124" customWidth="1"/>
    <col min="5385" max="5385" width="1.42578125" style="124" customWidth="1"/>
    <col min="5386" max="5388" width="5.140625" style="124" customWidth="1"/>
    <col min="5389" max="5389" width="1.42578125" style="124" customWidth="1"/>
    <col min="5390" max="5392" width="5.140625" style="124" customWidth="1"/>
    <col min="5393" max="5393" width="1.42578125" style="124" customWidth="1"/>
    <col min="5394" max="5396" width="5.140625" style="124" customWidth="1"/>
    <col min="5397" max="5632" width="11.42578125" style="124"/>
    <col min="5633" max="5633" width="13.7109375" style="124" customWidth="1"/>
    <col min="5634" max="5636" width="6.140625" style="124" customWidth="1"/>
    <col min="5637" max="5637" width="1.42578125" style="124" customWidth="1"/>
    <col min="5638" max="5640" width="5.140625" style="124" customWidth="1"/>
    <col min="5641" max="5641" width="1.42578125" style="124" customWidth="1"/>
    <col min="5642" max="5644" width="5.140625" style="124" customWidth="1"/>
    <col min="5645" max="5645" width="1.42578125" style="124" customWidth="1"/>
    <col min="5646" max="5648" width="5.140625" style="124" customWidth="1"/>
    <col min="5649" max="5649" width="1.42578125" style="124" customWidth="1"/>
    <col min="5650" max="5652" width="5.140625" style="124" customWidth="1"/>
    <col min="5653" max="5888" width="11.42578125" style="124"/>
    <col min="5889" max="5889" width="13.7109375" style="124" customWidth="1"/>
    <col min="5890" max="5892" width="6.140625" style="124" customWidth="1"/>
    <col min="5893" max="5893" width="1.42578125" style="124" customWidth="1"/>
    <col min="5894" max="5896" width="5.140625" style="124" customWidth="1"/>
    <col min="5897" max="5897" width="1.42578125" style="124" customWidth="1"/>
    <col min="5898" max="5900" width="5.140625" style="124" customWidth="1"/>
    <col min="5901" max="5901" width="1.42578125" style="124" customWidth="1"/>
    <col min="5902" max="5904" width="5.140625" style="124" customWidth="1"/>
    <col min="5905" max="5905" width="1.42578125" style="124" customWidth="1"/>
    <col min="5906" max="5908" width="5.140625" style="124" customWidth="1"/>
    <col min="5909" max="6144" width="11.42578125" style="124"/>
    <col min="6145" max="6145" width="13.7109375" style="124" customWidth="1"/>
    <col min="6146" max="6148" width="6.140625" style="124" customWidth="1"/>
    <col min="6149" max="6149" width="1.42578125" style="124" customWidth="1"/>
    <col min="6150" max="6152" width="5.140625" style="124" customWidth="1"/>
    <col min="6153" max="6153" width="1.42578125" style="124" customWidth="1"/>
    <col min="6154" max="6156" width="5.140625" style="124" customWidth="1"/>
    <col min="6157" max="6157" width="1.42578125" style="124" customWidth="1"/>
    <col min="6158" max="6160" width="5.140625" style="124" customWidth="1"/>
    <col min="6161" max="6161" width="1.42578125" style="124" customWidth="1"/>
    <col min="6162" max="6164" width="5.140625" style="124" customWidth="1"/>
    <col min="6165" max="6400" width="11.42578125" style="124"/>
    <col min="6401" max="6401" width="13.7109375" style="124" customWidth="1"/>
    <col min="6402" max="6404" width="6.140625" style="124" customWidth="1"/>
    <col min="6405" max="6405" width="1.42578125" style="124" customWidth="1"/>
    <col min="6406" max="6408" width="5.140625" style="124" customWidth="1"/>
    <col min="6409" max="6409" width="1.42578125" style="124" customWidth="1"/>
    <col min="6410" max="6412" width="5.140625" style="124" customWidth="1"/>
    <col min="6413" max="6413" width="1.42578125" style="124" customWidth="1"/>
    <col min="6414" max="6416" width="5.140625" style="124" customWidth="1"/>
    <col min="6417" max="6417" width="1.42578125" style="124" customWidth="1"/>
    <col min="6418" max="6420" width="5.140625" style="124" customWidth="1"/>
    <col min="6421" max="6656" width="11.42578125" style="124"/>
    <col min="6657" max="6657" width="13.7109375" style="124" customWidth="1"/>
    <col min="6658" max="6660" width="6.140625" style="124" customWidth="1"/>
    <col min="6661" max="6661" width="1.42578125" style="124" customWidth="1"/>
    <col min="6662" max="6664" width="5.140625" style="124" customWidth="1"/>
    <col min="6665" max="6665" width="1.42578125" style="124" customWidth="1"/>
    <col min="6666" max="6668" width="5.140625" style="124" customWidth="1"/>
    <col min="6669" max="6669" width="1.42578125" style="124" customWidth="1"/>
    <col min="6670" max="6672" width="5.140625" style="124" customWidth="1"/>
    <col min="6673" max="6673" width="1.42578125" style="124" customWidth="1"/>
    <col min="6674" max="6676" width="5.140625" style="124" customWidth="1"/>
    <col min="6677" max="6912" width="11.42578125" style="124"/>
    <col min="6913" max="6913" width="13.7109375" style="124" customWidth="1"/>
    <col min="6914" max="6916" width="6.140625" style="124" customWidth="1"/>
    <col min="6917" max="6917" width="1.42578125" style="124" customWidth="1"/>
    <col min="6918" max="6920" width="5.140625" style="124" customWidth="1"/>
    <col min="6921" max="6921" width="1.42578125" style="124" customWidth="1"/>
    <col min="6922" max="6924" width="5.140625" style="124" customWidth="1"/>
    <col min="6925" max="6925" width="1.42578125" style="124" customWidth="1"/>
    <col min="6926" max="6928" width="5.140625" style="124" customWidth="1"/>
    <col min="6929" max="6929" width="1.42578125" style="124" customWidth="1"/>
    <col min="6930" max="6932" width="5.140625" style="124" customWidth="1"/>
    <col min="6933" max="7168" width="11.42578125" style="124"/>
    <col min="7169" max="7169" width="13.7109375" style="124" customWidth="1"/>
    <col min="7170" max="7172" width="6.140625" style="124" customWidth="1"/>
    <col min="7173" max="7173" width="1.42578125" style="124" customWidth="1"/>
    <col min="7174" max="7176" width="5.140625" style="124" customWidth="1"/>
    <col min="7177" max="7177" width="1.42578125" style="124" customWidth="1"/>
    <col min="7178" max="7180" width="5.140625" style="124" customWidth="1"/>
    <col min="7181" max="7181" width="1.42578125" style="124" customWidth="1"/>
    <col min="7182" max="7184" width="5.140625" style="124" customWidth="1"/>
    <col min="7185" max="7185" width="1.42578125" style="124" customWidth="1"/>
    <col min="7186" max="7188" width="5.140625" style="124" customWidth="1"/>
    <col min="7189" max="7424" width="11.42578125" style="124"/>
    <col min="7425" max="7425" width="13.7109375" style="124" customWidth="1"/>
    <col min="7426" max="7428" width="6.140625" style="124" customWidth="1"/>
    <col min="7429" max="7429" width="1.42578125" style="124" customWidth="1"/>
    <col min="7430" max="7432" width="5.140625" style="124" customWidth="1"/>
    <col min="7433" max="7433" width="1.42578125" style="124" customWidth="1"/>
    <col min="7434" max="7436" width="5.140625" style="124" customWidth="1"/>
    <col min="7437" max="7437" width="1.42578125" style="124" customWidth="1"/>
    <col min="7438" max="7440" width="5.140625" style="124" customWidth="1"/>
    <col min="7441" max="7441" width="1.42578125" style="124" customWidth="1"/>
    <col min="7442" max="7444" width="5.140625" style="124" customWidth="1"/>
    <col min="7445" max="7680" width="11.42578125" style="124"/>
    <col min="7681" max="7681" width="13.7109375" style="124" customWidth="1"/>
    <col min="7682" max="7684" width="6.140625" style="124" customWidth="1"/>
    <col min="7685" max="7685" width="1.42578125" style="124" customWidth="1"/>
    <col min="7686" max="7688" width="5.140625" style="124" customWidth="1"/>
    <col min="7689" max="7689" width="1.42578125" style="124" customWidth="1"/>
    <col min="7690" max="7692" width="5.140625" style="124" customWidth="1"/>
    <col min="7693" max="7693" width="1.42578125" style="124" customWidth="1"/>
    <col min="7694" max="7696" width="5.140625" style="124" customWidth="1"/>
    <col min="7697" max="7697" width="1.42578125" style="124" customWidth="1"/>
    <col min="7698" max="7700" width="5.140625" style="124" customWidth="1"/>
    <col min="7701" max="7936" width="11.42578125" style="124"/>
    <col min="7937" max="7937" width="13.7109375" style="124" customWidth="1"/>
    <col min="7938" max="7940" width="6.140625" style="124" customWidth="1"/>
    <col min="7941" max="7941" width="1.42578125" style="124" customWidth="1"/>
    <col min="7942" max="7944" width="5.140625" style="124" customWidth="1"/>
    <col min="7945" max="7945" width="1.42578125" style="124" customWidth="1"/>
    <col min="7946" max="7948" width="5.140625" style="124" customWidth="1"/>
    <col min="7949" max="7949" width="1.42578125" style="124" customWidth="1"/>
    <col min="7950" max="7952" width="5.140625" style="124" customWidth="1"/>
    <col min="7953" max="7953" width="1.42578125" style="124" customWidth="1"/>
    <col min="7954" max="7956" width="5.140625" style="124" customWidth="1"/>
    <col min="7957" max="8192" width="11.42578125" style="124"/>
    <col min="8193" max="8193" width="13.7109375" style="124" customWidth="1"/>
    <col min="8194" max="8196" width="6.140625" style="124" customWidth="1"/>
    <col min="8197" max="8197" width="1.42578125" style="124" customWidth="1"/>
    <col min="8198" max="8200" width="5.140625" style="124" customWidth="1"/>
    <col min="8201" max="8201" width="1.42578125" style="124" customWidth="1"/>
    <col min="8202" max="8204" width="5.140625" style="124" customWidth="1"/>
    <col min="8205" max="8205" width="1.42578125" style="124" customWidth="1"/>
    <col min="8206" max="8208" width="5.140625" style="124" customWidth="1"/>
    <col min="8209" max="8209" width="1.42578125" style="124" customWidth="1"/>
    <col min="8210" max="8212" width="5.140625" style="124" customWidth="1"/>
    <col min="8213" max="8448" width="11.42578125" style="124"/>
    <col min="8449" max="8449" width="13.7109375" style="124" customWidth="1"/>
    <col min="8450" max="8452" width="6.140625" style="124" customWidth="1"/>
    <col min="8453" max="8453" width="1.42578125" style="124" customWidth="1"/>
    <col min="8454" max="8456" width="5.140625" style="124" customWidth="1"/>
    <col min="8457" max="8457" width="1.42578125" style="124" customWidth="1"/>
    <col min="8458" max="8460" width="5.140625" style="124" customWidth="1"/>
    <col min="8461" max="8461" width="1.42578125" style="124" customWidth="1"/>
    <col min="8462" max="8464" width="5.140625" style="124" customWidth="1"/>
    <col min="8465" max="8465" width="1.42578125" style="124" customWidth="1"/>
    <col min="8466" max="8468" width="5.140625" style="124" customWidth="1"/>
    <col min="8469" max="8704" width="11.42578125" style="124"/>
    <col min="8705" max="8705" width="13.7109375" style="124" customWidth="1"/>
    <col min="8706" max="8708" width="6.140625" style="124" customWidth="1"/>
    <col min="8709" max="8709" width="1.42578125" style="124" customWidth="1"/>
    <col min="8710" max="8712" width="5.140625" style="124" customWidth="1"/>
    <col min="8713" max="8713" width="1.42578125" style="124" customWidth="1"/>
    <col min="8714" max="8716" width="5.140625" style="124" customWidth="1"/>
    <col min="8717" max="8717" width="1.42578125" style="124" customWidth="1"/>
    <col min="8718" max="8720" width="5.140625" style="124" customWidth="1"/>
    <col min="8721" max="8721" width="1.42578125" style="124" customWidth="1"/>
    <col min="8722" max="8724" width="5.140625" style="124" customWidth="1"/>
    <col min="8725" max="8960" width="11.42578125" style="124"/>
    <col min="8961" max="8961" width="13.7109375" style="124" customWidth="1"/>
    <col min="8962" max="8964" width="6.140625" style="124" customWidth="1"/>
    <col min="8965" max="8965" width="1.42578125" style="124" customWidth="1"/>
    <col min="8966" max="8968" width="5.140625" style="124" customWidth="1"/>
    <col min="8969" max="8969" width="1.42578125" style="124" customWidth="1"/>
    <col min="8970" max="8972" width="5.140625" style="124" customWidth="1"/>
    <col min="8973" max="8973" width="1.42578125" style="124" customWidth="1"/>
    <col min="8974" max="8976" width="5.140625" style="124" customWidth="1"/>
    <col min="8977" max="8977" width="1.42578125" style="124" customWidth="1"/>
    <col min="8978" max="8980" width="5.140625" style="124" customWidth="1"/>
    <col min="8981" max="9216" width="11.42578125" style="124"/>
    <col min="9217" max="9217" width="13.7109375" style="124" customWidth="1"/>
    <col min="9218" max="9220" width="6.140625" style="124" customWidth="1"/>
    <col min="9221" max="9221" width="1.42578125" style="124" customWidth="1"/>
    <col min="9222" max="9224" width="5.140625" style="124" customWidth="1"/>
    <col min="9225" max="9225" width="1.42578125" style="124" customWidth="1"/>
    <col min="9226" max="9228" width="5.140625" style="124" customWidth="1"/>
    <col min="9229" max="9229" width="1.42578125" style="124" customWidth="1"/>
    <col min="9230" max="9232" width="5.140625" style="124" customWidth="1"/>
    <col min="9233" max="9233" width="1.42578125" style="124" customWidth="1"/>
    <col min="9234" max="9236" width="5.140625" style="124" customWidth="1"/>
    <col min="9237" max="9472" width="11.42578125" style="124"/>
    <col min="9473" max="9473" width="13.7109375" style="124" customWidth="1"/>
    <col min="9474" max="9476" width="6.140625" style="124" customWidth="1"/>
    <col min="9477" max="9477" width="1.42578125" style="124" customWidth="1"/>
    <col min="9478" max="9480" width="5.140625" style="124" customWidth="1"/>
    <col min="9481" max="9481" width="1.42578125" style="124" customWidth="1"/>
    <col min="9482" max="9484" width="5.140625" style="124" customWidth="1"/>
    <col min="9485" max="9485" width="1.42578125" style="124" customWidth="1"/>
    <col min="9486" max="9488" width="5.140625" style="124" customWidth="1"/>
    <col min="9489" max="9489" width="1.42578125" style="124" customWidth="1"/>
    <col min="9490" max="9492" width="5.140625" style="124" customWidth="1"/>
    <col min="9493" max="9728" width="11.42578125" style="124"/>
    <col min="9729" max="9729" width="13.7109375" style="124" customWidth="1"/>
    <col min="9730" max="9732" width="6.140625" style="124" customWidth="1"/>
    <col min="9733" max="9733" width="1.42578125" style="124" customWidth="1"/>
    <col min="9734" max="9736" width="5.140625" style="124" customWidth="1"/>
    <col min="9737" max="9737" width="1.42578125" style="124" customWidth="1"/>
    <col min="9738" max="9740" width="5.140625" style="124" customWidth="1"/>
    <col min="9741" max="9741" width="1.42578125" style="124" customWidth="1"/>
    <col min="9742" max="9744" width="5.140625" style="124" customWidth="1"/>
    <col min="9745" max="9745" width="1.42578125" style="124" customWidth="1"/>
    <col min="9746" max="9748" width="5.140625" style="124" customWidth="1"/>
    <col min="9749" max="9984" width="11.42578125" style="124"/>
    <col min="9985" max="9985" width="13.7109375" style="124" customWidth="1"/>
    <col min="9986" max="9988" width="6.140625" style="124" customWidth="1"/>
    <col min="9989" max="9989" width="1.42578125" style="124" customWidth="1"/>
    <col min="9990" max="9992" width="5.140625" style="124" customWidth="1"/>
    <col min="9993" max="9993" width="1.42578125" style="124" customWidth="1"/>
    <col min="9994" max="9996" width="5.140625" style="124" customWidth="1"/>
    <col min="9997" max="9997" width="1.42578125" style="124" customWidth="1"/>
    <col min="9998" max="10000" width="5.140625" style="124" customWidth="1"/>
    <col min="10001" max="10001" width="1.42578125" style="124" customWidth="1"/>
    <col min="10002" max="10004" width="5.140625" style="124" customWidth="1"/>
    <col min="10005" max="10240" width="11.42578125" style="124"/>
    <col min="10241" max="10241" width="13.7109375" style="124" customWidth="1"/>
    <col min="10242" max="10244" width="6.140625" style="124" customWidth="1"/>
    <col min="10245" max="10245" width="1.42578125" style="124" customWidth="1"/>
    <col min="10246" max="10248" width="5.140625" style="124" customWidth="1"/>
    <col min="10249" max="10249" width="1.42578125" style="124" customWidth="1"/>
    <col min="10250" max="10252" width="5.140625" style="124" customWidth="1"/>
    <col min="10253" max="10253" width="1.42578125" style="124" customWidth="1"/>
    <col min="10254" max="10256" width="5.140625" style="124" customWidth="1"/>
    <col min="10257" max="10257" width="1.42578125" style="124" customWidth="1"/>
    <col min="10258" max="10260" width="5.140625" style="124" customWidth="1"/>
    <col min="10261" max="10496" width="11.42578125" style="124"/>
    <col min="10497" max="10497" width="13.7109375" style="124" customWidth="1"/>
    <col min="10498" max="10500" width="6.140625" style="124" customWidth="1"/>
    <col min="10501" max="10501" width="1.42578125" style="124" customWidth="1"/>
    <col min="10502" max="10504" width="5.140625" style="124" customWidth="1"/>
    <col min="10505" max="10505" width="1.42578125" style="124" customWidth="1"/>
    <col min="10506" max="10508" width="5.140625" style="124" customWidth="1"/>
    <col min="10509" max="10509" width="1.42578125" style="124" customWidth="1"/>
    <col min="10510" max="10512" width="5.140625" style="124" customWidth="1"/>
    <col min="10513" max="10513" width="1.42578125" style="124" customWidth="1"/>
    <col min="10514" max="10516" width="5.140625" style="124" customWidth="1"/>
    <col min="10517" max="10752" width="11.42578125" style="124"/>
    <col min="10753" max="10753" width="13.7109375" style="124" customWidth="1"/>
    <col min="10754" max="10756" width="6.140625" style="124" customWidth="1"/>
    <col min="10757" max="10757" width="1.42578125" style="124" customWidth="1"/>
    <col min="10758" max="10760" width="5.140625" style="124" customWidth="1"/>
    <col min="10761" max="10761" width="1.42578125" style="124" customWidth="1"/>
    <col min="10762" max="10764" width="5.140625" style="124" customWidth="1"/>
    <col min="10765" max="10765" width="1.42578125" style="124" customWidth="1"/>
    <col min="10766" max="10768" width="5.140625" style="124" customWidth="1"/>
    <col min="10769" max="10769" width="1.42578125" style="124" customWidth="1"/>
    <col min="10770" max="10772" width="5.140625" style="124" customWidth="1"/>
    <col min="10773" max="11008" width="11.42578125" style="124"/>
    <col min="11009" max="11009" width="13.7109375" style="124" customWidth="1"/>
    <col min="11010" max="11012" width="6.140625" style="124" customWidth="1"/>
    <col min="11013" max="11013" width="1.42578125" style="124" customWidth="1"/>
    <col min="11014" max="11016" width="5.140625" style="124" customWidth="1"/>
    <col min="11017" max="11017" width="1.42578125" style="124" customWidth="1"/>
    <col min="11018" max="11020" width="5.140625" style="124" customWidth="1"/>
    <col min="11021" max="11021" width="1.42578125" style="124" customWidth="1"/>
    <col min="11022" max="11024" width="5.140625" style="124" customWidth="1"/>
    <col min="11025" max="11025" width="1.42578125" style="124" customWidth="1"/>
    <col min="11026" max="11028" width="5.140625" style="124" customWidth="1"/>
    <col min="11029" max="11264" width="11.42578125" style="124"/>
    <col min="11265" max="11265" width="13.7109375" style="124" customWidth="1"/>
    <col min="11266" max="11268" width="6.140625" style="124" customWidth="1"/>
    <col min="11269" max="11269" width="1.42578125" style="124" customWidth="1"/>
    <col min="11270" max="11272" width="5.140625" style="124" customWidth="1"/>
    <col min="11273" max="11273" width="1.42578125" style="124" customWidth="1"/>
    <col min="11274" max="11276" width="5.140625" style="124" customWidth="1"/>
    <col min="11277" max="11277" width="1.42578125" style="124" customWidth="1"/>
    <col min="11278" max="11280" width="5.140625" style="124" customWidth="1"/>
    <col min="11281" max="11281" width="1.42578125" style="124" customWidth="1"/>
    <col min="11282" max="11284" width="5.140625" style="124" customWidth="1"/>
    <col min="11285" max="11520" width="11.42578125" style="124"/>
    <col min="11521" max="11521" width="13.7109375" style="124" customWidth="1"/>
    <col min="11522" max="11524" width="6.140625" style="124" customWidth="1"/>
    <col min="11525" max="11525" width="1.42578125" style="124" customWidth="1"/>
    <col min="11526" max="11528" width="5.140625" style="124" customWidth="1"/>
    <col min="11529" max="11529" width="1.42578125" style="124" customWidth="1"/>
    <col min="11530" max="11532" width="5.140625" style="124" customWidth="1"/>
    <col min="11533" max="11533" width="1.42578125" style="124" customWidth="1"/>
    <col min="11534" max="11536" width="5.140625" style="124" customWidth="1"/>
    <col min="11537" max="11537" width="1.42578125" style="124" customWidth="1"/>
    <col min="11538" max="11540" width="5.140625" style="124" customWidth="1"/>
    <col min="11541" max="11776" width="11.42578125" style="124"/>
    <col min="11777" max="11777" width="13.7109375" style="124" customWidth="1"/>
    <col min="11778" max="11780" width="6.140625" style="124" customWidth="1"/>
    <col min="11781" max="11781" width="1.42578125" style="124" customWidth="1"/>
    <col min="11782" max="11784" width="5.140625" style="124" customWidth="1"/>
    <col min="11785" max="11785" width="1.42578125" style="124" customWidth="1"/>
    <col min="11786" max="11788" width="5.140625" style="124" customWidth="1"/>
    <col min="11789" max="11789" width="1.42578125" style="124" customWidth="1"/>
    <col min="11790" max="11792" width="5.140625" style="124" customWidth="1"/>
    <col min="11793" max="11793" width="1.42578125" style="124" customWidth="1"/>
    <col min="11794" max="11796" width="5.140625" style="124" customWidth="1"/>
    <col min="11797" max="12032" width="11.42578125" style="124"/>
    <col min="12033" max="12033" width="13.7109375" style="124" customWidth="1"/>
    <col min="12034" max="12036" width="6.140625" style="124" customWidth="1"/>
    <col min="12037" max="12037" width="1.42578125" style="124" customWidth="1"/>
    <col min="12038" max="12040" width="5.140625" style="124" customWidth="1"/>
    <col min="12041" max="12041" width="1.42578125" style="124" customWidth="1"/>
    <col min="12042" max="12044" width="5.140625" style="124" customWidth="1"/>
    <col min="12045" max="12045" width="1.42578125" style="124" customWidth="1"/>
    <col min="12046" max="12048" width="5.140625" style="124" customWidth="1"/>
    <col min="12049" max="12049" width="1.42578125" style="124" customWidth="1"/>
    <col min="12050" max="12052" width="5.140625" style="124" customWidth="1"/>
    <col min="12053" max="12288" width="11.42578125" style="124"/>
    <col min="12289" max="12289" width="13.7109375" style="124" customWidth="1"/>
    <col min="12290" max="12292" width="6.140625" style="124" customWidth="1"/>
    <col min="12293" max="12293" width="1.42578125" style="124" customWidth="1"/>
    <col min="12294" max="12296" width="5.140625" style="124" customWidth="1"/>
    <col min="12297" max="12297" width="1.42578125" style="124" customWidth="1"/>
    <col min="12298" max="12300" width="5.140625" style="124" customWidth="1"/>
    <col min="12301" max="12301" width="1.42578125" style="124" customWidth="1"/>
    <col min="12302" max="12304" width="5.140625" style="124" customWidth="1"/>
    <col min="12305" max="12305" width="1.42578125" style="124" customWidth="1"/>
    <col min="12306" max="12308" width="5.140625" style="124" customWidth="1"/>
    <col min="12309" max="12544" width="11.42578125" style="124"/>
    <col min="12545" max="12545" width="13.7109375" style="124" customWidth="1"/>
    <col min="12546" max="12548" width="6.140625" style="124" customWidth="1"/>
    <col min="12549" max="12549" width="1.42578125" style="124" customWidth="1"/>
    <col min="12550" max="12552" width="5.140625" style="124" customWidth="1"/>
    <col min="12553" max="12553" width="1.42578125" style="124" customWidth="1"/>
    <col min="12554" max="12556" width="5.140625" style="124" customWidth="1"/>
    <col min="12557" max="12557" width="1.42578125" style="124" customWidth="1"/>
    <col min="12558" max="12560" width="5.140625" style="124" customWidth="1"/>
    <col min="12561" max="12561" width="1.42578125" style="124" customWidth="1"/>
    <col min="12562" max="12564" width="5.140625" style="124" customWidth="1"/>
    <col min="12565" max="12800" width="11.42578125" style="124"/>
    <col min="12801" max="12801" width="13.7109375" style="124" customWidth="1"/>
    <col min="12802" max="12804" width="6.140625" style="124" customWidth="1"/>
    <col min="12805" max="12805" width="1.42578125" style="124" customWidth="1"/>
    <col min="12806" max="12808" width="5.140625" style="124" customWidth="1"/>
    <col min="12809" max="12809" width="1.42578125" style="124" customWidth="1"/>
    <col min="12810" max="12812" width="5.140625" style="124" customWidth="1"/>
    <col min="12813" max="12813" width="1.42578125" style="124" customWidth="1"/>
    <col min="12814" max="12816" width="5.140625" style="124" customWidth="1"/>
    <col min="12817" max="12817" width="1.42578125" style="124" customWidth="1"/>
    <col min="12818" max="12820" width="5.140625" style="124" customWidth="1"/>
    <col min="12821" max="13056" width="11.42578125" style="124"/>
    <col min="13057" max="13057" width="13.7109375" style="124" customWidth="1"/>
    <col min="13058" max="13060" width="6.140625" style="124" customWidth="1"/>
    <col min="13061" max="13061" width="1.42578125" style="124" customWidth="1"/>
    <col min="13062" max="13064" width="5.140625" style="124" customWidth="1"/>
    <col min="13065" max="13065" width="1.42578125" style="124" customWidth="1"/>
    <col min="13066" max="13068" width="5.140625" style="124" customWidth="1"/>
    <col min="13069" max="13069" width="1.42578125" style="124" customWidth="1"/>
    <col min="13070" max="13072" width="5.140625" style="124" customWidth="1"/>
    <col min="13073" max="13073" width="1.42578125" style="124" customWidth="1"/>
    <col min="13074" max="13076" width="5.140625" style="124" customWidth="1"/>
    <col min="13077" max="13312" width="11.42578125" style="124"/>
    <col min="13313" max="13313" width="13.7109375" style="124" customWidth="1"/>
    <col min="13314" max="13316" width="6.140625" style="124" customWidth="1"/>
    <col min="13317" max="13317" width="1.42578125" style="124" customWidth="1"/>
    <col min="13318" max="13320" width="5.140625" style="124" customWidth="1"/>
    <col min="13321" max="13321" width="1.42578125" style="124" customWidth="1"/>
    <col min="13322" max="13324" width="5.140625" style="124" customWidth="1"/>
    <col min="13325" max="13325" width="1.42578125" style="124" customWidth="1"/>
    <col min="13326" max="13328" width="5.140625" style="124" customWidth="1"/>
    <col min="13329" max="13329" width="1.42578125" style="124" customWidth="1"/>
    <col min="13330" max="13332" width="5.140625" style="124" customWidth="1"/>
    <col min="13333" max="13568" width="11.42578125" style="124"/>
    <col min="13569" max="13569" width="13.7109375" style="124" customWidth="1"/>
    <col min="13570" max="13572" width="6.140625" style="124" customWidth="1"/>
    <col min="13573" max="13573" width="1.42578125" style="124" customWidth="1"/>
    <col min="13574" max="13576" width="5.140625" style="124" customWidth="1"/>
    <col min="13577" max="13577" width="1.42578125" style="124" customWidth="1"/>
    <col min="13578" max="13580" width="5.140625" style="124" customWidth="1"/>
    <col min="13581" max="13581" width="1.42578125" style="124" customWidth="1"/>
    <col min="13582" max="13584" width="5.140625" style="124" customWidth="1"/>
    <col min="13585" max="13585" width="1.42578125" style="124" customWidth="1"/>
    <col min="13586" max="13588" width="5.140625" style="124" customWidth="1"/>
    <col min="13589" max="13824" width="11.42578125" style="124"/>
    <col min="13825" max="13825" width="13.7109375" style="124" customWidth="1"/>
    <col min="13826" max="13828" width="6.140625" style="124" customWidth="1"/>
    <col min="13829" max="13829" width="1.42578125" style="124" customWidth="1"/>
    <col min="13830" max="13832" width="5.140625" style="124" customWidth="1"/>
    <col min="13833" max="13833" width="1.42578125" style="124" customWidth="1"/>
    <col min="13834" max="13836" width="5.140625" style="124" customWidth="1"/>
    <col min="13837" max="13837" width="1.42578125" style="124" customWidth="1"/>
    <col min="13838" max="13840" width="5.140625" style="124" customWidth="1"/>
    <col min="13841" max="13841" width="1.42578125" style="124" customWidth="1"/>
    <col min="13842" max="13844" width="5.140625" style="124" customWidth="1"/>
    <col min="13845" max="14080" width="11.42578125" style="124"/>
    <col min="14081" max="14081" width="13.7109375" style="124" customWidth="1"/>
    <col min="14082" max="14084" width="6.140625" style="124" customWidth="1"/>
    <col min="14085" max="14085" width="1.42578125" style="124" customWidth="1"/>
    <col min="14086" max="14088" width="5.140625" style="124" customWidth="1"/>
    <col min="14089" max="14089" width="1.42578125" style="124" customWidth="1"/>
    <col min="14090" max="14092" width="5.140625" style="124" customWidth="1"/>
    <col min="14093" max="14093" width="1.42578125" style="124" customWidth="1"/>
    <col min="14094" max="14096" width="5.140625" style="124" customWidth="1"/>
    <col min="14097" max="14097" width="1.42578125" style="124" customWidth="1"/>
    <col min="14098" max="14100" width="5.140625" style="124" customWidth="1"/>
    <col min="14101" max="14336" width="11.42578125" style="124"/>
    <col min="14337" max="14337" width="13.7109375" style="124" customWidth="1"/>
    <col min="14338" max="14340" width="6.140625" style="124" customWidth="1"/>
    <col min="14341" max="14341" width="1.42578125" style="124" customWidth="1"/>
    <col min="14342" max="14344" width="5.140625" style="124" customWidth="1"/>
    <col min="14345" max="14345" width="1.42578125" style="124" customWidth="1"/>
    <col min="14346" max="14348" width="5.140625" style="124" customWidth="1"/>
    <col min="14349" max="14349" width="1.42578125" style="124" customWidth="1"/>
    <col min="14350" max="14352" width="5.140625" style="124" customWidth="1"/>
    <col min="14353" max="14353" width="1.42578125" style="124" customWidth="1"/>
    <col min="14354" max="14356" width="5.140625" style="124" customWidth="1"/>
    <col min="14357" max="14592" width="11.42578125" style="124"/>
    <col min="14593" max="14593" width="13.7109375" style="124" customWidth="1"/>
    <col min="14594" max="14596" width="6.140625" style="124" customWidth="1"/>
    <col min="14597" max="14597" width="1.42578125" style="124" customWidth="1"/>
    <col min="14598" max="14600" width="5.140625" style="124" customWidth="1"/>
    <col min="14601" max="14601" width="1.42578125" style="124" customWidth="1"/>
    <col min="14602" max="14604" width="5.140625" style="124" customWidth="1"/>
    <col min="14605" max="14605" width="1.42578125" style="124" customWidth="1"/>
    <col min="14606" max="14608" width="5.140625" style="124" customWidth="1"/>
    <col min="14609" max="14609" width="1.42578125" style="124" customWidth="1"/>
    <col min="14610" max="14612" width="5.140625" style="124" customWidth="1"/>
    <col min="14613" max="14848" width="11.42578125" style="124"/>
    <col min="14849" max="14849" width="13.7109375" style="124" customWidth="1"/>
    <col min="14850" max="14852" width="6.140625" style="124" customWidth="1"/>
    <col min="14853" max="14853" width="1.42578125" style="124" customWidth="1"/>
    <col min="14854" max="14856" width="5.140625" style="124" customWidth="1"/>
    <col min="14857" max="14857" width="1.42578125" style="124" customWidth="1"/>
    <col min="14858" max="14860" width="5.140625" style="124" customWidth="1"/>
    <col min="14861" max="14861" width="1.42578125" style="124" customWidth="1"/>
    <col min="14862" max="14864" width="5.140625" style="124" customWidth="1"/>
    <col min="14865" max="14865" width="1.42578125" style="124" customWidth="1"/>
    <col min="14866" max="14868" width="5.140625" style="124" customWidth="1"/>
    <col min="14869" max="15104" width="11.42578125" style="124"/>
    <col min="15105" max="15105" width="13.7109375" style="124" customWidth="1"/>
    <col min="15106" max="15108" width="6.140625" style="124" customWidth="1"/>
    <col min="15109" max="15109" width="1.42578125" style="124" customWidth="1"/>
    <col min="15110" max="15112" width="5.140625" style="124" customWidth="1"/>
    <col min="15113" max="15113" width="1.42578125" style="124" customWidth="1"/>
    <col min="15114" max="15116" width="5.140625" style="124" customWidth="1"/>
    <col min="15117" max="15117" width="1.42578125" style="124" customWidth="1"/>
    <col min="15118" max="15120" width="5.140625" style="124" customWidth="1"/>
    <col min="15121" max="15121" width="1.42578125" style="124" customWidth="1"/>
    <col min="15122" max="15124" width="5.140625" style="124" customWidth="1"/>
    <col min="15125" max="15360" width="11.42578125" style="124"/>
    <col min="15361" max="15361" width="13.7109375" style="124" customWidth="1"/>
    <col min="15362" max="15364" width="6.140625" style="124" customWidth="1"/>
    <col min="15365" max="15365" width="1.42578125" style="124" customWidth="1"/>
    <col min="15366" max="15368" width="5.140625" style="124" customWidth="1"/>
    <col min="15369" max="15369" width="1.42578125" style="124" customWidth="1"/>
    <col min="15370" max="15372" width="5.140625" style="124" customWidth="1"/>
    <col min="15373" max="15373" width="1.42578125" style="124" customWidth="1"/>
    <col min="15374" max="15376" width="5.140625" style="124" customWidth="1"/>
    <col min="15377" max="15377" width="1.42578125" style="124" customWidth="1"/>
    <col min="15378" max="15380" width="5.140625" style="124" customWidth="1"/>
    <col min="15381" max="15616" width="11.42578125" style="124"/>
    <col min="15617" max="15617" width="13.7109375" style="124" customWidth="1"/>
    <col min="15618" max="15620" width="6.140625" style="124" customWidth="1"/>
    <col min="15621" max="15621" width="1.42578125" style="124" customWidth="1"/>
    <col min="15622" max="15624" width="5.140625" style="124" customWidth="1"/>
    <col min="15625" max="15625" width="1.42578125" style="124" customWidth="1"/>
    <col min="15626" max="15628" width="5.140625" style="124" customWidth="1"/>
    <col min="15629" max="15629" width="1.42578125" style="124" customWidth="1"/>
    <col min="15630" max="15632" width="5.140625" style="124" customWidth="1"/>
    <col min="15633" max="15633" width="1.42578125" style="124" customWidth="1"/>
    <col min="15634" max="15636" width="5.140625" style="124" customWidth="1"/>
    <col min="15637" max="15872" width="11.42578125" style="124"/>
    <col min="15873" max="15873" width="13.7109375" style="124" customWidth="1"/>
    <col min="15874" max="15876" width="6.140625" style="124" customWidth="1"/>
    <col min="15877" max="15877" width="1.42578125" style="124" customWidth="1"/>
    <col min="15878" max="15880" width="5.140625" style="124" customWidth="1"/>
    <col min="15881" max="15881" width="1.42578125" style="124" customWidth="1"/>
    <col min="15882" max="15884" width="5.140625" style="124" customWidth="1"/>
    <col min="15885" max="15885" width="1.42578125" style="124" customWidth="1"/>
    <col min="15886" max="15888" width="5.140625" style="124" customWidth="1"/>
    <col min="15889" max="15889" width="1.42578125" style="124" customWidth="1"/>
    <col min="15890" max="15892" width="5.140625" style="124" customWidth="1"/>
    <col min="15893" max="16128" width="11.42578125" style="124"/>
    <col min="16129" max="16129" width="13.7109375" style="124" customWidth="1"/>
    <col min="16130" max="16132" width="6.140625" style="124" customWidth="1"/>
    <col min="16133" max="16133" width="1.42578125" style="124" customWidth="1"/>
    <col min="16134" max="16136" width="5.140625" style="124" customWidth="1"/>
    <col min="16137" max="16137" width="1.42578125" style="124" customWidth="1"/>
    <col min="16138" max="16140" width="5.140625" style="124" customWidth="1"/>
    <col min="16141" max="16141" width="1.42578125" style="124" customWidth="1"/>
    <col min="16142" max="16144" width="5.140625" style="124" customWidth="1"/>
    <col min="16145" max="16145" width="1.42578125" style="124" customWidth="1"/>
    <col min="16146" max="16148" width="5.140625" style="124" customWidth="1"/>
    <col min="16149" max="16384" width="11.42578125" style="124"/>
  </cols>
  <sheetData>
    <row r="1" spans="1:24" ht="15" customHeight="1" x14ac:dyDescent="0.2">
      <c r="A1" s="336" t="s">
        <v>274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V1" s="29"/>
      <c r="W1" s="318" t="s">
        <v>356</v>
      </c>
      <c r="X1" s="318"/>
    </row>
    <row r="2" spans="1:24" ht="15" customHeight="1" x14ac:dyDescent="0.2">
      <c r="A2" s="330" t="s">
        <v>111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V2" s="30"/>
      <c r="W2" s="318"/>
      <c r="X2" s="318"/>
    </row>
    <row r="3" spans="1:24" ht="15" customHeight="1" x14ac:dyDescent="0.25">
      <c r="A3" s="336" t="s">
        <v>273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</row>
    <row r="4" spans="1:24" ht="15" customHeight="1" x14ac:dyDescent="0.25">
      <c r="A4" s="330" t="s">
        <v>264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</row>
    <row r="5" spans="1:24" ht="15" customHeight="1" x14ac:dyDescent="0.25">
      <c r="A5" s="336" t="s">
        <v>250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</row>
    <row r="6" spans="1:24" ht="15" customHeight="1" x14ac:dyDescent="0.25">
      <c r="A6" s="330" t="s">
        <v>515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</row>
    <row r="7" spans="1:24" ht="15" customHeight="1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</row>
    <row r="8" spans="1:24" ht="15" customHeight="1" x14ac:dyDescent="0.25">
      <c r="A8" s="337" t="s">
        <v>260</v>
      </c>
      <c r="B8" s="331" t="s">
        <v>19</v>
      </c>
      <c r="C8" s="331" t="s">
        <v>261</v>
      </c>
      <c r="D8" s="331"/>
      <c r="E8" s="109"/>
      <c r="F8" s="331" t="s">
        <v>64</v>
      </c>
      <c r="G8" s="331"/>
      <c r="H8" s="331"/>
      <c r="I8" s="109"/>
      <c r="J8" s="331" t="s">
        <v>65</v>
      </c>
      <c r="K8" s="331"/>
      <c r="L8" s="331"/>
      <c r="M8" s="109"/>
      <c r="N8" s="331" t="s">
        <v>66</v>
      </c>
      <c r="O8" s="331"/>
      <c r="P8" s="331"/>
      <c r="Q8" s="109"/>
      <c r="R8" s="331" t="s">
        <v>67</v>
      </c>
      <c r="S8" s="331"/>
      <c r="T8" s="331"/>
    </row>
    <row r="9" spans="1:24" ht="15" customHeight="1" thickBot="1" x14ac:dyDescent="0.3">
      <c r="A9" s="338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</row>
    <row r="10" spans="1:24" ht="15" customHeight="1" x14ac:dyDescent="0.25">
      <c r="A10" s="347" t="s">
        <v>11</v>
      </c>
      <c r="B10" s="348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348"/>
      <c r="P10" s="348"/>
      <c r="Q10" s="348"/>
      <c r="R10" s="348"/>
      <c r="S10" s="348"/>
      <c r="T10" s="348"/>
    </row>
    <row r="11" spans="1:24" ht="15" customHeight="1" x14ac:dyDescent="0.25">
      <c r="A11" s="127"/>
      <c r="B11" s="113"/>
      <c r="C11" s="113"/>
      <c r="D11" s="113"/>
      <c r="E11" s="114"/>
      <c r="F11" s="113"/>
      <c r="G11" s="113"/>
      <c r="H11" s="113"/>
      <c r="I11" s="114"/>
      <c r="J11" s="113"/>
      <c r="K11" s="113"/>
      <c r="L11" s="113"/>
      <c r="M11" s="114"/>
      <c r="N11" s="113"/>
      <c r="O11" s="113"/>
      <c r="P11" s="113"/>
      <c r="Q11" s="114"/>
      <c r="R11" s="113"/>
      <c r="S11" s="113"/>
      <c r="T11" s="113"/>
    </row>
    <row r="12" spans="1:24" s="148" customFormat="1" ht="15" customHeight="1" x14ac:dyDescent="0.25">
      <c r="A12" s="151" t="s">
        <v>262</v>
      </c>
      <c r="B12" s="145">
        <f>SUM(B14:B16)</f>
        <v>222</v>
      </c>
      <c r="C12" s="145">
        <f>SUM(C14:C16)</f>
        <v>84</v>
      </c>
      <c r="D12" s="145">
        <f>SUM(D14:D16)</f>
        <v>138</v>
      </c>
      <c r="E12" s="145"/>
      <c r="F12" s="145">
        <f>SUM(F14:F16)</f>
        <v>31</v>
      </c>
      <c r="G12" s="145">
        <f>SUM(G14:G16)</f>
        <v>10</v>
      </c>
      <c r="H12" s="145">
        <f>SUM(H14:H16)</f>
        <v>21</v>
      </c>
      <c r="I12" s="145"/>
      <c r="J12" s="145">
        <f>SUM(J14:J16)</f>
        <v>45</v>
      </c>
      <c r="K12" s="145">
        <f>SUM(K14:K16)</f>
        <v>18</v>
      </c>
      <c r="L12" s="145">
        <f>SUM(L14:L16)</f>
        <v>27</v>
      </c>
      <c r="M12" s="145"/>
      <c r="N12" s="145">
        <f>SUM(N14:N16)</f>
        <v>57</v>
      </c>
      <c r="O12" s="145">
        <f>SUM(O14:O16)</f>
        <v>22</v>
      </c>
      <c r="P12" s="145">
        <f>SUM(P14:P16)</f>
        <v>35</v>
      </c>
      <c r="Q12" s="145"/>
      <c r="R12" s="145">
        <f>SUM(R14:R16)</f>
        <v>89</v>
      </c>
      <c r="S12" s="145">
        <f>SUM(S14:S16)</f>
        <v>34</v>
      </c>
      <c r="T12" s="145">
        <f>SUM(T14:T16)</f>
        <v>55</v>
      </c>
    </row>
    <row r="13" spans="1:24" ht="15" customHeight="1" x14ac:dyDescent="0.25">
      <c r="A13" s="108"/>
      <c r="B13" s="145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</row>
    <row r="14" spans="1:24" ht="15" customHeight="1" x14ac:dyDescent="0.2">
      <c r="A14" s="154" t="s">
        <v>110</v>
      </c>
      <c r="B14" s="270">
        <v>50</v>
      </c>
      <c r="C14" s="270">
        <v>20</v>
      </c>
      <c r="D14" s="270">
        <v>30</v>
      </c>
      <c r="E14" s="270"/>
      <c r="F14" s="270">
        <v>2</v>
      </c>
      <c r="G14" s="270">
        <v>1</v>
      </c>
      <c r="H14" s="270">
        <v>1</v>
      </c>
      <c r="I14" s="270"/>
      <c r="J14" s="270">
        <v>10</v>
      </c>
      <c r="K14" s="270">
        <v>4</v>
      </c>
      <c r="L14" s="270">
        <v>6</v>
      </c>
      <c r="M14" s="270"/>
      <c r="N14" s="270">
        <v>12</v>
      </c>
      <c r="O14" s="270">
        <v>7</v>
      </c>
      <c r="P14" s="270">
        <v>5</v>
      </c>
      <c r="Q14" s="270"/>
      <c r="R14" s="270">
        <v>26</v>
      </c>
      <c r="S14" s="270">
        <v>8</v>
      </c>
      <c r="T14" s="270">
        <v>18</v>
      </c>
    </row>
    <row r="15" spans="1:24" ht="15" customHeight="1" x14ac:dyDescent="0.2">
      <c r="A15" s="165" t="s">
        <v>90</v>
      </c>
      <c r="B15" s="270">
        <v>119</v>
      </c>
      <c r="C15" s="270">
        <v>51</v>
      </c>
      <c r="D15" s="270">
        <v>68</v>
      </c>
      <c r="E15" s="270"/>
      <c r="F15" s="270">
        <v>19</v>
      </c>
      <c r="G15" s="270">
        <v>6</v>
      </c>
      <c r="H15" s="270">
        <v>13</v>
      </c>
      <c r="I15" s="270"/>
      <c r="J15" s="270">
        <v>19</v>
      </c>
      <c r="K15" s="270">
        <v>10</v>
      </c>
      <c r="L15" s="270">
        <v>9</v>
      </c>
      <c r="M15" s="270"/>
      <c r="N15" s="270">
        <v>27</v>
      </c>
      <c r="O15" s="270">
        <v>12</v>
      </c>
      <c r="P15" s="270">
        <v>15</v>
      </c>
      <c r="Q15" s="270"/>
      <c r="R15" s="270">
        <v>54</v>
      </c>
      <c r="S15" s="270">
        <v>23</v>
      </c>
      <c r="T15" s="270">
        <v>31</v>
      </c>
    </row>
    <row r="16" spans="1:24" s="166" customFormat="1" ht="15" customHeight="1" x14ac:dyDescent="0.2">
      <c r="A16" s="108" t="s">
        <v>92</v>
      </c>
      <c r="B16" s="270">
        <v>53</v>
      </c>
      <c r="C16" s="270">
        <v>13</v>
      </c>
      <c r="D16" s="270">
        <v>40</v>
      </c>
      <c r="E16" s="270"/>
      <c r="F16" s="270">
        <v>10</v>
      </c>
      <c r="G16" s="270">
        <v>3</v>
      </c>
      <c r="H16" s="270">
        <v>7</v>
      </c>
      <c r="I16" s="270"/>
      <c r="J16" s="270">
        <v>16</v>
      </c>
      <c r="K16" s="270">
        <v>4</v>
      </c>
      <c r="L16" s="270">
        <v>12</v>
      </c>
      <c r="M16" s="270"/>
      <c r="N16" s="270">
        <v>18</v>
      </c>
      <c r="O16" s="270">
        <v>3</v>
      </c>
      <c r="P16" s="270">
        <v>15</v>
      </c>
      <c r="Q16" s="270"/>
      <c r="R16" s="270">
        <v>9</v>
      </c>
      <c r="S16" s="270">
        <v>3</v>
      </c>
      <c r="T16" s="270">
        <v>6</v>
      </c>
    </row>
    <row r="17" spans="1:20" ht="15" customHeight="1" x14ac:dyDescent="0.25">
      <c r="A17" s="140"/>
      <c r="B17" s="145"/>
      <c r="C17" s="145"/>
      <c r="D17" s="145"/>
      <c r="E17" s="145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</row>
    <row r="18" spans="1:20" ht="15" customHeight="1" x14ac:dyDescent="0.25">
      <c r="A18" s="345" t="s">
        <v>112</v>
      </c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</row>
    <row r="19" spans="1:20" ht="15" customHeight="1" x14ac:dyDescent="0.25">
      <c r="A19" s="140"/>
      <c r="B19" s="145"/>
      <c r="C19" s="145"/>
      <c r="D19" s="145"/>
      <c r="E19" s="145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</row>
    <row r="20" spans="1:20" ht="15" customHeight="1" x14ac:dyDescent="0.25">
      <c r="A20" s="170" t="s">
        <v>262</v>
      </c>
      <c r="B20" s="126">
        <f t="shared" ref="B20:D20" si="0">+B12/(B12+B45+B78)*100</f>
        <v>95.689655172413794</v>
      </c>
      <c r="C20" s="126">
        <f t="shared" si="0"/>
        <v>95.454545454545453</v>
      </c>
      <c r="D20" s="126">
        <f t="shared" si="0"/>
        <v>95.833333333333343</v>
      </c>
      <c r="E20" s="145"/>
      <c r="F20" s="126">
        <f>+F12/(F12+F45+F78)*100</f>
        <v>100</v>
      </c>
      <c r="G20" s="126">
        <f>+G12/(G12+G45+G78)*100</f>
        <v>100</v>
      </c>
      <c r="H20" s="126">
        <f>+H12/(H12+H45+H78)*100</f>
        <v>100</v>
      </c>
      <c r="I20" s="108"/>
      <c r="J20" s="126">
        <f>+J12/(J12+J45+J78)*100</f>
        <v>88.235294117647058</v>
      </c>
      <c r="K20" s="126">
        <f>+K12/(K12+K45+K78)*100</f>
        <v>85.714285714285708</v>
      </c>
      <c r="L20" s="126">
        <f>+L12/(L12+L45+L78)*100</f>
        <v>90</v>
      </c>
      <c r="M20" s="108"/>
      <c r="N20" s="126">
        <f>+N12/(N12+N45+N78)*100</f>
        <v>100</v>
      </c>
      <c r="O20" s="126">
        <f>+O12/(O12+O45+O78)*100</f>
        <v>100</v>
      </c>
      <c r="P20" s="126">
        <f>+P12/(P12+P45+P78)*100</f>
        <v>100</v>
      </c>
      <c r="Q20" s="108"/>
      <c r="R20" s="126">
        <f>+R12/(R12+R45+R78)*100</f>
        <v>95.6989247311828</v>
      </c>
      <c r="S20" s="126">
        <f>+S12/(S12+S45+S78)*100</f>
        <v>97.142857142857139</v>
      </c>
      <c r="T20" s="126">
        <f>+T12/(T12+T45+T78)*100</f>
        <v>94.827586206896555</v>
      </c>
    </row>
    <row r="21" spans="1:20" ht="15" customHeight="1" x14ac:dyDescent="0.25">
      <c r="A21" s="134"/>
      <c r="B21" s="145"/>
      <c r="C21" s="145"/>
      <c r="D21" s="145"/>
      <c r="E21" s="145"/>
      <c r="F21" s="145"/>
      <c r="G21" s="145"/>
      <c r="H21" s="145"/>
      <c r="I21" s="108"/>
      <c r="J21" s="145"/>
      <c r="K21" s="145"/>
      <c r="L21" s="145"/>
      <c r="M21" s="108"/>
      <c r="N21" s="145"/>
      <c r="O21" s="145"/>
      <c r="P21" s="145"/>
      <c r="Q21" s="108"/>
      <c r="R21" s="145"/>
      <c r="S21" s="145"/>
      <c r="T21" s="145"/>
    </row>
    <row r="22" spans="1:20" ht="15" customHeight="1" x14ac:dyDescent="0.25">
      <c r="A22" s="168" t="s">
        <v>110</v>
      </c>
      <c r="B22" s="126">
        <f t="shared" ref="B22:D22" si="1">+B14/(B14+B47+B80)*100</f>
        <v>94.339622641509436</v>
      </c>
      <c r="C22" s="126">
        <f t="shared" si="1"/>
        <v>95.238095238095227</v>
      </c>
      <c r="D22" s="126">
        <f t="shared" si="1"/>
        <v>93.75</v>
      </c>
      <c r="E22" s="145"/>
      <c r="F22" s="126">
        <f t="shared" ref="F22:H24" si="2">+F14/(F14+F47+F80)*100</f>
        <v>100</v>
      </c>
      <c r="G22" s="126">
        <f t="shared" si="2"/>
        <v>100</v>
      </c>
      <c r="H22" s="126">
        <f t="shared" si="2"/>
        <v>100</v>
      </c>
      <c r="I22" s="108"/>
      <c r="J22" s="126">
        <f t="shared" ref="J22:L22" si="3">+J14/(J14+J47+J80)*100</f>
        <v>100</v>
      </c>
      <c r="K22" s="126">
        <f t="shared" si="3"/>
        <v>100</v>
      </c>
      <c r="L22" s="126">
        <f t="shared" si="3"/>
        <v>100</v>
      </c>
      <c r="M22" s="108"/>
      <c r="N22" s="126">
        <f t="shared" ref="N22:P22" si="4">+N14/(N14+N47+N80)*100</f>
        <v>100</v>
      </c>
      <c r="O22" s="126">
        <f t="shared" si="4"/>
        <v>100</v>
      </c>
      <c r="P22" s="126">
        <f t="shared" si="4"/>
        <v>100</v>
      </c>
      <c r="Q22" s="108"/>
      <c r="R22" s="126">
        <f t="shared" ref="R22:T22" si="5">+R14/(R14+R47+R80)*100</f>
        <v>89.65517241379311</v>
      </c>
      <c r="S22" s="126">
        <f t="shared" si="5"/>
        <v>88.888888888888886</v>
      </c>
      <c r="T22" s="126">
        <f t="shared" si="5"/>
        <v>90</v>
      </c>
    </row>
    <row r="23" spans="1:20" ht="15" customHeight="1" x14ac:dyDescent="0.25">
      <c r="A23" s="169" t="s">
        <v>90</v>
      </c>
      <c r="B23" s="126">
        <f t="shared" ref="B23:D23" si="6">+B15/(B15+B48+B81)*100</f>
        <v>95.967741935483872</v>
      </c>
      <c r="C23" s="126">
        <f t="shared" si="6"/>
        <v>96.226415094339629</v>
      </c>
      <c r="D23" s="126">
        <f t="shared" si="6"/>
        <v>95.774647887323937</v>
      </c>
      <c r="E23" s="145"/>
      <c r="F23" s="126">
        <f t="shared" si="2"/>
        <v>100</v>
      </c>
      <c r="G23" s="126">
        <f t="shared" si="2"/>
        <v>100</v>
      </c>
      <c r="H23" s="126">
        <f t="shared" si="2"/>
        <v>100</v>
      </c>
      <c r="I23" s="108"/>
      <c r="J23" s="126">
        <f t="shared" ref="J23:L23" si="7">+J15/(J15+J48+J81)*100</f>
        <v>82.608695652173907</v>
      </c>
      <c r="K23" s="126">
        <f t="shared" si="7"/>
        <v>83.333333333333343</v>
      </c>
      <c r="L23" s="126">
        <f t="shared" si="7"/>
        <v>81.818181818181827</v>
      </c>
      <c r="M23" s="108"/>
      <c r="N23" s="126">
        <f t="shared" ref="N23:P23" si="8">+N15/(N15+N48+N81)*100</f>
        <v>100</v>
      </c>
      <c r="O23" s="126">
        <f t="shared" si="8"/>
        <v>100</v>
      </c>
      <c r="P23" s="126">
        <f t="shared" si="8"/>
        <v>100</v>
      </c>
      <c r="Q23" s="108"/>
      <c r="R23" s="126">
        <f t="shared" ref="R23:T23" si="9">+R15/(R15+R48+R81)*100</f>
        <v>98.181818181818187</v>
      </c>
      <c r="S23" s="126">
        <f t="shared" si="9"/>
        <v>100</v>
      </c>
      <c r="T23" s="126">
        <f t="shared" si="9"/>
        <v>96.875</v>
      </c>
    </row>
    <row r="24" spans="1:20" ht="15" customHeight="1" thickBot="1" x14ac:dyDescent="0.3">
      <c r="A24" s="123" t="s">
        <v>92</v>
      </c>
      <c r="B24" s="132">
        <f t="shared" ref="B24:D24" si="10">+B16/(B16+B49+B82)*100</f>
        <v>96.36363636363636</v>
      </c>
      <c r="C24" s="132">
        <f t="shared" si="10"/>
        <v>92.857142857142861</v>
      </c>
      <c r="D24" s="132">
        <f t="shared" si="10"/>
        <v>97.560975609756099</v>
      </c>
      <c r="E24" s="167"/>
      <c r="F24" s="132">
        <f t="shared" si="2"/>
        <v>100</v>
      </c>
      <c r="G24" s="132">
        <f t="shared" si="2"/>
        <v>100</v>
      </c>
      <c r="H24" s="132">
        <f t="shared" si="2"/>
        <v>100</v>
      </c>
      <c r="I24" s="123"/>
      <c r="J24" s="132">
        <f t="shared" ref="J24:L24" si="11">+J16/(J16+J49+J82)*100</f>
        <v>88.888888888888886</v>
      </c>
      <c r="K24" s="132">
        <f t="shared" si="11"/>
        <v>80</v>
      </c>
      <c r="L24" s="132">
        <f t="shared" si="11"/>
        <v>92.307692307692307</v>
      </c>
      <c r="M24" s="123"/>
      <c r="N24" s="132">
        <f t="shared" ref="N24:P24" si="12">+N16/(N16+N49+N82)*100</f>
        <v>100</v>
      </c>
      <c r="O24" s="132">
        <f t="shared" si="12"/>
        <v>100</v>
      </c>
      <c r="P24" s="132">
        <f t="shared" si="12"/>
        <v>100</v>
      </c>
      <c r="Q24" s="123"/>
      <c r="R24" s="132">
        <f t="shared" ref="R24:T24" si="13">+R16/(R16+R49+R82)*100</f>
        <v>100</v>
      </c>
      <c r="S24" s="132">
        <f t="shared" si="13"/>
        <v>100</v>
      </c>
      <c r="T24" s="132">
        <f t="shared" si="13"/>
        <v>100</v>
      </c>
    </row>
    <row r="25" spans="1:20" ht="15" customHeight="1" x14ac:dyDescent="0.25">
      <c r="A25" s="343" t="s">
        <v>256</v>
      </c>
      <c r="B25" s="343"/>
      <c r="C25" s="343"/>
      <c r="D25" s="343"/>
      <c r="E25" s="343"/>
      <c r="F25" s="343"/>
      <c r="G25" s="343"/>
      <c r="H25" s="343"/>
      <c r="I25" s="343"/>
      <c r="J25" s="343"/>
      <c r="K25" s="343"/>
      <c r="L25" s="343"/>
      <c r="M25" s="343"/>
      <c r="N25" s="343"/>
      <c r="O25" s="343"/>
      <c r="P25" s="343"/>
      <c r="Q25" s="343"/>
      <c r="R25" s="343"/>
      <c r="S25" s="343"/>
      <c r="T25" s="343"/>
    </row>
    <row r="26" spans="1:20" ht="15" customHeight="1" x14ac:dyDescent="0.25">
      <c r="A26" s="344" t="s">
        <v>242</v>
      </c>
      <c r="B26" s="344"/>
      <c r="C26" s="344"/>
      <c r="D26" s="344"/>
      <c r="E26" s="344"/>
      <c r="F26" s="344"/>
      <c r="G26" s="344"/>
      <c r="H26" s="344"/>
      <c r="I26" s="344"/>
      <c r="J26" s="344"/>
      <c r="K26" s="344"/>
      <c r="L26" s="344"/>
      <c r="M26" s="344"/>
      <c r="N26" s="344"/>
      <c r="O26" s="344"/>
      <c r="P26" s="344"/>
      <c r="Q26" s="344"/>
      <c r="R26" s="344"/>
      <c r="S26" s="344"/>
      <c r="T26" s="344"/>
    </row>
    <row r="34" spans="1:24" ht="15" customHeight="1" x14ac:dyDescent="0.2">
      <c r="A34" s="336" t="s">
        <v>275</v>
      </c>
      <c r="B34" s="336"/>
      <c r="C34" s="336"/>
      <c r="D34" s="336"/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V34" s="29"/>
      <c r="W34" s="318" t="s">
        <v>356</v>
      </c>
      <c r="X34" s="318"/>
    </row>
    <row r="35" spans="1:24" ht="15" customHeight="1" x14ac:dyDescent="0.2">
      <c r="A35" s="330" t="s">
        <v>113</v>
      </c>
      <c r="B35" s="330"/>
      <c r="C35" s="330"/>
      <c r="D35" s="330"/>
      <c r="E35" s="330"/>
      <c r="F35" s="330"/>
      <c r="G35" s="330"/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V35" s="30"/>
      <c r="W35" s="318"/>
      <c r="X35" s="318"/>
    </row>
    <row r="36" spans="1:24" ht="15" customHeight="1" x14ac:dyDescent="0.25">
      <c r="A36" s="336" t="s">
        <v>273</v>
      </c>
      <c r="B36" s="336"/>
      <c r="C36" s="336"/>
      <c r="D36" s="336"/>
      <c r="E36" s="336"/>
      <c r="F36" s="336"/>
      <c r="G36" s="336"/>
      <c r="H36" s="336"/>
      <c r="I36" s="336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</row>
    <row r="37" spans="1:24" ht="15" customHeight="1" x14ac:dyDescent="0.25">
      <c r="A37" s="330" t="s">
        <v>264</v>
      </c>
      <c r="B37" s="330"/>
      <c r="C37" s="330"/>
      <c r="D37" s="330"/>
      <c r="E37" s="330"/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</row>
    <row r="38" spans="1:24" ht="15" customHeight="1" x14ac:dyDescent="0.25">
      <c r="A38" s="336" t="s">
        <v>250</v>
      </c>
      <c r="B38" s="336"/>
      <c r="C38" s="336"/>
      <c r="D38" s="336"/>
      <c r="E38" s="336"/>
      <c r="F38" s="336"/>
      <c r="G38" s="336"/>
      <c r="H38" s="336"/>
      <c r="I38" s="336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</row>
    <row r="39" spans="1:24" ht="15" customHeight="1" x14ac:dyDescent="0.25">
      <c r="A39" s="330" t="s">
        <v>515</v>
      </c>
      <c r="B39" s="330"/>
      <c r="C39" s="330"/>
      <c r="D39" s="330"/>
      <c r="E39" s="330"/>
      <c r="F39" s="330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</row>
    <row r="40" spans="1:24" ht="15" customHeight="1" thickBot="1" x14ac:dyDescent="0.3">
      <c r="A40" s="122"/>
      <c r="B40" s="144"/>
      <c r="C40" s="122"/>
      <c r="D40" s="122"/>
      <c r="E40" s="122"/>
      <c r="F40" s="123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</row>
    <row r="41" spans="1:24" ht="15" customHeight="1" x14ac:dyDescent="0.25">
      <c r="A41" s="337" t="s">
        <v>260</v>
      </c>
      <c r="B41" s="331" t="s">
        <v>19</v>
      </c>
      <c r="C41" s="331" t="s">
        <v>261</v>
      </c>
      <c r="D41" s="331"/>
      <c r="E41" s="109"/>
      <c r="F41" s="331" t="s">
        <v>64</v>
      </c>
      <c r="G41" s="331"/>
      <c r="H41" s="331"/>
      <c r="I41" s="109"/>
      <c r="J41" s="331" t="s">
        <v>65</v>
      </c>
      <c r="K41" s="331"/>
      <c r="L41" s="331"/>
      <c r="M41" s="109"/>
      <c r="N41" s="331" t="s">
        <v>66</v>
      </c>
      <c r="O41" s="331"/>
      <c r="P41" s="331"/>
      <c r="Q41" s="109"/>
      <c r="R41" s="331" t="s">
        <v>67</v>
      </c>
      <c r="S41" s="331"/>
      <c r="T41" s="331"/>
    </row>
    <row r="42" spans="1:24" ht="15" customHeight="1" thickBot="1" x14ac:dyDescent="0.3">
      <c r="A42" s="338"/>
      <c r="B42" s="110" t="s">
        <v>70</v>
      </c>
      <c r="C42" s="110" t="s">
        <v>71</v>
      </c>
      <c r="D42" s="110" t="s">
        <v>72</v>
      </c>
      <c r="E42" s="111"/>
      <c r="F42" s="110" t="s">
        <v>70</v>
      </c>
      <c r="G42" s="110" t="s">
        <v>71</v>
      </c>
      <c r="H42" s="110" t="s">
        <v>72</v>
      </c>
      <c r="I42" s="111"/>
      <c r="J42" s="110" t="s">
        <v>70</v>
      </c>
      <c r="K42" s="110" t="s">
        <v>71</v>
      </c>
      <c r="L42" s="110" t="s">
        <v>72</v>
      </c>
      <c r="M42" s="111"/>
      <c r="N42" s="110" t="s">
        <v>70</v>
      </c>
      <c r="O42" s="110" t="s">
        <v>71</v>
      </c>
      <c r="P42" s="110" t="s">
        <v>72</v>
      </c>
      <c r="Q42" s="111"/>
      <c r="R42" s="110" t="s">
        <v>70</v>
      </c>
      <c r="S42" s="110" t="s">
        <v>71</v>
      </c>
      <c r="T42" s="110" t="s">
        <v>72</v>
      </c>
    </row>
    <row r="43" spans="1:24" ht="15" customHeight="1" x14ac:dyDescent="0.25">
      <c r="A43" s="347" t="s">
        <v>11</v>
      </c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</row>
    <row r="44" spans="1:24" ht="15" customHeight="1" x14ac:dyDescent="0.25">
      <c r="A44" s="127"/>
      <c r="B44" s="113"/>
      <c r="C44" s="113"/>
      <c r="D44" s="113"/>
      <c r="E44" s="114"/>
      <c r="F44" s="113"/>
      <c r="G44" s="113"/>
      <c r="H44" s="113"/>
      <c r="I44" s="114"/>
      <c r="J44" s="113"/>
      <c r="K44" s="113"/>
      <c r="L44" s="113"/>
      <c r="M44" s="114"/>
      <c r="N44" s="113"/>
      <c r="O44" s="113"/>
      <c r="P44" s="113"/>
      <c r="Q44" s="114"/>
      <c r="R44" s="113"/>
      <c r="S44" s="113"/>
      <c r="T44" s="113"/>
    </row>
    <row r="45" spans="1:24" ht="15" customHeight="1" x14ac:dyDescent="0.25">
      <c r="A45" s="151" t="s">
        <v>262</v>
      </c>
      <c r="B45" s="145">
        <f>SUM(B47:B49)</f>
        <v>10</v>
      </c>
      <c r="C45" s="145">
        <f>SUM(C47:C49)</f>
        <v>4</v>
      </c>
      <c r="D45" s="145">
        <f>SUM(D47:D49)</f>
        <v>6</v>
      </c>
      <c r="E45" s="145"/>
      <c r="F45" s="145">
        <f>SUM(F47:F49)</f>
        <v>0</v>
      </c>
      <c r="G45" s="145">
        <f>SUM(G47:G49)</f>
        <v>0</v>
      </c>
      <c r="H45" s="145">
        <f>SUM(H47:H49)</f>
        <v>0</v>
      </c>
      <c r="I45" s="145"/>
      <c r="J45" s="145">
        <f>SUM(J47:J49)</f>
        <v>6</v>
      </c>
      <c r="K45" s="145">
        <f>SUM(K47:K49)</f>
        <v>3</v>
      </c>
      <c r="L45" s="145">
        <f>SUM(L47:L49)</f>
        <v>3</v>
      </c>
      <c r="M45" s="145"/>
      <c r="N45" s="145">
        <f>SUM(N47:N49)</f>
        <v>0</v>
      </c>
      <c r="O45" s="145">
        <f>SUM(O47:O49)</f>
        <v>0</v>
      </c>
      <c r="P45" s="145">
        <f>SUM(P47:P49)</f>
        <v>0</v>
      </c>
      <c r="Q45" s="145"/>
      <c r="R45" s="145">
        <f>SUM(R47:R49)</f>
        <v>4</v>
      </c>
      <c r="S45" s="145">
        <f>SUM(S47:S49)</f>
        <v>1</v>
      </c>
      <c r="T45" s="145">
        <f>SUM(T47:T49)</f>
        <v>3</v>
      </c>
    </row>
    <row r="46" spans="1:24" ht="15" customHeight="1" x14ac:dyDescent="0.25">
      <c r="A46" s="108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</row>
    <row r="47" spans="1:24" ht="15" customHeight="1" x14ac:dyDescent="0.2">
      <c r="A47" s="154" t="s">
        <v>110</v>
      </c>
      <c r="B47" s="270">
        <v>3</v>
      </c>
      <c r="C47" s="270">
        <v>1</v>
      </c>
      <c r="D47" s="270">
        <v>2</v>
      </c>
      <c r="E47" s="270"/>
      <c r="F47" s="270">
        <v>0</v>
      </c>
      <c r="G47" s="270">
        <v>0</v>
      </c>
      <c r="H47" s="270">
        <v>0</v>
      </c>
      <c r="I47" s="270"/>
      <c r="J47" s="270">
        <v>0</v>
      </c>
      <c r="K47" s="270">
        <v>0</v>
      </c>
      <c r="L47" s="270">
        <v>0</v>
      </c>
      <c r="M47" s="270"/>
      <c r="N47" s="270">
        <v>0</v>
      </c>
      <c r="O47" s="270">
        <v>0</v>
      </c>
      <c r="P47" s="270">
        <v>0</v>
      </c>
      <c r="Q47" s="270"/>
      <c r="R47" s="270">
        <v>3</v>
      </c>
      <c r="S47" s="270">
        <v>1</v>
      </c>
      <c r="T47" s="270">
        <v>2</v>
      </c>
    </row>
    <row r="48" spans="1:24" ht="15" customHeight="1" x14ac:dyDescent="0.2">
      <c r="A48" s="165" t="s">
        <v>90</v>
      </c>
      <c r="B48" s="270">
        <v>5</v>
      </c>
      <c r="C48" s="270">
        <v>2</v>
      </c>
      <c r="D48" s="270">
        <v>3</v>
      </c>
      <c r="E48" s="270"/>
      <c r="F48" s="270">
        <v>0</v>
      </c>
      <c r="G48" s="270">
        <v>0</v>
      </c>
      <c r="H48" s="270">
        <v>0</v>
      </c>
      <c r="I48" s="270"/>
      <c r="J48" s="270">
        <v>4</v>
      </c>
      <c r="K48" s="270">
        <v>2</v>
      </c>
      <c r="L48" s="270">
        <v>2</v>
      </c>
      <c r="M48" s="270"/>
      <c r="N48" s="270">
        <v>0</v>
      </c>
      <c r="O48" s="270">
        <v>0</v>
      </c>
      <c r="P48" s="270">
        <v>0</v>
      </c>
      <c r="Q48" s="270"/>
      <c r="R48" s="270">
        <v>1</v>
      </c>
      <c r="S48" s="270">
        <v>0</v>
      </c>
      <c r="T48" s="270">
        <v>1</v>
      </c>
    </row>
    <row r="49" spans="1:20" ht="15" customHeight="1" x14ac:dyDescent="0.2">
      <c r="A49" s="108" t="s">
        <v>92</v>
      </c>
      <c r="B49" s="270">
        <v>2</v>
      </c>
      <c r="C49" s="270">
        <v>1</v>
      </c>
      <c r="D49" s="270">
        <v>1</v>
      </c>
      <c r="E49" s="270"/>
      <c r="F49" s="270">
        <v>0</v>
      </c>
      <c r="G49" s="270">
        <v>0</v>
      </c>
      <c r="H49" s="270">
        <v>0</v>
      </c>
      <c r="I49" s="270"/>
      <c r="J49" s="270">
        <v>2</v>
      </c>
      <c r="K49" s="270">
        <v>1</v>
      </c>
      <c r="L49" s="270">
        <v>1</v>
      </c>
      <c r="M49" s="270"/>
      <c r="N49" s="270">
        <v>0</v>
      </c>
      <c r="O49" s="270">
        <v>0</v>
      </c>
      <c r="P49" s="270">
        <v>0</v>
      </c>
      <c r="Q49" s="270"/>
      <c r="R49" s="270">
        <v>0</v>
      </c>
      <c r="S49" s="270">
        <v>0</v>
      </c>
      <c r="T49" s="270">
        <v>0</v>
      </c>
    </row>
    <row r="50" spans="1:20" ht="15" customHeight="1" x14ac:dyDescent="0.25">
      <c r="A50" s="140"/>
      <c r="B50" s="145"/>
      <c r="C50" s="145"/>
      <c r="D50" s="145"/>
      <c r="E50" s="145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</row>
    <row r="51" spans="1:20" ht="15" customHeight="1" x14ac:dyDescent="0.25">
      <c r="A51" s="345" t="s">
        <v>112</v>
      </c>
      <c r="B51" s="346"/>
      <c r="C51" s="346"/>
      <c r="D51" s="346"/>
      <c r="E51" s="346"/>
      <c r="F51" s="346"/>
      <c r="G51" s="346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</row>
    <row r="52" spans="1:20" ht="15" customHeight="1" x14ac:dyDescent="0.25">
      <c r="A52" s="140"/>
      <c r="B52" s="145"/>
      <c r="C52" s="145"/>
      <c r="D52" s="145"/>
      <c r="E52" s="145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</row>
    <row r="53" spans="1:20" ht="15" customHeight="1" x14ac:dyDescent="0.25">
      <c r="A53" s="170" t="s">
        <v>262</v>
      </c>
      <c r="B53" s="126">
        <f>+B45/(B45+B78+B12)*100</f>
        <v>4.3103448275862073</v>
      </c>
      <c r="C53" s="126">
        <f>+C45/(C45+C78+C12)*100</f>
        <v>4.5454545454545459</v>
      </c>
      <c r="D53" s="126">
        <f>+D45/(D45+D78+D12)*100</f>
        <v>4.1666666666666661</v>
      </c>
      <c r="E53" s="145"/>
      <c r="F53" s="126">
        <f>+F45/(F45+F78+F12)*100</f>
        <v>0</v>
      </c>
      <c r="G53" s="126">
        <f>+G45/(G45+G78+G12)*100</f>
        <v>0</v>
      </c>
      <c r="H53" s="126">
        <f>+H45/(H45+H78+H12)*100</f>
        <v>0</v>
      </c>
      <c r="I53" s="108"/>
      <c r="J53" s="126">
        <f>+J45/(J45+J78+J12)*100</f>
        <v>11.76470588235294</v>
      </c>
      <c r="K53" s="126">
        <f>+K45/(K45+K78+K12)*100</f>
        <v>14.285714285714285</v>
      </c>
      <c r="L53" s="126">
        <f>+L45/(L45+L78+L12)*100</f>
        <v>10</v>
      </c>
      <c r="M53" s="108"/>
      <c r="N53" s="126">
        <f>+N45/(N45+N78+N12)*100</f>
        <v>0</v>
      </c>
      <c r="O53" s="126">
        <f>+O45/(O45+O78+O12)*100</f>
        <v>0</v>
      </c>
      <c r="P53" s="126">
        <f>+P45/(P45+P78+P12)*100</f>
        <v>0</v>
      </c>
      <c r="Q53" s="108"/>
      <c r="R53" s="126">
        <f>+R45/(R45+R78+R12)*100</f>
        <v>4.3010752688172049</v>
      </c>
      <c r="S53" s="126">
        <f>+S45/(S45+S78+S12)*100</f>
        <v>2.8571428571428572</v>
      </c>
      <c r="T53" s="126">
        <f>+T45/(T45+T78+T12)*100</f>
        <v>5.1724137931034484</v>
      </c>
    </row>
    <row r="54" spans="1:20" ht="15" customHeight="1" x14ac:dyDescent="0.25">
      <c r="A54" s="134"/>
      <c r="B54" s="145"/>
      <c r="C54" s="145"/>
      <c r="D54" s="145"/>
      <c r="E54" s="145"/>
      <c r="F54" s="145"/>
      <c r="G54" s="145"/>
      <c r="H54" s="145"/>
      <c r="I54" s="108"/>
      <c r="J54" s="145"/>
      <c r="K54" s="145"/>
      <c r="L54" s="145"/>
      <c r="M54" s="108"/>
      <c r="N54" s="145"/>
      <c r="O54" s="145"/>
      <c r="P54" s="145"/>
      <c r="Q54" s="108"/>
      <c r="R54" s="145"/>
      <c r="S54" s="145"/>
      <c r="T54" s="145"/>
    </row>
    <row r="55" spans="1:20" ht="15" customHeight="1" x14ac:dyDescent="0.25">
      <c r="A55" s="168" t="s">
        <v>110</v>
      </c>
      <c r="B55" s="126">
        <f t="shared" ref="B55:D57" si="14">+B47/(B47+B80+B14)*100</f>
        <v>5.6603773584905666</v>
      </c>
      <c r="C55" s="126">
        <f t="shared" si="14"/>
        <v>4.7619047619047619</v>
      </c>
      <c r="D55" s="126">
        <f t="shared" si="14"/>
        <v>6.25</v>
      </c>
      <c r="E55" s="145"/>
      <c r="F55" s="126">
        <f t="shared" ref="F55:H57" si="15">+F47/(F47+F80+F14)*100</f>
        <v>0</v>
      </c>
      <c r="G55" s="126">
        <f t="shared" si="15"/>
        <v>0</v>
      </c>
      <c r="H55" s="126">
        <f t="shared" si="15"/>
        <v>0</v>
      </c>
      <c r="I55" s="108"/>
      <c r="J55" s="126">
        <f t="shared" ref="J55:L57" si="16">+J47/(J47+J80+J14)*100</f>
        <v>0</v>
      </c>
      <c r="K55" s="126">
        <f t="shared" si="16"/>
        <v>0</v>
      </c>
      <c r="L55" s="126">
        <f t="shared" si="16"/>
        <v>0</v>
      </c>
      <c r="M55" s="108"/>
      <c r="N55" s="126">
        <f t="shared" ref="N55:P57" si="17">+N47/(N47+N80+N14)*100</f>
        <v>0</v>
      </c>
      <c r="O55" s="126">
        <f t="shared" si="17"/>
        <v>0</v>
      </c>
      <c r="P55" s="126">
        <f t="shared" si="17"/>
        <v>0</v>
      </c>
      <c r="Q55" s="108"/>
      <c r="R55" s="126">
        <f t="shared" ref="R55:T57" si="18">+R47/(R47+R80+R14)*100</f>
        <v>10.344827586206897</v>
      </c>
      <c r="S55" s="126">
        <f t="shared" si="18"/>
        <v>11.111111111111111</v>
      </c>
      <c r="T55" s="126">
        <f t="shared" si="18"/>
        <v>10</v>
      </c>
    </row>
    <row r="56" spans="1:20" ht="15" customHeight="1" x14ac:dyDescent="0.25">
      <c r="A56" s="169" t="s">
        <v>90</v>
      </c>
      <c r="B56" s="126">
        <f t="shared" si="14"/>
        <v>4.032258064516129</v>
      </c>
      <c r="C56" s="126">
        <f t="shared" si="14"/>
        <v>3.7735849056603774</v>
      </c>
      <c r="D56" s="126">
        <f t="shared" si="14"/>
        <v>4.225352112676056</v>
      </c>
      <c r="E56" s="145"/>
      <c r="F56" s="126">
        <f t="shared" si="15"/>
        <v>0</v>
      </c>
      <c r="G56" s="126">
        <f t="shared" si="15"/>
        <v>0</v>
      </c>
      <c r="H56" s="126">
        <f t="shared" si="15"/>
        <v>0</v>
      </c>
      <c r="I56" s="108"/>
      <c r="J56" s="126">
        <f t="shared" si="16"/>
        <v>17.391304347826086</v>
      </c>
      <c r="K56" s="126">
        <f t="shared" si="16"/>
        <v>16.666666666666664</v>
      </c>
      <c r="L56" s="126">
        <f t="shared" si="16"/>
        <v>18.181818181818183</v>
      </c>
      <c r="M56" s="108"/>
      <c r="N56" s="126">
        <f t="shared" si="17"/>
        <v>0</v>
      </c>
      <c r="O56" s="126">
        <f t="shared" si="17"/>
        <v>0</v>
      </c>
      <c r="P56" s="126">
        <f t="shared" si="17"/>
        <v>0</v>
      </c>
      <c r="Q56" s="108"/>
      <c r="R56" s="126">
        <f t="shared" si="18"/>
        <v>1.8181818181818181</v>
      </c>
      <c r="S56" s="126">
        <f t="shared" si="18"/>
        <v>0</v>
      </c>
      <c r="T56" s="126">
        <f t="shared" si="18"/>
        <v>3.125</v>
      </c>
    </row>
    <row r="57" spans="1:20" ht="15" customHeight="1" thickBot="1" x14ac:dyDescent="0.3">
      <c r="A57" s="123" t="s">
        <v>92</v>
      </c>
      <c r="B57" s="132">
        <f t="shared" si="14"/>
        <v>3.6363636363636362</v>
      </c>
      <c r="C57" s="132">
        <f t="shared" si="14"/>
        <v>7.1428571428571423</v>
      </c>
      <c r="D57" s="132">
        <f t="shared" si="14"/>
        <v>2.4390243902439024</v>
      </c>
      <c r="E57" s="167"/>
      <c r="F57" s="132">
        <f t="shared" si="15"/>
        <v>0</v>
      </c>
      <c r="G57" s="132">
        <f t="shared" si="15"/>
        <v>0</v>
      </c>
      <c r="H57" s="132">
        <f t="shared" si="15"/>
        <v>0</v>
      </c>
      <c r="I57" s="123"/>
      <c r="J57" s="132">
        <f t="shared" si="16"/>
        <v>11.111111111111111</v>
      </c>
      <c r="K57" s="132">
        <f t="shared" si="16"/>
        <v>20</v>
      </c>
      <c r="L57" s="132">
        <f t="shared" si="16"/>
        <v>7.6923076923076925</v>
      </c>
      <c r="M57" s="123"/>
      <c r="N57" s="132">
        <f t="shared" si="17"/>
        <v>0</v>
      </c>
      <c r="O57" s="132">
        <f t="shared" si="17"/>
        <v>0</v>
      </c>
      <c r="P57" s="132">
        <f t="shared" si="17"/>
        <v>0</v>
      </c>
      <c r="Q57" s="123"/>
      <c r="R57" s="132">
        <f t="shared" si="18"/>
        <v>0</v>
      </c>
      <c r="S57" s="132">
        <f t="shared" si="18"/>
        <v>0</v>
      </c>
      <c r="T57" s="132">
        <f t="shared" si="18"/>
        <v>0</v>
      </c>
    </row>
    <row r="58" spans="1:20" ht="15" customHeight="1" x14ac:dyDescent="0.25">
      <c r="A58" s="343" t="s">
        <v>256</v>
      </c>
      <c r="B58" s="343"/>
      <c r="C58" s="343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</row>
    <row r="59" spans="1:20" ht="15" customHeight="1" x14ac:dyDescent="0.25">
      <c r="A59" s="344" t="s">
        <v>242</v>
      </c>
      <c r="B59" s="344"/>
      <c r="C59" s="344"/>
      <c r="D59" s="344"/>
      <c r="E59" s="344"/>
      <c r="F59" s="344"/>
      <c r="G59" s="344"/>
      <c r="H59" s="344"/>
      <c r="I59" s="344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</row>
    <row r="60" spans="1:20" ht="15" customHeight="1" x14ac:dyDescent="0.25">
      <c r="A60" s="147"/>
    </row>
    <row r="61" spans="1:20" ht="15" customHeight="1" x14ac:dyDescent="0.25">
      <c r="A61" s="147"/>
    </row>
    <row r="62" spans="1:20" ht="15" customHeight="1" x14ac:dyDescent="0.25">
      <c r="A62" s="147"/>
    </row>
    <row r="63" spans="1:20" ht="15" customHeight="1" x14ac:dyDescent="0.25">
      <c r="A63" s="147"/>
    </row>
    <row r="64" spans="1:20" ht="15" customHeight="1" x14ac:dyDescent="0.25">
      <c r="A64" s="147"/>
    </row>
    <row r="65" spans="1:24" ht="15" customHeight="1" x14ac:dyDescent="0.25">
      <c r="A65" s="147"/>
    </row>
    <row r="67" spans="1:24" ht="15" customHeight="1" x14ac:dyDescent="0.2">
      <c r="A67" s="336" t="s">
        <v>276</v>
      </c>
      <c r="B67" s="336"/>
      <c r="C67" s="336"/>
      <c r="D67" s="336"/>
      <c r="E67" s="336"/>
      <c r="F67" s="336"/>
      <c r="G67" s="336"/>
      <c r="H67" s="336"/>
      <c r="I67" s="336"/>
      <c r="J67" s="336"/>
      <c r="K67" s="336"/>
      <c r="L67" s="336"/>
      <c r="M67" s="336"/>
      <c r="N67" s="336"/>
      <c r="O67" s="336"/>
      <c r="P67" s="336"/>
      <c r="Q67" s="336"/>
      <c r="R67" s="336"/>
      <c r="S67" s="336"/>
      <c r="T67" s="336"/>
      <c r="V67" s="29"/>
      <c r="W67" s="318" t="s">
        <v>356</v>
      </c>
      <c r="X67" s="318"/>
    </row>
    <row r="68" spans="1:24" ht="15" customHeight="1" x14ac:dyDescent="0.2">
      <c r="A68" s="330" t="s">
        <v>114</v>
      </c>
      <c r="B68" s="330"/>
      <c r="C68" s="330"/>
      <c r="D68" s="330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V68" s="30"/>
      <c r="W68" s="318"/>
      <c r="X68" s="318"/>
    </row>
    <row r="69" spans="1:24" ht="15" customHeight="1" x14ac:dyDescent="0.25">
      <c r="A69" s="336" t="s">
        <v>273</v>
      </c>
      <c r="B69" s="336"/>
      <c r="C69" s="336"/>
      <c r="D69" s="336"/>
      <c r="E69" s="336"/>
      <c r="F69" s="336"/>
      <c r="G69" s="336"/>
      <c r="H69" s="336"/>
      <c r="I69" s="336"/>
      <c r="J69" s="336"/>
      <c r="K69" s="336"/>
      <c r="L69" s="336"/>
      <c r="M69" s="336"/>
      <c r="N69" s="336"/>
      <c r="O69" s="336"/>
      <c r="P69" s="336"/>
      <c r="Q69" s="336"/>
      <c r="R69" s="336"/>
      <c r="S69" s="336"/>
      <c r="T69" s="336"/>
    </row>
    <row r="70" spans="1:24" ht="15" customHeight="1" x14ac:dyDescent="0.25">
      <c r="A70" s="330" t="s">
        <v>264</v>
      </c>
      <c r="B70" s="330"/>
      <c r="C70" s="330"/>
      <c r="D70" s="330"/>
      <c r="E70" s="330"/>
      <c r="F70" s="330"/>
      <c r="G70" s="330"/>
      <c r="H70" s="330"/>
      <c r="I70" s="330"/>
      <c r="J70" s="330"/>
      <c r="K70" s="330"/>
      <c r="L70" s="330"/>
      <c r="M70" s="330"/>
      <c r="N70" s="330"/>
      <c r="O70" s="330"/>
      <c r="P70" s="330"/>
      <c r="Q70" s="330"/>
      <c r="R70" s="330"/>
      <c r="S70" s="330"/>
      <c r="T70" s="330"/>
    </row>
    <row r="71" spans="1:24" ht="15" customHeight="1" x14ac:dyDescent="0.25">
      <c r="A71" s="336" t="s">
        <v>250</v>
      </c>
      <c r="B71" s="336"/>
      <c r="C71" s="336"/>
      <c r="D71" s="336"/>
      <c r="E71" s="336"/>
      <c r="F71" s="336"/>
      <c r="G71" s="336"/>
      <c r="H71" s="336"/>
      <c r="I71" s="336"/>
      <c r="J71" s="336"/>
      <c r="K71" s="336"/>
      <c r="L71" s="336"/>
      <c r="M71" s="336"/>
      <c r="N71" s="336"/>
      <c r="O71" s="336"/>
      <c r="P71" s="336"/>
      <c r="Q71" s="336"/>
      <c r="R71" s="336"/>
      <c r="S71" s="336"/>
      <c r="T71" s="336"/>
    </row>
    <row r="72" spans="1:24" ht="15" customHeight="1" x14ac:dyDescent="0.25">
      <c r="A72" s="330" t="s">
        <v>515</v>
      </c>
      <c r="B72" s="330"/>
      <c r="C72" s="330"/>
      <c r="D72" s="330"/>
      <c r="E72" s="330"/>
      <c r="F72" s="330"/>
      <c r="G72" s="330"/>
      <c r="H72" s="330"/>
      <c r="I72" s="330"/>
      <c r="J72" s="330"/>
      <c r="K72" s="330"/>
      <c r="L72" s="330"/>
      <c r="M72" s="330"/>
      <c r="N72" s="330"/>
      <c r="O72" s="330"/>
      <c r="P72" s="330"/>
      <c r="Q72" s="330"/>
      <c r="R72" s="330"/>
      <c r="S72" s="330"/>
      <c r="T72" s="330"/>
    </row>
    <row r="73" spans="1:24" ht="15" customHeight="1" thickBot="1" x14ac:dyDescent="0.3">
      <c r="A73" s="122"/>
      <c r="B73" s="144"/>
      <c r="C73" s="122"/>
      <c r="D73" s="122"/>
      <c r="E73" s="122"/>
      <c r="F73" s="123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</row>
    <row r="74" spans="1:24" ht="15" customHeight="1" x14ac:dyDescent="0.25">
      <c r="A74" s="337" t="s">
        <v>260</v>
      </c>
      <c r="B74" s="331" t="s">
        <v>19</v>
      </c>
      <c r="C74" s="331" t="s">
        <v>261</v>
      </c>
      <c r="D74" s="331"/>
      <c r="E74" s="109"/>
      <c r="F74" s="331" t="s">
        <v>64</v>
      </c>
      <c r="G74" s="331"/>
      <c r="H74" s="331"/>
      <c r="I74" s="109"/>
      <c r="J74" s="331" t="s">
        <v>65</v>
      </c>
      <c r="K74" s="331"/>
      <c r="L74" s="331"/>
      <c r="M74" s="109"/>
      <c r="N74" s="331" t="s">
        <v>66</v>
      </c>
      <c r="O74" s="331"/>
      <c r="P74" s="331"/>
      <c r="Q74" s="109"/>
      <c r="R74" s="331" t="s">
        <v>67</v>
      </c>
      <c r="S74" s="331"/>
      <c r="T74" s="331"/>
    </row>
    <row r="75" spans="1:24" ht="15" customHeight="1" thickBot="1" x14ac:dyDescent="0.3">
      <c r="A75" s="338"/>
      <c r="B75" s="110" t="s">
        <v>70</v>
      </c>
      <c r="C75" s="110" t="s">
        <v>71</v>
      </c>
      <c r="D75" s="110" t="s">
        <v>72</v>
      </c>
      <c r="E75" s="111"/>
      <c r="F75" s="110" t="s">
        <v>70</v>
      </c>
      <c r="G75" s="110" t="s">
        <v>71</v>
      </c>
      <c r="H75" s="110" t="s">
        <v>72</v>
      </c>
      <c r="I75" s="111"/>
      <c r="J75" s="110" t="s">
        <v>70</v>
      </c>
      <c r="K75" s="110" t="s">
        <v>71</v>
      </c>
      <c r="L75" s="110" t="s">
        <v>72</v>
      </c>
      <c r="M75" s="111"/>
      <c r="N75" s="110" t="s">
        <v>70</v>
      </c>
      <c r="O75" s="110" t="s">
        <v>71</v>
      </c>
      <c r="P75" s="110" t="s">
        <v>72</v>
      </c>
      <c r="Q75" s="111"/>
      <c r="R75" s="110" t="s">
        <v>70</v>
      </c>
      <c r="S75" s="110" t="s">
        <v>71</v>
      </c>
      <c r="T75" s="110" t="s">
        <v>72</v>
      </c>
    </row>
    <row r="76" spans="1:24" ht="15" customHeight="1" x14ac:dyDescent="0.25">
      <c r="A76" s="347" t="s">
        <v>11</v>
      </c>
      <c r="B76" s="348"/>
      <c r="C76" s="348"/>
      <c r="D76" s="348"/>
      <c r="E76" s="348"/>
      <c r="F76" s="348"/>
      <c r="G76" s="348"/>
      <c r="H76" s="348"/>
      <c r="I76" s="348"/>
      <c r="J76" s="348"/>
      <c r="K76" s="348"/>
      <c r="L76" s="348"/>
      <c r="M76" s="348"/>
      <c r="N76" s="348"/>
      <c r="O76" s="348"/>
      <c r="P76" s="348"/>
      <c r="Q76" s="348"/>
      <c r="R76" s="348"/>
      <c r="S76" s="348"/>
      <c r="T76" s="348"/>
    </row>
    <row r="77" spans="1:24" ht="15" customHeight="1" x14ac:dyDescent="0.25">
      <c r="A77" s="127"/>
      <c r="B77" s="113"/>
      <c r="C77" s="113"/>
      <c r="D77" s="113"/>
      <c r="E77" s="114"/>
      <c r="F77" s="113"/>
      <c r="G77" s="113"/>
      <c r="H77" s="113"/>
      <c r="I77" s="114"/>
      <c r="J77" s="113"/>
      <c r="K77" s="113"/>
      <c r="L77" s="113"/>
      <c r="M77" s="114"/>
      <c r="N77" s="113"/>
      <c r="O77" s="113"/>
      <c r="P77" s="113"/>
      <c r="Q77" s="114"/>
      <c r="R77" s="113"/>
      <c r="S77" s="113"/>
      <c r="T77" s="113"/>
    </row>
    <row r="78" spans="1:24" ht="15" customHeight="1" x14ac:dyDescent="0.25">
      <c r="A78" s="151" t="s">
        <v>262</v>
      </c>
      <c r="B78" s="145">
        <f>SUM(B80:B82)</f>
        <v>0</v>
      </c>
      <c r="C78" s="145">
        <f>SUM(C80:C82)</f>
        <v>0</v>
      </c>
      <c r="D78" s="145">
        <f>SUM(D80:D82)</f>
        <v>0</v>
      </c>
      <c r="E78" s="145"/>
      <c r="F78" s="145">
        <f>SUM(F80:F82)</f>
        <v>0</v>
      </c>
      <c r="G78" s="145">
        <f>SUM(G80:G82)</f>
        <v>0</v>
      </c>
      <c r="H78" s="145">
        <f>SUM(H80:H82)</f>
        <v>0</v>
      </c>
      <c r="I78" s="145"/>
      <c r="J78" s="145">
        <f>SUM(J80:J82)</f>
        <v>0</v>
      </c>
      <c r="K78" s="145">
        <f>SUM(K80:K82)</f>
        <v>0</v>
      </c>
      <c r="L78" s="145">
        <f>SUM(L80:L82)</f>
        <v>0</v>
      </c>
      <c r="M78" s="145"/>
      <c r="N78" s="145">
        <f>SUM(N80:N82)</f>
        <v>0</v>
      </c>
      <c r="O78" s="145">
        <f>SUM(O80:O82)</f>
        <v>0</v>
      </c>
      <c r="P78" s="145">
        <f>SUM(P80:P82)</f>
        <v>0</v>
      </c>
      <c r="Q78" s="145"/>
      <c r="R78" s="145">
        <f>SUM(R80:R82)</f>
        <v>0</v>
      </c>
      <c r="S78" s="145">
        <f>SUM(S80:S82)</f>
        <v>0</v>
      </c>
      <c r="T78" s="145">
        <f>SUM(T80:T82)</f>
        <v>0</v>
      </c>
    </row>
    <row r="79" spans="1:24" ht="15" customHeight="1" x14ac:dyDescent="0.25">
      <c r="A79" s="108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</row>
    <row r="80" spans="1:24" ht="15" customHeight="1" x14ac:dyDescent="0.25">
      <c r="A80" s="154" t="s">
        <v>110</v>
      </c>
      <c r="B80" s="119">
        <v>0</v>
      </c>
      <c r="C80" s="119">
        <v>0</v>
      </c>
      <c r="D80" s="119">
        <v>0</v>
      </c>
      <c r="E80" s="119"/>
      <c r="F80" s="119">
        <v>0</v>
      </c>
      <c r="G80" s="119">
        <v>0</v>
      </c>
      <c r="H80" s="119">
        <v>0</v>
      </c>
      <c r="I80" s="119"/>
      <c r="J80" s="119">
        <v>0</v>
      </c>
      <c r="K80" s="119">
        <v>0</v>
      </c>
      <c r="L80" s="119">
        <v>0</v>
      </c>
      <c r="M80" s="119"/>
      <c r="N80" s="119">
        <v>0</v>
      </c>
      <c r="O80" s="119">
        <v>0</v>
      </c>
      <c r="P80" s="119">
        <v>0</v>
      </c>
      <c r="Q80" s="119"/>
      <c r="R80" s="119">
        <v>0</v>
      </c>
      <c r="S80" s="119">
        <v>0</v>
      </c>
      <c r="T80" s="119">
        <v>0</v>
      </c>
    </row>
    <row r="81" spans="1:20" ht="15" customHeight="1" x14ac:dyDescent="0.25">
      <c r="A81" s="165" t="s">
        <v>90</v>
      </c>
      <c r="B81" s="119">
        <v>0</v>
      </c>
      <c r="C81" s="119">
        <v>0</v>
      </c>
      <c r="D81" s="119">
        <v>0</v>
      </c>
      <c r="E81" s="119"/>
      <c r="F81" s="119">
        <v>0</v>
      </c>
      <c r="G81" s="119">
        <v>0</v>
      </c>
      <c r="H81" s="119">
        <v>0</v>
      </c>
      <c r="I81" s="119"/>
      <c r="J81" s="119">
        <v>0</v>
      </c>
      <c r="K81" s="119">
        <v>0</v>
      </c>
      <c r="L81" s="119">
        <v>0</v>
      </c>
      <c r="M81" s="119"/>
      <c r="N81" s="119">
        <v>0</v>
      </c>
      <c r="O81" s="119">
        <v>0</v>
      </c>
      <c r="P81" s="119">
        <v>0</v>
      </c>
      <c r="Q81" s="119"/>
      <c r="R81" s="119">
        <v>0</v>
      </c>
      <c r="S81" s="119">
        <v>0</v>
      </c>
      <c r="T81" s="119">
        <v>0</v>
      </c>
    </row>
    <row r="82" spans="1:20" ht="15" customHeight="1" x14ac:dyDescent="0.25">
      <c r="A82" s="108" t="s">
        <v>92</v>
      </c>
      <c r="B82" s="119">
        <v>0</v>
      </c>
      <c r="C82" s="119">
        <v>0</v>
      </c>
      <c r="D82" s="119">
        <v>0</v>
      </c>
      <c r="E82" s="119"/>
      <c r="F82" s="119">
        <v>0</v>
      </c>
      <c r="G82" s="119">
        <v>0</v>
      </c>
      <c r="H82" s="119">
        <v>0</v>
      </c>
      <c r="I82" s="119"/>
      <c r="J82" s="119">
        <v>0</v>
      </c>
      <c r="K82" s="119">
        <v>0</v>
      </c>
      <c r="L82" s="119">
        <v>0</v>
      </c>
      <c r="M82" s="119"/>
      <c r="N82" s="119">
        <v>0</v>
      </c>
      <c r="O82" s="119">
        <v>0</v>
      </c>
      <c r="P82" s="119">
        <v>0</v>
      </c>
      <c r="Q82" s="119"/>
      <c r="R82" s="119">
        <v>0</v>
      </c>
      <c r="S82" s="119">
        <v>0</v>
      </c>
      <c r="T82" s="119">
        <v>0</v>
      </c>
    </row>
    <row r="83" spans="1:20" ht="15" customHeight="1" x14ac:dyDescent="0.25">
      <c r="A83" s="140"/>
      <c r="B83" s="145"/>
      <c r="C83" s="145"/>
      <c r="D83" s="145"/>
      <c r="E83" s="145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</row>
    <row r="84" spans="1:20" ht="15" customHeight="1" x14ac:dyDescent="0.25">
      <c r="A84" s="345" t="s">
        <v>112</v>
      </c>
      <c r="B84" s="346"/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</row>
    <row r="85" spans="1:20" ht="15" customHeight="1" x14ac:dyDescent="0.25">
      <c r="A85" s="140"/>
      <c r="B85" s="145"/>
      <c r="C85" s="145"/>
      <c r="D85" s="145"/>
      <c r="E85" s="145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</row>
    <row r="86" spans="1:20" ht="15" customHeight="1" x14ac:dyDescent="0.25">
      <c r="A86" s="151" t="s">
        <v>262</v>
      </c>
      <c r="B86" s="126">
        <f>+B78/(B78+B12+B45)*100</f>
        <v>0</v>
      </c>
      <c r="C86" s="126">
        <f>+C78/(C78+C12+C45)*100</f>
        <v>0</v>
      </c>
      <c r="D86" s="126">
        <f>+D78/(D78+D12+D45)*100</f>
        <v>0</v>
      </c>
      <c r="E86" s="145"/>
      <c r="F86" s="126">
        <f>+F78/(F78+F12+F45)*100</f>
        <v>0</v>
      </c>
      <c r="G86" s="126">
        <f>+G78/(G78+G12+G45)*100</f>
        <v>0</v>
      </c>
      <c r="H86" s="126">
        <f>+H78/(H78+H12+H45)*100</f>
        <v>0</v>
      </c>
      <c r="I86" s="108"/>
      <c r="J86" s="126">
        <f>+J78/(J78+J12+J45)*100</f>
        <v>0</v>
      </c>
      <c r="K86" s="126">
        <f>+K78/(K78+K12+K45)*100</f>
        <v>0</v>
      </c>
      <c r="L86" s="126">
        <f>+L78/(L78+L12+L45)*100</f>
        <v>0</v>
      </c>
      <c r="M86" s="108"/>
      <c r="N86" s="126">
        <f>+N78/(N78+N12+N45)*100</f>
        <v>0</v>
      </c>
      <c r="O86" s="126">
        <f>+O78/(O78+O12+O45)*100</f>
        <v>0</v>
      </c>
      <c r="P86" s="126">
        <f>+P78/(P78+P12+P45)*100</f>
        <v>0</v>
      </c>
      <c r="Q86" s="108"/>
      <c r="R86" s="126">
        <f>+R78/(R78+R12+R45)*100</f>
        <v>0</v>
      </c>
      <c r="S86" s="126">
        <f>+S78/(S78+S12+S45)*100</f>
        <v>0</v>
      </c>
      <c r="T86" s="126">
        <f>+T78/(T78+T12+T45)*100</f>
        <v>0</v>
      </c>
    </row>
    <row r="87" spans="1:20" ht="15" customHeight="1" x14ac:dyDescent="0.25">
      <c r="A87" s="108"/>
      <c r="B87" s="145"/>
      <c r="C87" s="145"/>
      <c r="D87" s="145"/>
      <c r="E87" s="145"/>
      <c r="F87" s="145"/>
      <c r="G87" s="145"/>
      <c r="H87" s="145"/>
      <c r="I87" s="108"/>
      <c r="J87" s="145"/>
      <c r="K87" s="145"/>
      <c r="L87" s="145"/>
      <c r="M87" s="108"/>
      <c r="N87" s="145"/>
      <c r="O87" s="145"/>
      <c r="P87" s="145"/>
      <c r="Q87" s="108"/>
      <c r="R87" s="145"/>
      <c r="S87" s="145"/>
      <c r="T87" s="145"/>
    </row>
    <row r="88" spans="1:20" ht="15" customHeight="1" x14ac:dyDescent="0.25">
      <c r="A88" s="154" t="s">
        <v>110</v>
      </c>
      <c r="B88" s="126">
        <f t="shared" ref="B88:D90" si="19">+B80/(B80+B14+B47)*100</f>
        <v>0</v>
      </c>
      <c r="C88" s="126">
        <f t="shared" si="19"/>
        <v>0</v>
      </c>
      <c r="D88" s="126">
        <f t="shared" si="19"/>
        <v>0</v>
      </c>
      <c r="E88" s="145"/>
      <c r="F88" s="126">
        <f t="shared" ref="F88:H90" si="20">+F80/(F80+F14+F47)*100</f>
        <v>0</v>
      </c>
      <c r="G88" s="126">
        <f t="shared" si="20"/>
        <v>0</v>
      </c>
      <c r="H88" s="126">
        <f t="shared" si="20"/>
        <v>0</v>
      </c>
      <c r="I88" s="108"/>
      <c r="J88" s="126">
        <f t="shared" ref="J88:L90" si="21">+J80/(J80+J14+J47)*100</f>
        <v>0</v>
      </c>
      <c r="K88" s="126">
        <f t="shared" si="21"/>
        <v>0</v>
      </c>
      <c r="L88" s="126">
        <f t="shared" si="21"/>
        <v>0</v>
      </c>
      <c r="M88" s="108"/>
      <c r="N88" s="126">
        <f t="shared" ref="N88:P90" si="22">+N80/(N80+N14+N47)*100</f>
        <v>0</v>
      </c>
      <c r="O88" s="126">
        <f t="shared" si="22"/>
        <v>0</v>
      </c>
      <c r="P88" s="126">
        <f t="shared" si="22"/>
        <v>0</v>
      </c>
      <c r="Q88" s="108"/>
      <c r="R88" s="126">
        <f t="shared" ref="R88:T90" si="23">+R80/(R80+R14+R47)*100</f>
        <v>0</v>
      </c>
      <c r="S88" s="126">
        <f t="shared" si="23"/>
        <v>0</v>
      </c>
      <c r="T88" s="126">
        <f t="shared" si="23"/>
        <v>0</v>
      </c>
    </row>
    <row r="89" spans="1:20" ht="15" customHeight="1" x14ac:dyDescent="0.25">
      <c r="A89" s="165" t="s">
        <v>90</v>
      </c>
      <c r="B89" s="126">
        <f t="shared" si="19"/>
        <v>0</v>
      </c>
      <c r="C89" s="126">
        <f t="shared" si="19"/>
        <v>0</v>
      </c>
      <c r="D89" s="126">
        <f t="shared" si="19"/>
        <v>0</v>
      </c>
      <c r="E89" s="145"/>
      <c r="F89" s="126">
        <f t="shared" si="20"/>
        <v>0</v>
      </c>
      <c r="G89" s="126">
        <f t="shared" si="20"/>
        <v>0</v>
      </c>
      <c r="H89" s="126">
        <f t="shared" si="20"/>
        <v>0</v>
      </c>
      <c r="I89" s="108"/>
      <c r="J89" s="126">
        <f t="shared" si="21"/>
        <v>0</v>
      </c>
      <c r="K89" s="126">
        <f t="shared" si="21"/>
        <v>0</v>
      </c>
      <c r="L89" s="126">
        <f t="shared" si="21"/>
        <v>0</v>
      </c>
      <c r="M89" s="108"/>
      <c r="N89" s="126">
        <f t="shared" si="22"/>
        <v>0</v>
      </c>
      <c r="O89" s="126">
        <f t="shared" si="22"/>
        <v>0</v>
      </c>
      <c r="P89" s="126">
        <f t="shared" si="22"/>
        <v>0</v>
      </c>
      <c r="Q89" s="108"/>
      <c r="R89" s="126">
        <f t="shared" si="23"/>
        <v>0</v>
      </c>
      <c r="S89" s="126">
        <f t="shared" si="23"/>
        <v>0</v>
      </c>
      <c r="T89" s="126">
        <f t="shared" si="23"/>
        <v>0</v>
      </c>
    </row>
    <row r="90" spans="1:20" ht="15" customHeight="1" thickBot="1" x14ac:dyDescent="0.3">
      <c r="A90" s="123" t="s">
        <v>92</v>
      </c>
      <c r="B90" s="132">
        <f t="shared" si="19"/>
        <v>0</v>
      </c>
      <c r="C90" s="132">
        <f t="shared" si="19"/>
        <v>0</v>
      </c>
      <c r="D90" s="132">
        <f t="shared" si="19"/>
        <v>0</v>
      </c>
      <c r="E90" s="167"/>
      <c r="F90" s="132">
        <f t="shared" si="20"/>
        <v>0</v>
      </c>
      <c r="G90" s="132">
        <f t="shared" si="20"/>
        <v>0</v>
      </c>
      <c r="H90" s="132">
        <f t="shared" si="20"/>
        <v>0</v>
      </c>
      <c r="I90" s="123"/>
      <c r="J90" s="132">
        <f t="shared" si="21"/>
        <v>0</v>
      </c>
      <c r="K90" s="132">
        <f t="shared" si="21"/>
        <v>0</v>
      </c>
      <c r="L90" s="132">
        <f t="shared" si="21"/>
        <v>0</v>
      </c>
      <c r="M90" s="123"/>
      <c r="N90" s="132">
        <f t="shared" si="22"/>
        <v>0</v>
      </c>
      <c r="O90" s="132">
        <f t="shared" si="22"/>
        <v>0</v>
      </c>
      <c r="P90" s="132">
        <f t="shared" si="22"/>
        <v>0</v>
      </c>
      <c r="Q90" s="123"/>
      <c r="R90" s="132">
        <f t="shared" si="23"/>
        <v>0</v>
      </c>
      <c r="S90" s="132">
        <f t="shared" si="23"/>
        <v>0</v>
      </c>
      <c r="T90" s="132">
        <f t="shared" si="23"/>
        <v>0</v>
      </c>
    </row>
    <row r="91" spans="1:20" ht="15" customHeight="1" x14ac:dyDescent="0.25">
      <c r="A91" s="343" t="s">
        <v>256</v>
      </c>
      <c r="B91" s="343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343"/>
      <c r="S91" s="343"/>
      <c r="T91" s="343"/>
    </row>
    <row r="92" spans="1:20" ht="15" customHeight="1" x14ac:dyDescent="0.25">
      <c r="A92" s="344" t="s">
        <v>242</v>
      </c>
      <c r="B92" s="344"/>
      <c r="C92" s="344"/>
      <c r="D92" s="344"/>
      <c r="E92" s="344"/>
      <c r="F92" s="344"/>
      <c r="G92" s="344"/>
      <c r="H92" s="344"/>
      <c r="I92" s="344"/>
      <c r="J92" s="344"/>
      <c r="K92" s="344"/>
      <c r="L92" s="344"/>
      <c r="M92" s="344"/>
      <c r="N92" s="344"/>
      <c r="O92" s="344"/>
      <c r="P92" s="344"/>
      <c r="Q92" s="344"/>
      <c r="R92" s="344"/>
      <c r="S92" s="344"/>
      <c r="T92" s="344"/>
    </row>
  </sheetData>
  <mergeCells count="51">
    <mergeCell ref="A39:T39"/>
    <mergeCell ref="A43:T43"/>
    <mergeCell ref="A51:T51"/>
    <mergeCell ref="A67:T67"/>
    <mergeCell ref="A68:T68"/>
    <mergeCell ref="J74:L74"/>
    <mergeCell ref="A91:T91"/>
    <mergeCell ref="A92:T92"/>
    <mergeCell ref="A58:T58"/>
    <mergeCell ref="A59:T59"/>
    <mergeCell ref="A84:T84"/>
    <mergeCell ref="A69:T69"/>
    <mergeCell ref="A70:T70"/>
    <mergeCell ref="A71:T71"/>
    <mergeCell ref="A72:T72"/>
    <mergeCell ref="A76:T76"/>
    <mergeCell ref="A74:A75"/>
    <mergeCell ref="B74:D74"/>
    <mergeCell ref="F74:H74"/>
    <mergeCell ref="N8:P8"/>
    <mergeCell ref="R8:T8"/>
    <mergeCell ref="A41:A42"/>
    <mergeCell ref="B41:D41"/>
    <mergeCell ref="F41:H41"/>
    <mergeCell ref="J41:L41"/>
    <mergeCell ref="N41:P41"/>
    <mergeCell ref="R41:T41"/>
    <mergeCell ref="A25:T25"/>
    <mergeCell ref="A26:T26"/>
    <mergeCell ref="A37:T37"/>
    <mergeCell ref="A10:T10"/>
    <mergeCell ref="B8:D8"/>
    <mergeCell ref="F8:H8"/>
    <mergeCell ref="J8:L8"/>
    <mergeCell ref="A38:T38"/>
    <mergeCell ref="W1:X2"/>
    <mergeCell ref="W34:X35"/>
    <mergeCell ref="W67:X68"/>
    <mergeCell ref="N74:P74"/>
    <mergeCell ref="R74:T74"/>
    <mergeCell ref="A1:T1"/>
    <mergeCell ref="A2:T2"/>
    <mergeCell ref="A3:T3"/>
    <mergeCell ref="A4:T4"/>
    <mergeCell ref="A5:T5"/>
    <mergeCell ref="A6:T6"/>
    <mergeCell ref="A18:T18"/>
    <mergeCell ref="A34:T34"/>
    <mergeCell ref="A35:T35"/>
    <mergeCell ref="A36:T36"/>
    <mergeCell ref="A8:A9"/>
  </mergeCells>
  <hyperlinks>
    <hyperlink ref="W1" r:id="rId1" location="INDICE!A1"/>
    <hyperlink ref="W1:X2" location="INDICE!A1" display="INDICE"/>
    <hyperlink ref="W34" r:id="rId2" location="INDICE!A1"/>
    <hyperlink ref="W34:X35" location="INDICE!A1" display="INDICE"/>
    <hyperlink ref="W67" r:id="rId3" location="INDICE!A1"/>
    <hyperlink ref="W67:X68" location="INDICE!A1" display="INDICE"/>
  </hyperlinks>
  <printOptions horizontalCentered="1"/>
  <pageMargins left="0.94488188976377963" right="0.98425196850393704" top="0.59055118110236227" bottom="0.98425196850393704" header="0" footer="0"/>
  <pageSetup scale="95" orientation="landscape" r:id="rId4"/>
  <headerFooter alignWithMargins="0"/>
  <rowBreaks count="2" manualBreakCount="2">
    <brk id="33" max="16383" man="1"/>
    <brk id="6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36"/>
  <sheetViews>
    <sheetView zoomScaleNormal="100" zoomScaleSheetLayoutView="50" workbookViewId="0">
      <selection activeCell="AD1" sqref="AD1:AE2"/>
    </sheetView>
  </sheetViews>
  <sheetFormatPr baseColWidth="10" defaultRowHeight="15" customHeight="1" x14ac:dyDescent="0.2"/>
  <cols>
    <col min="1" max="1" width="14.140625" style="108" customWidth="1"/>
    <col min="2" max="4" width="7.42578125" style="108" customWidth="1"/>
    <col min="5" max="5" width="1.7109375" style="108" customWidth="1"/>
    <col min="6" max="8" width="6.42578125" style="108" customWidth="1"/>
    <col min="9" max="9" width="1.7109375" style="108" customWidth="1"/>
    <col min="10" max="12" width="6.42578125" style="108" customWidth="1"/>
    <col min="13" max="13" width="1.7109375" style="108" customWidth="1"/>
    <col min="14" max="16" width="6.42578125" style="108" customWidth="1"/>
    <col min="17" max="17" width="1.7109375" style="108" customWidth="1"/>
    <col min="18" max="20" width="6.42578125" style="108" customWidth="1"/>
    <col min="21" max="21" width="1.7109375" style="108" customWidth="1"/>
    <col min="22" max="24" width="6.42578125" style="108" customWidth="1"/>
    <col min="25" max="25" width="1.7109375" style="108" customWidth="1"/>
    <col min="26" max="26" width="6.42578125" style="108" customWidth="1"/>
    <col min="27" max="28" width="5.42578125" style="108" customWidth="1"/>
    <col min="29" max="33" width="8.7109375" style="171" customWidth="1"/>
    <col min="34" max="256" width="11.42578125" style="171"/>
    <col min="257" max="257" width="21.42578125" style="171" customWidth="1"/>
    <col min="258" max="258" width="8.42578125" style="171" customWidth="1"/>
    <col min="259" max="259" width="8.140625" style="171" customWidth="1"/>
    <col min="260" max="260" width="7.5703125" style="171" customWidth="1"/>
    <col min="261" max="261" width="1.7109375" style="171" customWidth="1"/>
    <col min="262" max="264" width="6.7109375" style="171" customWidth="1"/>
    <col min="265" max="265" width="1.7109375" style="171" customWidth="1"/>
    <col min="266" max="268" width="6.7109375" style="171" customWidth="1"/>
    <col min="269" max="269" width="1.7109375" style="171" customWidth="1"/>
    <col min="270" max="272" width="6.7109375" style="171" customWidth="1"/>
    <col min="273" max="273" width="1.7109375" style="171" customWidth="1"/>
    <col min="274" max="276" width="6.7109375" style="171" customWidth="1"/>
    <col min="277" max="277" width="1.7109375" style="171" customWidth="1"/>
    <col min="278" max="280" width="6.7109375" style="171" customWidth="1"/>
    <col min="281" max="281" width="1.7109375" style="171" customWidth="1"/>
    <col min="282" max="284" width="6.7109375" style="171" customWidth="1"/>
    <col min="285" max="512" width="11.42578125" style="171"/>
    <col min="513" max="513" width="21.42578125" style="171" customWidth="1"/>
    <col min="514" max="514" width="8.42578125" style="171" customWidth="1"/>
    <col min="515" max="515" width="8.140625" style="171" customWidth="1"/>
    <col min="516" max="516" width="7.5703125" style="171" customWidth="1"/>
    <col min="517" max="517" width="1.7109375" style="171" customWidth="1"/>
    <col min="518" max="520" width="6.7109375" style="171" customWidth="1"/>
    <col min="521" max="521" width="1.7109375" style="171" customWidth="1"/>
    <col min="522" max="524" width="6.7109375" style="171" customWidth="1"/>
    <col min="525" max="525" width="1.7109375" style="171" customWidth="1"/>
    <col min="526" max="528" width="6.7109375" style="171" customWidth="1"/>
    <col min="529" max="529" width="1.7109375" style="171" customWidth="1"/>
    <col min="530" max="532" width="6.7109375" style="171" customWidth="1"/>
    <col min="533" max="533" width="1.7109375" style="171" customWidth="1"/>
    <col min="534" max="536" width="6.7109375" style="171" customWidth="1"/>
    <col min="537" max="537" width="1.7109375" style="171" customWidth="1"/>
    <col min="538" max="540" width="6.7109375" style="171" customWidth="1"/>
    <col min="541" max="768" width="11.42578125" style="171"/>
    <col min="769" max="769" width="21.42578125" style="171" customWidth="1"/>
    <col min="770" max="770" width="8.42578125" style="171" customWidth="1"/>
    <col min="771" max="771" width="8.140625" style="171" customWidth="1"/>
    <col min="772" max="772" width="7.5703125" style="171" customWidth="1"/>
    <col min="773" max="773" width="1.7109375" style="171" customWidth="1"/>
    <col min="774" max="776" width="6.7109375" style="171" customWidth="1"/>
    <col min="777" max="777" width="1.7109375" style="171" customWidth="1"/>
    <col min="778" max="780" width="6.7109375" style="171" customWidth="1"/>
    <col min="781" max="781" width="1.7109375" style="171" customWidth="1"/>
    <col min="782" max="784" width="6.7109375" style="171" customWidth="1"/>
    <col min="785" max="785" width="1.7109375" style="171" customWidth="1"/>
    <col min="786" max="788" width="6.7109375" style="171" customWidth="1"/>
    <col min="789" max="789" width="1.7109375" style="171" customWidth="1"/>
    <col min="790" max="792" width="6.7109375" style="171" customWidth="1"/>
    <col min="793" max="793" width="1.7109375" style="171" customWidth="1"/>
    <col min="794" max="796" width="6.7109375" style="171" customWidth="1"/>
    <col min="797" max="1024" width="11.42578125" style="171"/>
    <col min="1025" max="1025" width="21.42578125" style="171" customWidth="1"/>
    <col min="1026" max="1026" width="8.42578125" style="171" customWidth="1"/>
    <col min="1027" max="1027" width="8.140625" style="171" customWidth="1"/>
    <col min="1028" max="1028" width="7.5703125" style="171" customWidth="1"/>
    <col min="1029" max="1029" width="1.7109375" style="171" customWidth="1"/>
    <col min="1030" max="1032" width="6.7109375" style="171" customWidth="1"/>
    <col min="1033" max="1033" width="1.7109375" style="171" customWidth="1"/>
    <col min="1034" max="1036" width="6.7109375" style="171" customWidth="1"/>
    <col min="1037" max="1037" width="1.7109375" style="171" customWidth="1"/>
    <col min="1038" max="1040" width="6.7109375" style="171" customWidth="1"/>
    <col min="1041" max="1041" width="1.7109375" style="171" customWidth="1"/>
    <col min="1042" max="1044" width="6.7109375" style="171" customWidth="1"/>
    <col min="1045" max="1045" width="1.7109375" style="171" customWidth="1"/>
    <col min="1046" max="1048" width="6.7109375" style="171" customWidth="1"/>
    <col min="1049" max="1049" width="1.7109375" style="171" customWidth="1"/>
    <col min="1050" max="1052" width="6.7109375" style="171" customWidth="1"/>
    <col min="1053" max="1280" width="11.42578125" style="171"/>
    <col min="1281" max="1281" width="21.42578125" style="171" customWidth="1"/>
    <col min="1282" max="1282" width="8.42578125" style="171" customWidth="1"/>
    <col min="1283" max="1283" width="8.140625" style="171" customWidth="1"/>
    <col min="1284" max="1284" width="7.5703125" style="171" customWidth="1"/>
    <col min="1285" max="1285" width="1.7109375" style="171" customWidth="1"/>
    <col min="1286" max="1288" width="6.7109375" style="171" customWidth="1"/>
    <col min="1289" max="1289" width="1.7109375" style="171" customWidth="1"/>
    <col min="1290" max="1292" width="6.7109375" style="171" customWidth="1"/>
    <col min="1293" max="1293" width="1.7109375" style="171" customWidth="1"/>
    <col min="1294" max="1296" width="6.7109375" style="171" customWidth="1"/>
    <col min="1297" max="1297" width="1.7109375" style="171" customWidth="1"/>
    <col min="1298" max="1300" width="6.7109375" style="171" customWidth="1"/>
    <col min="1301" max="1301" width="1.7109375" style="171" customWidth="1"/>
    <col min="1302" max="1304" width="6.7109375" style="171" customWidth="1"/>
    <col min="1305" max="1305" width="1.7109375" style="171" customWidth="1"/>
    <col min="1306" max="1308" width="6.7109375" style="171" customWidth="1"/>
    <col min="1309" max="1536" width="11.42578125" style="171"/>
    <col min="1537" max="1537" width="21.42578125" style="171" customWidth="1"/>
    <col min="1538" max="1538" width="8.42578125" style="171" customWidth="1"/>
    <col min="1539" max="1539" width="8.140625" style="171" customWidth="1"/>
    <col min="1540" max="1540" width="7.5703125" style="171" customWidth="1"/>
    <col min="1541" max="1541" width="1.7109375" style="171" customWidth="1"/>
    <col min="1542" max="1544" width="6.7109375" style="171" customWidth="1"/>
    <col min="1545" max="1545" width="1.7109375" style="171" customWidth="1"/>
    <col min="1546" max="1548" width="6.7109375" style="171" customWidth="1"/>
    <col min="1549" max="1549" width="1.7109375" style="171" customWidth="1"/>
    <col min="1550" max="1552" width="6.7109375" style="171" customWidth="1"/>
    <col min="1553" max="1553" width="1.7109375" style="171" customWidth="1"/>
    <col min="1554" max="1556" width="6.7109375" style="171" customWidth="1"/>
    <col min="1557" max="1557" width="1.7109375" style="171" customWidth="1"/>
    <col min="1558" max="1560" width="6.7109375" style="171" customWidth="1"/>
    <col min="1561" max="1561" width="1.7109375" style="171" customWidth="1"/>
    <col min="1562" max="1564" width="6.7109375" style="171" customWidth="1"/>
    <col min="1565" max="1792" width="11.42578125" style="171"/>
    <col min="1793" max="1793" width="21.42578125" style="171" customWidth="1"/>
    <col min="1794" max="1794" width="8.42578125" style="171" customWidth="1"/>
    <col min="1795" max="1795" width="8.140625" style="171" customWidth="1"/>
    <col min="1796" max="1796" width="7.5703125" style="171" customWidth="1"/>
    <col min="1797" max="1797" width="1.7109375" style="171" customWidth="1"/>
    <col min="1798" max="1800" width="6.7109375" style="171" customWidth="1"/>
    <col min="1801" max="1801" width="1.7109375" style="171" customWidth="1"/>
    <col min="1802" max="1804" width="6.7109375" style="171" customWidth="1"/>
    <col min="1805" max="1805" width="1.7109375" style="171" customWidth="1"/>
    <col min="1806" max="1808" width="6.7109375" style="171" customWidth="1"/>
    <col min="1809" max="1809" width="1.7109375" style="171" customWidth="1"/>
    <col min="1810" max="1812" width="6.7109375" style="171" customWidth="1"/>
    <col min="1813" max="1813" width="1.7109375" style="171" customWidth="1"/>
    <col min="1814" max="1816" width="6.7109375" style="171" customWidth="1"/>
    <col min="1817" max="1817" width="1.7109375" style="171" customWidth="1"/>
    <col min="1818" max="1820" width="6.7109375" style="171" customWidth="1"/>
    <col min="1821" max="2048" width="11.42578125" style="171"/>
    <col min="2049" max="2049" width="21.42578125" style="171" customWidth="1"/>
    <col min="2050" max="2050" width="8.42578125" style="171" customWidth="1"/>
    <col min="2051" max="2051" width="8.140625" style="171" customWidth="1"/>
    <col min="2052" max="2052" width="7.5703125" style="171" customWidth="1"/>
    <col min="2053" max="2053" width="1.7109375" style="171" customWidth="1"/>
    <col min="2054" max="2056" width="6.7109375" style="171" customWidth="1"/>
    <col min="2057" max="2057" width="1.7109375" style="171" customWidth="1"/>
    <col min="2058" max="2060" width="6.7109375" style="171" customWidth="1"/>
    <col min="2061" max="2061" width="1.7109375" style="171" customWidth="1"/>
    <col min="2062" max="2064" width="6.7109375" style="171" customWidth="1"/>
    <col min="2065" max="2065" width="1.7109375" style="171" customWidth="1"/>
    <col min="2066" max="2068" width="6.7109375" style="171" customWidth="1"/>
    <col min="2069" max="2069" width="1.7109375" style="171" customWidth="1"/>
    <col min="2070" max="2072" width="6.7109375" style="171" customWidth="1"/>
    <col min="2073" max="2073" width="1.7109375" style="171" customWidth="1"/>
    <col min="2074" max="2076" width="6.7109375" style="171" customWidth="1"/>
    <col min="2077" max="2304" width="11.42578125" style="171"/>
    <col min="2305" max="2305" width="21.42578125" style="171" customWidth="1"/>
    <col min="2306" max="2306" width="8.42578125" style="171" customWidth="1"/>
    <col min="2307" max="2307" width="8.140625" style="171" customWidth="1"/>
    <col min="2308" max="2308" width="7.5703125" style="171" customWidth="1"/>
    <col min="2309" max="2309" width="1.7109375" style="171" customWidth="1"/>
    <col min="2310" max="2312" width="6.7109375" style="171" customWidth="1"/>
    <col min="2313" max="2313" width="1.7109375" style="171" customWidth="1"/>
    <col min="2314" max="2316" width="6.7109375" style="171" customWidth="1"/>
    <col min="2317" max="2317" width="1.7109375" style="171" customWidth="1"/>
    <col min="2318" max="2320" width="6.7109375" style="171" customWidth="1"/>
    <col min="2321" max="2321" width="1.7109375" style="171" customWidth="1"/>
    <col min="2322" max="2324" width="6.7109375" style="171" customWidth="1"/>
    <col min="2325" max="2325" width="1.7109375" style="171" customWidth="1"/>
    <col min="2326" max="2328" width="6.7109375" style="171" customWidth="1"/>
    <col min="2329" max="2329" width="1.7109375" style="171" customWidth="1"/>
    <col min="2330" max="2332" width="6.7109375" style="171" customWidth="1"/>
    <col min="2333" max="2560" width="11.42578125" style="171"/>
    <col min="2561" max="2561" width="21.42578125" style="171" customWidth="1"/>
    <col min="2562" max="2562" width="8.42578125" style="171" customWidth="1"/>
    <col min="2563" max="2563" width="8.140625" style="171" customWidth="1"/>
    <col min="2564" max="2564" width="7.5703125" style="171" customWidth="1"/>
    <col min="2565" max="2565" width="1.7109375" style="171" customWidth="1"/>
    <col min="2566" max="2568" width="6.7109375" style="171" customWidth="1"/>
    <col min="2569" max="2569" width="1.7109375" style="171" customWidth="1"/>
    <col min="2570" max="2572" width="6.7109375" style="171" customWidth="1"/>
    <col min="2573" max="2573" width="1.7109375" style="171" customWidth="1"/>
    <col min="2574" max="2576" width="6.7109375" style="171" customWidth="1"/>
    <col min="2577" max="2577" width="1.7109375" style="171" customWidth="1"/>
    <col min="2578" max="2580" width="6.7109375" style="171" customWidth="1"/>
    <col min="2581" max="2581" width="1.7109375" style="171" customWidth="1"/>
    <col min="2582" max="2584" width="6.7109375" style="171" customWidth="1"/>
    <col min="2585" max="2585" width="1.7109375" style="171" customWidth="1"/>
    <col min="2586" max="2588" width="6.7109375" style="171" customWidth="1"/>
    <col min="2589" max="2816" width="11.42578125" style="171"/>
    <col min="2817" max="2817" width="21.42578125" style="171" customWidth="1"/>
    <col min="2818" max="2818" width="8.42578125" style="171" customWidth="1"/>
    <col min="2819" max="2819" width="8.140625" style="171" customWidth="1"/>
    <col min="2820" max="2820" width="7.5703125" style="171" customWidth="1"/>
    <col min="2821" max="2821" width="1.7109375" style="171" customWidth="1"/>
    <col min="2822" max="2824" width="6.7109375" style="171" customWidth="1"/>
    <col min="2825" max="2825" width="1.7109375" style="171" customWidth="1"/>
    <col min="2826" max="2828" width="6.7109375" style="171" customWidth="1"/>
    <col min="2829" max="2829" width="1.7109375" style="171" customWidth="1"/>
    <col min="2830" max="2832" width="6.7109375" style="171" customWidth="1"/>
    <col min="2833" max="2833" width="1.7109375" style="171" customWidth="1"/>
    <col min="2834" max="2836" width="6.7109375" style="171" customWidth="1"/>
    <col min="2837" max="2837" width="1.7109375" style="171" customWidth="1"/>
    <col min="2838" max="2840" width="6.7109375" style="171" customWidth="1"/>
    <col min="2841" max="2841" width="1.7109375" style="171" customWidth="1"/>
    <col min="2842" max="2844" width="6.7109375" style="171" customWidth="1"/>
    <col min="2845" max="3072" width="11.42578125" style="171"/>
    <col min="3073" max="3073" width="21.42578125" style="171" customWidth="1"/>
    <col min="3074" max="3074" width="8.42578125" style="171" customWidth="1"/>
    <col min="3075" max="3075" width="8.140625" style="171" customWidth="1"/>
    <col min="3076" max="3076" width="7.5703125" style="171" customWidth="1"/>
    <col min="3077" max="3077" width="1.7109375" style="171" customWidth="1"/>
    <col min="3078" max="3080" width="6.7109375" style="171" customWidth="1"/>
    <col min="3081" max="3081" width="1.7109375" style="171" customWidth="1"/>
    <col min="3082" max="3084" width="6.7109375" style="171" customWidth="1"/>
    <col min="3085" max="3085" width="1.7109375" style="171" customWidth="1"/>
    <col min="3086" max="3088" width="6.7109375" style="171" customWidth="1"/>
    <col min="3089" max="3089" width="1.7109375" style="171" customWidth="1"/>
    <col min="3090" max="3092" width="6.7109375" style="171" customWidth="1"/>
    <col min="3093" max="3093" width="1.7109375" style="171" customWidth="1"/>
    <col min="3094" max="3096" width="6.7109375" style="171" customWidth="1"/>
    <col min="3097" max="3097" width="1.7109375" style="171" customWidth="1"/>
    <col min="3098" max="3100" width="6.7109375" style="171" customWidth="1"/>
    <col min="3101" max="3328" width="11.42578125" style="171"/>
    <col min="3329" max="3329" width="21.42578125" style="171" customWidth="1"/>
    <col min="3330" max="3330" width="8.42578125" style="171" customWidth="1"/>
    <col min="3331" max="3331" width="8.140625" style="171" customWidth="1"/>
    <col min="3332" max="3332" width="7.5703125" style="171" customWidth="1"/>
    <col min="3333" max="3333" width="1.7109375" style="171" customWidth="1"/>
    <col min="3334" max="3336" width="6.7109375" style="171" customWidth="1"/>
    <col min="3337" max="3337" width="1.7109375" style="171" customWidth="1"/>
    <col min="3338" max="3340" width="6.7109375" style="171" customWidth="1"/>
    <col min="3341" max="3341" width="1.7109375" style="171" customWidth="1"/>
    <col min="3342" max="3344" width="6.7109375" style="171" customWidth="1"/>
    <col min="3345" max="3345" width="1.7109375" style="171" customWidth="1"/>
    <col min="3346" max="3348" width="6.7109375" style="171" customWidth="1"/>
    <col min="3349" max="3349" width="1.7109375" style="171" customWidth="1"/>
    <col min="3350" max="3352" width="6.7109375" style="171" customWidth="1"/>
    <col min="3353" max="3353" width="1.7109375" style="171" customWidth="1"/>
    <col min="3354" max="3356" width="6.7109375" style="171" customWidth="1"/>
    <col min="3357" max="3584" width="11.42578125" style="171"/>
    <col min="3585" max="3585" width="21.42578125" style="171" customWidth="1"/>
    <col min="3586" max="3586" width="8.42578125" style="171" customWidth="1"/>
    <col min="3587" max="3587" width="8.140625" style="171" customWidth="1"/>
    <col min="3588" max="3588" width="7.5703125" style="171" customWidth="1"/>
    <col min="3589" max="3589" width="1.7109375" style="171" customWidth="1"/>
    <col min="3590" max="3592" width="6.7109375" style="171" customWidth="1"/>
    <col min="3593" max="3593" width="1.7109375" style="171" customWidth="1"/>
    <col min="3594" max="3596" width="6.7109375" style="171" customWidth="1"/>
    <col min="3597" max="3597" width="1.7109375" style="171" customWidth="1"/>
    <col min="3598" max="3600" width="6.7109375" style="171" customWidth="1"/>
    <col min="3601" max="3601" width="1.7109375" style="171" customWidth="1"/>
    <col min="3602" max="3604" width="6.7109375" style="171" customWidth="1"/>
    <col min="3605" max="3605" width="1.7109375" style="171" customWidth="1"/>
    <col min="3606" max="3608" width="6.7109375" style="171" customWidth="1"/>
    <col min="3609" max="3609" width="1.7109375" style="171" customWidth="1"/>
    <col min="3610" max="3612" width="6.7109375" style="171" customWidth="1"/>
    <col min="3613" max="3840" width="11.42578125" style="171"/>
    <col min="3841" max="3841" width="21.42578125" style="171" customWidth="1"/>
    <col min="3842" max="3842" width="8.42578125" style="171" customWidth="1"/>
    <col min="3843" max="3843" width="8.140625" style="171" customWidth="1"/>
    <col min="3844" max="3844" width="7.5703125" style="171" customWidth="1"/>
    <col min="3845" max="3845" width="1.7109375" style="171" customWidth="1"/>
    <col min="3846" max="3848" width="6.7109375" style="171" customWidth="1"/>
    <col min="3849" max="3849" width="1.7109375" style="171" customWidth="1"/>
    <col min="3850" max="3852" width="6.7109375" style="171" customWidth="1"/>
    <col min="3853" max="3853" width="1.7109375" style="171" customWidth="1"/>
    <col min="3854" max="3856" width="6.7109375" style="171" customWidth="1"/>
    <col min="3857" max="3857" width="1.7109375" style="171" customWidth="1"/>
    <col min="3858" max="3860" width="6.7109375" style="171" customWidth="1"/>
    <col min="3861" max="3861" width="1.7109375" style="171" customWidth="1"/>
    <col min="3862" max="3864" width="6.7109375" style="171" customWidth="1"/>
    <col min="3865" max="3865" width="1.7109375" style="171" customWidth="1"/>
    <col min="3866" max="3868" width="6.7109375" style="171" customWidth="1"/>
    <col min="3869" max="4096" width="11.42578125" style="171"/>
    <col min="4097" max="4097" width="21.42578125" style="171" customWidth="1"/>
    <col min="4098" max="4098" width="8.42578125" style="171" customWidth="1"/>
    <col min="4099" max="4099" width="8.140625" style="171" customWidth="1"/>
    <col min="4100" max="4100" width="7.5703125" style="171" customWidth="1"/>
    <col min="4101" max="4101" width="1.7109375" style="171" customWidth="1"/>
    <col min="4102" max="4104" width="6.7109375" style="171" customWidth="1"/>
    <col min="4105" max="4105" width="1.7109375" style="171" customWidth="1"/>
    <col min="4106" max="4108" width="6.7109375" style="171" customWidth="1"/>
    <col min="4109" max="4109" width="1.7109375" style="171" customWidth="1"/>
    <col min="4110" max="4112" width="6.7109375" style="171" customWidth="1"/>
    <col min="4113" max="4113" width="1.7109375" style="171" customWidth="1"/>
    <col min="4114" max="4116" width="6.7109375" style="171" customWidth="1"/>
    <col min="4117" max="4117" width="1.7109375" style="171" customWidth="1"/>
    <col min="4118" max="4120" width="6.7109375" style="171" customWidth="1"/>
    <col min="4121" max="4121" width="1.7109375" style="171" customWidth="1"/>
    <col min="4122" max="4124" width="6.7109375" style="171" customWidth="1"/>
    <col min="4125" max="4352" width="11.42578125" style="171"/>
    <col min="4353" max="4353" width="21.42578125" style="171" customWidth="1"/>
    <col min="4354" max="4354" width="8.42578125" style="171" customWidth="1"/>
    <col min="4355" max="4355" width="8.140625" style="171" customWidth="1"/>
    <col min="4356" max="4356" width="7.5703125" style="171" customWidth="1"/>
    <col min="4357" max="4357" width="1.7109375" style="171" customWidth="1"/>
    <col min="4358" max="4360" width="6.7109375" style="171" customWidth="1"/>
    <col min="4361" max="4361" width="1.7109375" style="171" customWidth="1"/>
    <col min="4362" max="4364" width="6.7109375" style="171" customWidth="1"/>
    <col min="4365" max="4365" width="1.7109375" style="171" customWidth="1"/>
    <col min="4366" max="4368" width="6.7109375" style="171" customWidth="1"/>
    <col min="4369" max="4369" width="1.7109375" style="171" customWidth="1"/>
    <col min="4370" max="4372" width="6.7109375" style="171" customWidth="1"/>
    <col min="4373" max="4373" width="1.7109375" style="171" customWidth="1"/>
    <col min="4374" max="4376" width="6.7109375" style="171" customWidth="1"/>
    <col min="4377" max="4377" width="1.7109375" style="171" customWidth="1"/>
    <col min="4378" max="4380" width="6.7109375" style="171" customWidth="1"/>
    <col min="4381" max="4608" width="11.42578125" style="171"/>
    <col min="4609" max="4609" width="21.42578125" style="171" customWidth="1"/>
    <col min="4610" max="4610" width="8.42578125" style="171" customWidth="1"/>
    <col min="4611" max="4611" width="8.140625" style="171" customWidth="1"/>
    <col min="4612" max="4612" width="7.5703125" style="171" customWidth="1"/>
    <col min="4613" max="4613" width="1.7109375" style="171" customWidth="1"/>
    <col min="4614" max="4616" width="6.7109375" style="171" customWidth="1"/>
    <col min="4617" max="4617" width="1.7109375" style="171" customWidth="1"/>
    <col min="4618" max="4620" width="6.7109375" style="171" customWidth="1"/>
    <col min="4621" max="4621" width="1.7109375" style="171" customWidth="1"/>
    <col min="4622" max="4624" width="6.7109375" style="171" customWidth="1"/>
    <col min="4625" max="4625" width="1.7109375" style="171" customWidth="1"/>
    <col min="4626" max="4628" width="6.7109375" style="171" customWidth="1"/>
    <col min="4629" max="4629" width="1.7109375" style="171" customWidth="1"/>
    <col min="4630" max="4632" width="6.7109375" style="171" customWidth="1"/>
    <col min="4633" max="4633" width="1.7109375" style="171" customWidth="1"/>
    <col min="4634" max="4636" width="6.7109375" style="171" customWidth="1"/>
    <col min="4637" max="4864" width="11.42578125" style="171"/>
    <col min="4865" max="4865" width="21.42578125" style="171" customWidth="1"/>
    <col min="4866" max="4866" width="8.42578125" style="171" customWidth="1"/>
    <col min="4867" max="4867" width="8.140625" style="171" customWidth="1"/>
    <col min="4868" max="4868" width="7.5703125" style="171" customWidth="1"/>
    <col min="4869" max="4869" width="1.7109375" style="171" customWidth="1"/>
    <col min="4870" max="4872" width="6.7109375" style="171" customWidth="1"/>
    <col min="4873" max="4873" width="1.7109375" style="171" customWidth="1"/>
    <col min="4874" max="4876" width="6.7109375" style="171" customWidth="1"/>
    <col min="4877" max="4877" width="1.7109375" style="171" customWidth="1"/>
    <col min="4878" max="4880" width="6.7109375" style="171" customWidth="1"/>
    <col min="4881" max="4881" width="1.7109375" style="171" customWidth="1"/>
    <col min="4882" max="4884" width="6.7109375" style="171" customWidth="1"/>
    <col min="4885" max="4885" width="1.7109375" style="171" customWidth="1"/>
    <col min="4886" max="4888" width="6.7109375" style="171" customWidth="1"/>
    <col min="4889" max="4889" width="1.7109375" style="171" customWidth="1"/>
    <col min="4890" max="4892" width="6.7109375" style="171" customWidth="1"/>
    <col min="4893" max="5120" width="11.42578125" style="171"/>
    <col min="5121" max="5121" width="21.42578125" style="171" customWidth="1"/>
    <col min="5122" max="5122" width="8.42578125" style="171" customWidth="1"/>
    <col min="5123" max="5123" width="8.140625" style="171" customWidth="1"/>
    <col min="5124" max="5124" width="7.5703125" style="171" customWidth="1"/>
    <col min="5125" max="5125" width="1.7109375" style="171" customWidth="1"/>
    <col min="5126" max="5128" width="6.7109375" style="171" customWidth="1"/>
    <col min="5129" max="5129" width="1.7109375" style="171" customWidth="1"/>
    <col min="5130" max="5132" width="6.7109375" style="171" customWidth="1"/>
    <col min="5133" max="5133" width="1.7109375" style="171" customWidth="1"/>
    <col min="5134" max="5136" width="6.7109375" style="171" customWidth="1"/>
    <col min="5137" max="5137" width="1.7109375" style="171" customWidth="1"/>
    <col min="5138" max="5140" width="6.7109375" style="171" customWidth="1"/>
    <col min="5141" max="5141" width="1.7109375" style="171" customWidth="1"/>
    <col min="5142" max="5144" width="6.7109375" style="171" customWidth="1"/>
    <col min="5145" max="5145" width="1.7109375" style="171" customWidth="1"/>
    <col min="5146" max="5148" width="6.7109375" style="171" customWidth="1"/>
    <col min="5149" max="5376" width="11.42578125" style="171"/>
    <col min="5377" max="5377" width="21.42578125" style="171" customWidth="1"/>
    <col min="5378" max="5378" width="8.42578125" style="171" customWidth="1"/>
    <col min="5379" max="5379" width="8.140625" style="171" customWidth="1"/>
    <col min="5380" max="5380" width="7.5703125" style="171" customWidth="1"/>
    <col min="5381" max="5381" width="1.7109375" style="171" customWidth="1"/>
    <col min="5382" max="5384" width="6.7109375" style="171" customWidth="1"/>
    <col min="5385" max="5385" width="1.7109375" style="171" customWidth="1"/>
    <col min="5386" max="5388" width="6.7109375" style="171" customWidth="1"/>
    <col min="5389" max="5389" width="1.7109375" style="171" customWidth="1"/>
    <col min="5390" max="5392" width="6.7109375" style="171" customWidth="1"/>
    <col min="5393" max="5393" width="1.7109375" style="171" customWidth="1"/>
    <col min="5394" max="5396" width="6.7109375" style="171" customWidth="1"/>
    <col min="5397" max="5397" width="1.7109375" style="171" customWidth="1"/>
    <col min="5398" max="5400" width="6.7109375" style="171" customWidth="1"/>
    <col min="5401" max="5401" width="1.7109375" style="171" customWidth="1"/>
    <col min="5402" max="5404" width="6.7109375" style="171" customWidth="1"/>
    <col min="5405" max="5632" width="11.42578125" style="171"/>
    <col min="5633" max="5633" width="21.42578125" style="171" customWidth="1"/>
    <col min="5634" max="5634" width="8.42578125" style="171" customWidth="1"/>
    <col min="5635" max="5635" width="8.140625" style="171" customWidth="1"/>
    <col min="5636" max="5636" width="7.5703125" style="171" customWidth="1"/>
    <col min="5637" max="5637" width="1.7109375" style="171" customWidth="1"/>
    <col min="5638" max="5640" width="6.7109375" style="171" customWidth="1"/>
    <col min="5641" max="5641" width="1.7109375" style="171" customWidth="1"/>
    <col min="5642" max="5644" width="6.7109375" style="171" customWidth="1"/>
    <col min="5645" max="5645" width="1.7109375" style="171" customWidth="1"/>
    <col min="5646" max="5648" width="6.7109375" style="171" customWidth="1"/>
    <col min="5649" max="5649" width="1.7109375" style="171" customWidth="1"/>
    <col min="5650" max="5652" width="6.7109375" style="171" customWidth="1"/>
    <col min="5653" max="5653" width="1.7109375" style="171" customWidth="1"/>
    <col min="5654" max="5656" width="6.7109375" style="171" customWidth="1"/>
    <col min="5657" max="5657" width="1.7109375" style="171" customWidth="1"/>
    <col min="5658" max="5660" width="6.7109375" style="171" customWidth="1"/>
    <col min="5661" max="5888" width="11.42578125" style="171"/>
    <col min="5889" max="5889" width="21.42578125" style="171" customWidth="1"/>
    <col min="5890" max="5890" width="8.42578125" style="171" customWidth="1"/>
    <col min="5891" max="5891" width="8.140625" style="171" customWidth="1"/>
    <col min="5892" max="5892" width="7.5703125" style="171" customWidth="1"/>
    <col min="5893" max="5893" width="1.7109375" style="171" customWidth="1"/>
    <col min="5894" max="5896" width="6.7109375" style="171" customWidth="1"/>
    <col min="5897" max="5897" width="1.7109375" style="171" customWidth="1"/>
    <col min="5898" max="5900" width="6.7109375" style="171" customWidth="1"/>
    <col min="5901" max="5901" width="1.7109375" style="171" customWidth="1"/>
    <col min="5902" max="5904" width="6.7109375" style="171" customWidth="1"/>
    <col min="5905" max="5905" width="1.7109375" style="171" customWidth="1"/>
    <col min="5906" max="5908" width="6.7109375" style="171" customWidth="1"/>
    <col min="5909" max="5909" width="1.7109375" style="171" customWidth="1"/>
    <col min="5910" max="5912" width="6.7109375" style="171" customWidth="1"/>
    <col min="5913" max="5913" width="1.7109375" style="171" customWidth="1"/>
    <col min="5914" max="5916" width="6.7109375" style="171" customWidth="1"/>
    <col min="5917" max="6144" width="11.42578125" style="171"/>
    <col min="6145" max="6145" width="21.42578125" style="171" customWidth="1"/>
    <col min="6146" max="6146" width="8.42578125" style="171" customWidth="1"/>
    <col min="6147" max="6147" width="8.140625" style="171" customWidth="1"/>
    <col min="6148" max="6148" width="7.5703125" style="171" customWidth="1"/>
    <col min="6149" max="6149" width="1.7109375" style="171" customWidth="1"/>
    <col min="6150" max="6152" width="6.7109375" style="171" customWidth="1"/>
    <col min="6153" max="6153" width="1.7109375" style="171" customWidth="1"/>
    <col min="6154" max="6156" width="6.7109375" style="171" customWidth="1"/>
    <col min="6157" max="6157" width="1.7109375" style="171" customWidth="1"/>
    <col min="6158" max="6160" width="6.7109375" style="171" customWidth="1"/>
    <col min="6161" max="6161" width="1.7109375" style="171" customWidth="1"/>
    <col min="6162" max="6164" width="6.7109375" style="171" customWidth="1"/>
    <col min="6165" max="6165" width="1.7109375" style="171" customWidth="1"/>
    <col min="6166" max="6168" width="6.7109375" style="171" customWidth="1"/>
    <col min="6169" max="6169" width="1.7109375" style="171" customWidth="1"/>
    <col min="6170" max="6172" width="6.7109375" style="171" customWidth="1"/>
    <col min="6173" max="6400" width="11.42578125" style="171"/>
    <col min="6401" max="6401" width="21.42578125" style="171" customWidth="1"/>
    <col min="6402" max="6402" width="8.42578125" style="171" customWidth="1"/>
    <col min="6403" max="6403" width="8.140625" style="171" customWidth="1"/>
    <col min="6404" max="6404" width="7.5703125" style="171" customWidth="1"/>
    <col min="6405" max="6405" width="1.7109375" style="171" customWidth="1"/>
    <col min="6406" max="6408" width="6.7109375" style="171" customWidth="1"/>
    <col min="6409" max="6409" width="1.7109375" style="171" customWidth="1"/>
    <col min="6410" max="6412" width="6.7109375" style="171" customWidth="1"/>
    <col min="6413" max="6413" width="1.7109375" style="171" customWidth="1"/>
    <col min="6414" max="6416" width="6.7109375" style="171" customWidth="1"/>
    <col min="6417" max="6417" width="1.7109375" style="171" customWidth="1"/>
    <col min="6418" max="6420" width="6.7109375" style="171" customWidth="1"/>
    <col min="6421" max="6421" width="1.7109375" style="171" customWidth="1"/>
    <col min="6422" max="6424" width="6.7109375" style="171" customWidth="1"/>
    <col min="6425" max="6425" width="1.7109375" style="171" customWidth="1"/>
    <col min="6426" max="6428" width="6.7109375" style="171" customWidth="1"/>
    <col min="6429" max="6656" width="11.42578125" style="171"/>
    <col min="6657" max="6657" width="21.42578125" style="171" customWidth="1"/>
    <col min="6658" max="6658" width="8.42578125" style="171" customWidth="1"/>
    <col min="6659" max="6659" width="8.140625" style="171" customWidth="1"/>
    <col min="6660" max="6660" width="7.5703125" style="171" customWidth="1"/>
    <col min="6661" max="6661" width="1.7109375" style="171" customWidth="1"/>
    <col min="6662" max="6664" width="6.7109375" style="171" customWidth="1"/>
    <col min="6665" max="6665" width="1.7109375" style="171" customWidth="1"/>
    <col min="6666" max="6668" width="6.7109375" style="171" customWidth="1"/>
    <col min="6669" max="6669" width="1.7109375" style="171" customWidth="1"/>
    <col min="6670" max="6672" width="6.7109375" style="171" customWidth="1"/>
    <col min="6673" max="6673" width="1.7109375" style="171" customWidth="1"/>
    <col min="6674" max="6676" width="6.7109375" style="171" customWidth="1"/>
    <col min="6677" max="6677" width="1.7109375" style="171" customWidth="1"/>
    <col min="6678" max="6680" width="6.7109375" style="171" customWidth="1"/>
    <col min="6681" max="6681" width="1.7109375" style="171" customWidth="1"/>
    <col min="6682" max="6684" width="6.7109375" style="171" customWidth="1"/>
    <col min="6685" max="6912" width="11.42578125" style="171"/>
    <col min="6913" max="6913" width="21.42578125" style="171" customWidth="1"/>
    <col min="6914" max="6914" width="8.42578125" style="171" customWidth="1"/>
    <col min="6915" max="6915" width="8.140625" style="171" customWidth="1"/>
    <col min="6916" max="6916" width="7.5703125" style="171" customWidth="1"/>
    <col min="6917" max="6917" width="1.7109375" style="171" customWidth="1"/>
    <col min="6918" max="6920" width="6.7109375" style="171" customWidth="1"/>
    <col min="6921" max="6921" width="1.7109375" style="171" customWidth="1"/>
    <col min="6922" max="6924" width="6.7109375" style="171" customWidth="1"/>
    <col min="6925" max="6925" width="1.7109375" style="171" customWidth="1"/>
    <col min="6926" max="6928" width="6.7109375" style="171" customWidth="1"/>
    <col min="6929" max="6929" width="1.7109375" style="171" customWidth="1"/>
    <col min="6930" max="6932" width="6.7109375" style="171" customWidth="1"/>
    <col min="6933" max="6933" width="1.7109375" style="171" customWidth="1"/>
    <col min="6934" max="6936" width="6.7109375" style="171" customWidth="1"/>
    <col min="6937" max="6937" width="1.7109375" style="171" customWidth="1"/>
    <col min="6938" max="6940" width="6.7109375" style="171" customWidth="1"/>
    <col min="6941" max="7168" width="11.42578125" style="171"/>
    <col min="7169" max="7169" width="21.42578125" style="171" customWidth="1"/>
    <col min="7170" max="7170" width="8.42578125" style="171" customWidth="1"/>
    <col min="7171" max="7171" width="8.140625" style="171" customWidth="1"/>
    <col min="7172" max="7172" width="7.5703125" style="171" customWidth="1"/>
    <col min="7173" max="7173" width="1.7109375" style="171" customWidth="1"/>
    <col min="7174" max="7176" width="6.7109375" style="171" customWidth="1"/>
    <col min="7177" max="7177" width="1.7109375" style="171" customWidth="1"/>
    <col min="7178" max="7180" width="6.7109375" style="171" customWidth="1"/>
    <col min="7181" max="7181" width="1.7109375" style="171" customWidth="1"/>
    <col min="7182" max="7184" width="6.7109375" style="171" customWidth="1"/>
    <col min="7185" max="7185" width="1.7109375" style="171" customWidth="1"/>
    <col min="7186" max="7188" width="6.7109375" style="171" customWidth="1"/>
    <col min="7189" max="7189" width="1.7109375" style="171" customWidth="1"/>
    <col min="7190" max="7192" width="6.7109375" style="171" customWidth="1"/>
    <col min="7193" max="7193" width="1.7109375" style="171" customWidth="1"/>
    <col min="7194" max="7196" width="6.7109375" style="171" customWidth="1"/>
    <col min="7197" max="7424" width="11.42578125" style="171"/>
    <col min="7425" max="7425" width="21.42578125" style="171" customWidth="1"/>
    <col min="7426" max="7426" width="8.42578125" style="171" customWidth="1"/>
    <col min="7427" max="7427" width="8.140625" style="171" customWidth="1"/>
    <col min="7428" max="7428" width="7.5703125" style="171" customWidth="1"/>
    <col min="7429" max="7429" width="1.7109375" style="171" customWidth="1"/>
    <col min="7430" max="7432" width="6.7109375" style="171" customWidth="1"/>
    <col min="7433" max="7433" width="1.7109375" style="171" customWidth="1"/>
    <col min="7434" max="7436" width="6.7109375" style="171" customWidth="1"/>
    <col min="7437" max="7437" width="1.7109375" style="171" customWidth="1"/>
    <col min="7438" max="7440" width="6.7109375" style="171" customWidth="1"/>
    <col min="7441" max="7441" width="1.7109375" style="171" customWidth="1"/>
    <col min="7442" max="7444" width="6.7109375" style="171" customWidth="1"/>
    <col min="7445" max="7445" width="1.7109375" style="171" customWidth="1"/>
    <col min="7446" max="7448" width="6.7109375" style="171" customWidth="1"/>
    <col min="7449" max="7449" width="1.7109375" style="171" customWidth="1"/>
    <col min="7450" max="7452" width="6.7109375" style="171" customWidth="1"/>
    <col min="7453" max="7680" width="11.42578125" style="171"/>
    <col min="7681" max="7681" width="21.42578125" style="171" customWidth="1"/>
    <col min="7682" max="7682" width="8.42578125" style="171" customWidth="1"/>
    <col min="7683" max="7683" width="8.140625" style="171" customWidth="1"/>
    <col min="7684" max="7684" width="7.5703125" style="171" customWidth="1"/>
    <col min="7685" max="7685" width="1.7109375" style="171" customWidth="1"/>
    <col min="7686" max="7688" width="6.7109375" style="171" customWidth="1"/>
    <col min="7689" max="7689" width="1.7109375" style="171" customWidth="1"/>
    <col min="7690" max="7692" width="6.7109375" style="171" customWidth="1"/>
    <col min="7693" max="7693" width="1.7109375" style="171" customWidth="1"/>
    <col min="7694" max="7696" width="6.7109375" style="171" customWidth="1"/>
    <col min="7697" max="7697" width="1.7109375" style="171" customWidth="1"/>
    <col min="7698" max="7700" width="6.7109375" style="171" customWidth="1"/>
    <col min="7701" max="7701" width="1.7109375" style="171" customWidth="1"/>
    <col min="7702" max="7704" width="6.7109375" style="171" customWidth="1"/>
    <col min="7705" max="7705" width="1.7109375" style="171" customWidth="1"/>
    <col min="7706" max="7708" width="6.7109375" style="171" customWidth="1"/>
    <col min="7709" max="7936" width="11.42578125" style="171"/>
    <col min="7937" max="7937" width="21.42578125" style="171" customWidth="1"/>
    <col min="7938" max="7938" width="8.42578125" style="171" customWidth="1"/>
    <col min="7939" max="7939" width="8.140625" style="171" customWidth="1"/>
    <col min="7940" max="7940" width="7.5703125" style="171" customWidth="1"/>
    <col min="7941" max="7941" width="1.7109375" style="171" customWidth="1"/>
    <col min="7942" max="7944" width="6.7109375" style="171" customWidth="1"/>
    <col min="7945" max="7945" width="1.7109375" style="171" customWidth="1"/>
    <col min="7946" max="7948" width="6.7109375" style="171" customWidth="1"/>
    <col min="7949" max="7949" width="1.7109375" style="171" customWidth="1"/>
    <col min="7950" max="7952" width="6.7109375" style="171" customWidth="1"/>
    <col min="7953" max="7953" width="1.7109375" style="171" customWidth="1"/>
    <col min="7954" max="7956" width="6.7109375" style="171" customWidth="1"/>
    <col min="7957" max="7957" width="1.7109375" style="171" customWidth="1"/>
    <col min="7958" max="7960" width="6.7109375" style="171" customWidth="1"/>
    <col min="7961" max="7961" width="1.7109375" style="171" customWidth="1"/>
    <col min="7962" max="7964" width="6.7109375" style="171" customWidth="1"/>
    <col min="7965" max="8192" width="11.42578125" style="171"/>
    <col min="8193" max="8193" width="21.42578125" style="171" customWidth="1"/>
    <col min="8194" max="8194" width="8.42578125" style="171" customWidth="1"/>
    <col min="8195" max="8195" width="8.140625" style="171" customWidth="1"/>
    <col min="8196" max="8196" width="7.5703125" style="171" customWidth="1"/>
    <col min="8197" max="8197" width="1.7109375" style="171" customWidth="1"/>
    <col min="8198" max="8200" width="6.7109375" style="171" customWidth="1"/>
    <col min="8201" max="8201" width="1.7109375" style="171" customWidth="1"/>
    <col min="8202" max="8204" width="6.7109375" style="171" customWidth="1"/>
    <col min="8205" max="8205" width="1.7109375" style="171" customWidth="1"/>
    <col min="8206" max="8208" width="6.7109375" style="171" customWidth="1"/>
    <col min="8209" max="8209" width="1.7109375" style="171" customWidth="1"/>
    <col min="8210" max="8212" width="6.7109375" style="171" customWidth="1"/>
    <col min="8213" max="8213" width="1.7109375" style="171" customWidth="1"/>
    <col min="8214" max="8216" width="6.7109375" style="171" customWidth="1"/>
    <col min="8217" max="8217" width="1.7109375" style="171" customWidth="1"/>
    <col min="8218" max="8220" width="6.7109375" style="171" customWidth="1"/>
    <col min="8221" max="8448" width="11.42578125" style="171"/>
    <col min="8449" max="8449" width="21.42578125" style="171" customWidth="1"/>
    <col min="8450" max="8450" width="8.42578125" style="171" customWidth="1"/>
    <col min="8451" max="8451" width="8.140625" style="171" customWidth="1"/>
    <col min="8452" max="8452" width="7.5703125" style="171" customWidth="1"/>
    <col min="8453" max="8453" width="1.7109375" style="171" customWidth="1"/>
    <col min="8454" max="8456" width="6.7109375" style="171" customWidth="1"/>
    <col min="8457" max="8457" width="1.7109375" style="171" customWidth="1"/>
    <col min="8458" max="8460" width="6.7109375" style="171" customWidth="1"/>
    <col min="8461" max="8461" width="1.7109375" style="171" customWidth="1"/>
    <col min="8462" max="8464" width="6.7109375" style="171" customWidth="1"/>
    <col min="8465" max="8465" width="1.7109375" style="171" customWidth="1"/>
    <col min="8466" max="8468" width="6.7109375" style="171" customWidth="1"/>
    <col min="8469" max="8469" width="1.7109375" style="171" customWidth="1"/>
    <col min="8470" max="8472" width="6.7109375" style="171" customWidth="1"/>
    <col min="8473" max="8473" width="1.7109375" style="171" customWidth="1"/>
    <col min="8474" max="8476" width="6.7109375" style="171" customWidth="1"/>
    <col min="8477" max="8704" width="11.42578125" style="171"/>
    <col min="8705" max="8705" width="21.42578125" style="171" customWidth="1"/>
    <col min="8706" max="8706" width="8.42578125" style="171" customWidth="1"/>
    <col min="8707" max="8707" width="8.140625" style="171" customWidth="1"/>
    <col min="8708" max="8708" width="7.5703125" style="171" customWidth="1"/>
    <col min="8709" max="8709" width="1.7109375" style="171" customWidth="1"/>
    <col min="8710" max="8712" width="6.7109375" style="171" customWidth="1"/>
    <col min="8713" max="8713" width="1.7109375" style="171" customWidth="1"/>
    <col min="8714" max="8716" width="6.7109375" style="171" customWidth="1"/>
    <col min="8717" max="8717" width="1.7109375" style="171" customWidth="1"/>
    <col min="8718" max="8720" width="6.7109375" style="171" customWidth="1"/>
    <col min="8721" max="8721" width="1.7109375" style="171" customWidth="1"/>
    <col min="8722" max="8724" width="6.7109375" style="171" customWidth="1"/>
    <col min="8725" max="8725" width="1.7109375" style="171" customWidth="1"/>
    <col min="8726" max="8728" width="6.7109375" style="171" customWidth="1"/>
    <col min="8729" max="8729" width="1.7109375" style="171" customWidth="1"/>
    <col min="8730" max="8732" width="6.7109375" style="171" customWidth="1"/>
    <col min="8733" max="8960" width="11.42578125" style="171"/>
    <col min="8961" max="8961" width="21.42578125" style="171" customWidth="1"/>
    <col min="8962" max="8962" width="8.42578125" style="171" customWidth="1"/>
    <col min="8963" max="8963" width="8.140625" style="171" customWidth="1"/>
    <col min="8964" max="8964" width="7.5703125" style="171" customWidth="1"/>
    <col min="8965" max="8965" width="1.7109375" style="171" customWidth="1"/>
    <col min="8966" max="8968" width="6.7109375" style="171" customWidth="1"/>
    <col min="8969" max="8969" width="1.7109375" style="171" customWidth="1"/>
    <col min="8970" max="8972" width="6.7109375" style="171" customWidth="1"/>
    <col min="8973" max="8973" width="1.7109375" style="171" customWidth="1"/>
    <col min="8974" max="8976" width="6.7109375" style="171" customWidth="1"/>
    <col min="8977" max="8977" width="1.7109375" style="171" customWidth="1"/>
    <col min="8978" max="8980" width="6.7109375" style="171" customWidth="1"/>
    <col min="8981" max="8981" width="1.7109375" style="171" customWidth="1"/>
    <col min="8982" max="8984" width="6.7109375" style="171" customWidth="1"/>
    <col min="8985" max="8985" width="1.7109375" style="171" customWidth="1"/>
    <col min="8986" max="8988" width="6.7109375" style="171" customWidth="1"/>
    <col min="8989" max="9216" width="11.42578125" style="171"/>
    <col min="9217" max="9217" width="21.42578125" style="171" customWidth="1"/>
    <col min="9218" max="9218" width="8.42578125" style="171" customWidth="1"/>
    <col min="9219" max="9219" width="8.140625" style="171" customWidth="1"/>
    <col min="9220" max="9220" width="7.5703125" style="171" customWidth="1"/>
    <col min="9221" max="9221" width="1.7109375" style="171" customWidth="1"/>
    <col min="9222" max="9224" width="6.7109375" style="171" customWidth="1"/>
    <col min="9225" max="9225" width="1.7109375" style="171" customWidth="1"/>
    <col min="9226" max="9228" width="6.7109375" style="171" customWidth="1"/>
    <col min="9229" max="9229" width="1.7109375" style="171" customWidth="1"/>
    <col min="9230" max="9232" width="6.7109375" style="171" customWidth="1"/>
    <col min="9233" max="9233" width="1.7109375" style="171" customWidth="1"/>
    <col min="9234" max="9236" width="6.7109375" style="171" customWidth="1"/>
    <col min="9237" max="9237" width="1.7109375" style="171" customWidth="1"/>
    <col min="9238" max="9240" width="6.7109375" style="171" customWidth="1"/>
    <col min="9241" max="9241" width="1.7109375" style="171" customWidth="1"/>
    <col min="9242" max="9244" width="6.7109375" style="171" customWidth="1"/>
    <col min="9245" max="9472" width="11.42578125" style="171"/>
    <col min="9473" max="9473" width="21.42578125" style="171" customWidth="1"/>
    <col min="9474" max="9474" width="8.42578125" style="171" customWidth="1"/>
    <col min="9475" max="9475" width="8.140625" style="171" customWidth="1"/>
    <col min="9476" max="9476" width="7.5703125" style="171" customWidth="1"/>
    <col min="9477" max="9477" width="1.7109375" style="171" customWidth="1"/>
    <col min="9478" max="9480" width="6.7109375" style="171" customWidth="1"/>
    <col min="9481" max="9481" width="1.7109375" style="171" customWidth="1"/>
    <col min="9482" max="9484" width="6.7109375" style="171" customWidth="1"/>
    <col min="9485" max="9485" width="1.7109375" style="171" customWidth="1"/>
    <col min="9486" max="9488" width="6.7109375" style="171" customWidth="1"/>
    <col min="9489" max="9489" width="1.7109375" style="171" customWidth="1"/>
    <col min="9490" max="9492" width="6.7109375" style="171" customWidth="1"/>
    <col min="9493" max="9493" width="1.7109375" style="171" customWidth="1"/>
    <col min="9494" max="9496" width="6.7109375" style="171" customWidth="1"/>
    <col min="9497" max="9497" width="1.7109375" style="171" customWidth="1"/>
    <col min="9498" max="9500" width="6.7109375" style="171" customWidth="1"/>
    <col min="9501" max="9728" width="11.42578125" style="171"/>
    <col min="9729" max="9729" width="21.42578125" style="171" customWidth="1"/>
    <col min="9730" max="9730" width="8.42578125" style="171" customWidth="1"/>
    <col min="9731" max="9731" width="8.140625" style="171" customWidth="1"/>
    <col min="9732" max="9732" width="7.5703125" style="171" customWidth="1"/>
    <col min="9733" max="9733" width="1.7109375" style="171" customWidth="1"/>
    <col min="9734" max="9736" width="6.7109375" style="171" customWidth="1"/>
    <col min="9737" max="9737" width="1.7109375" style="171" customWidth="1"/>
    <col min="9738" max="9740" width="6.7109375" style="171" customWidth="1"/>
    <col min="9741" max="9741" width="1.7109375" style="171" customWidth="1"/>
    <col min="9742" max="9744" width="6.7109375" style="171" customWidth="1"/>
    <col min="9745" max="9745" width="1.7109375" style="171" customWidth="1"/>
    <col min="9746" max="9748" width="6.7109375" style="171" customWidth="1"/>
    <col min="9749" max="9749" width="1.7109375" style="171" customWidth="1"/>
    <col min="9750" max="9752" width="6.7109375" style="171" customWidth="1"/>
    <col min="9753" max="9753" width="1.7109375" style="171" customWidth="1"/>
    <col min="9754" max="9756" width="6.7109375" style="171" customWidth="1"/>
    <col min="9757" max="9984" width="11.42578125" style="171"/>
    <col min="9985" max="9985" width="21.42578125" style="171" customWidth="1"/>
    <col min="9986" max="9986" width="8.42578125" style="171" customWidth="1"/>
    <col min="9987" max="9987" width="8.140625" style="171" customWidth="1"/>
    <col min="9988" max="9988" width="7.5703125" style="171" customWidth="1"/>
    <col min="9989" max="9989" width="1.7109375" style="171" customWidth="1"/>
    <col min="9990" max="9992" width="6.7109375" style="171" customWidth="1"/>
    <col min="9993" max="9993" width="1.7109375" style="171" customWidth="1"/>
    <col min="9994" max="9996" width="6.7109375" style="171" customWidth="1"/>
    <col min="9997" max="9997" width="1.7109375" style="171" customWidth="1"/>
    <col min="9998" max="10000" width="6.7109375" style="171" customWidth="1"/>
    <col min="10001" max="10001" width="1.7109375" style="171" customWidth="1"/>
    <col min="10002" max="10004" width="6.7109375" style="171" customWidth="1"/>
    <col min="10005" max="10005" width="1.7109375" style="171" customWidth="1"/>
    <col min="10006" max="10008" width="6.7109375" style="171" customWidth="1"/>
    <col min="10009" max="10009" width="1.7109375" style="171" customWidth="1"/>
    <col min="10010" max="10012" width="6.7109375" style="171" customWidth="1"/>
    <col min="10013" max="10240" width="11.42578125" style="171"/>
    <col min="10241" max="10241" width="21.42578125" style="171" customWidth="1"/>
    <col min="10242" max="10242" width="8.42578125" style="171" customWidth="1"/>
    <col min="10243" max="10243" width="8.140625" style="171" customWidth="1"/>
    <col min="10244" max="10244" width="7.5703125" style="171" customWidth="1"/>
    <col min="10245" max="10245" width="1.7109375" style="171" customWidth="1"/>
    <col min="10246" max="10248" width="6.7109375" style="171" customWidth="1"/>
    <col min="10249" max="10249" width="1.7109375" style="171" customWidth="1"/>
    <col min="10250" max="10252" width="6.7109375" style="171" customWidth="1"/>
    <col min="10253" max="10253" width="1.7109375" style="171" customWidth="1"/>
    <col min="10254" max="10256" width="6.7109375" style="171" customWidth="1"/>
    <col min="10257" max="10257" width="1.7109375" style="171" customWidth="1"/>
    <col min="10258" max="10260" width="6.7109375" style="171" customWidth="1"/>
    <col min="10261" max="10261" width="1.7109375" style="171" customWidth="1"/>
    <col min="10262" max="10264" width="6.7109375" style="171" customWidth="1"/>
    <col min="10265" max="10265" width="1.7109375" style="171" customWidth="1"/>
    <col min="10266" max="10268" width="6.7109375" style="171" customWidth="1"/>
    <col min="10269" max="10496" width="11.42578125" style="171"/>
    <col min="10497" max="10497" width="21.42578125" style="171" customWidth="1"/>
    <col min="10498" max="10498" width="8.42578125" style="171" customWidth="1"/>
    <col min="10499" max="10499" width="8.140625" style="171" customWidth="1"/>
    <col min="10500" max="10500" width="7.5703125" style="171" customWidth="1"/>
    <col min="10501" max="10501" width="1.7109375" style="171" customWidth="1"/>
    <col min="10502" max="10504" width="6.7109375" style="171" customWidth="1"/>
    <col min="10505" max="10505" width="1.7109375" style="171" customWidth="1"/>
    <col min="10506" max="10508" width="6.7109375" style="171" customWidth="1"/>
    <col min="10509" max="10509" width="1.7109375" style="171" customWidth="1"/>
    <col min="10510" max="10512" width="6.7109375" style="171" customWidth="1"/>
    <col min="10513" max="10513" width="1.7109375" style="171" customWidth="1"/>
    <col min="10514" max="10516" width="6.7109375" style="171" customWidth="1"/>
    <col min="10517" max="10517" width="1.7109375" style="171" customWidth="1"/>
    <col min="10518" max="10520" width="6.7109375" style="171" customWidth="1"/>
    <col min="10521" max="10521" width="1.7109375" style="171" customWidth="1"/>
    <col min="10522" max="10524" width="6.7109375" style="171" customWidth="1"/>
    <col min="10525" max="10752" width="11.42578125" style="171"/>
    <col min="10753" max="10753" width="21.42578125" style="171" customWidth="1"/>
    <col min="10754" max="10754" width="8.42578125" style="171" customWidth="1"/>
    <col min="10755" max="10755" width="8.140625" style="171" customWidth="1"/>
    <col min="10756" max="10756" width="7.5703125" style="171" customWidth="1"/>
    <col min="10757" max="10757" width="1.7109375" style="171" customWidth="1"/>
    <col min="10758" max="10760" width="6.7109375" style="171" customWidth="1"/>
    <col min="10761" max="10761" width="1.7109375" style="171" customWidth="1"/>
    <col min="10762" max="10764" width="6.7109375" style="171" customWidth="1"/>
    <col min="10765" max="10765" width="1.7109375" style="171" customWidth="1"/>
    <col min="10766" max="10768" width="6.7109375" style="171" customWidth="1"/>
    <col min="10769" max="10769" width="1.7109375" style="171" customWidth="1"/>
    <col min="10770" max="10772" width="6.7109375" style="171" customWidth="1"/>
    <col min="10773" max="10773" width="1.7109375" style="171" customWidth="1"/>
    <col min="10774" max="10776" width="6.7109375" style="171" customWidth="1"/>
    <col min="10777" max="10777" width="1.7109375" style="171" customWidth="1"/>
    <col min="10778" max="10780" width="6.7109375" style="171" customWidth="1"/>
    <col min="10781" max="11008" width="11.42578125" style="171"/>
    <col min="11009" max="11009" width="21.42578125" style="171" customWidth="1"/>
    <col min="11010" max="11010" width="8.42578125" style="171" customWidth="1"/>
    <col min="11011" max="11011" width="8.140625" style="171" customWidth="1"/>
    <col min="11012" max="11012" width="7.5703125" style="171" customWidth="1"/>
    <col min="11013" max="11013" width="1.7109375" style="171" customWidth="1"/>
    <col min="11014" max="11016" width="6.7109375" style="171" customWidth="1"/>
    <col min="11017" max="11017" width="1.7109375" style="171" customWidth="1"/>
    <col min="11018" max="11020" width="6.7109375" style="171" customWidth="1"/>
    <col min="11021" max="11021" width="1.7109375" style="171" customWidth="1"/>
    <col min="11022" max="11024" width="6.7109375" style="171" customWidth="1"/>
    <col min="11025" max="11025" width="1.7109375" style="171" customWidth="1"/>
    <col min="11026" max="11028" width="6.7109375" style="171" customWidth="1"/>
    <col min="11029" max="11029" width="1.7109375" style="171" customWidth="1"/>
    <col min="11030" max="11032" width="6.7109375" style="171" customWidth="1"/>
    <col min="11033" max="11033" width="1.7109375" style="171" customWidth="1"/>
    <col min="11034" max="11036" width="6.7109375" style="171" customWidth="1"/>
    <col min="11037" max="11264" width="11.42578125" style="171"/>
    <col min="11265" max="11265" width="21.42578125" style="171" customWidth="1"/>
    <col min="11266" max="11266" width="8.42578125" style="171" customWidth="1"/>
    <col min="11267" max="11267" width="8.140625" style="171" customWidth="1"/>
    <col min="11268" max="11268" width="7.5703125" style="171" customWidth="1"/>
    <col min="11269" max="11269" width="1.7109375" style="171" customWidth="1"/>
    <col min="11270" max="11272" width="6.7109375" style="171" customWidth="1"/>
    <col min="11273" max="11273" width="1.7109375" style="171" customWidth="1"/>
    <col min="11274" max="11276" width="6.7109375" style="171" customWidth="1"/>
    <col min="11277" max="11277" width="1.7109375" style="171" customWidth="1"/>
    <col min="11278" max="11280" width="6.7109375" style="171" customWidth="1"/>
    <col min="11281" max="11281" width="1.7109375" style="171" customWidth="1"/>
    <col min="11282" max="11284" width="6.7109375" style="171" customWidth="1"/>
    <col min="11285" max="11285" width="1.7109375" style="171" customWidth="1"/>
    <col min="11286" max="11288" width="6.7109375" style="171" customWidth="1"/>
    <col min="11289" max="11289" width="1.7109375" style="171" customWidth="1"/>
    <col min="11290" max="11292" width="6.7109375" style="171" customWidth="1"/>
    <col min="11293" max="11520" width="11.42578125" style="171"/>
    <col min="11521" max="11521" width="21.42578125" style="171" customWidth="1"/>
    <col min="11522" max="11522" width="8.42578125" style="171" customWidth="1"/>
    <col min="11523" max="11523" width="8.140625" style="171" customWidth="1"/>
    <col min="11524" max="11524" width="7.5703125" style="171" customWidth="1"/>
    <col min="11525" max="11525" width="1.7109375" style="171" customWidth="1"/>
    <col min="11526" max="11528" width="6.7109375" style="171" customWidth="1"/>
    <col min="11529" max="11529" width="1.7109375" style="171" customWidth="1"/>
    <col min="11530" max="11532" width="6.7109375" style="171" customWidth="1"/>
    <col min="11533" max="11533" width="1.7109375" style="171" customWidth="1"/>
    <col min="11534" max="11536" width="6.7109375" style="171" customWidth="1"/>
    <col min="11537" max="11537" width="1.7109375" style="171" customWidth="1"/>
    <col min="11538" max="11540" width="6.7109375" style="171" customWidth="1"/>
    <col min="11541" max="11541" width="1.7109375" style="171" customWidth="1"/>
    <col min="11542" max="11544" width="6.7109375" style="171" customWidth="1"/>
    <col min="11545" max="11545" width="1.7109375" style="171" customWidth="1"/>
    <col min="11546" max="11548" width="6.7109375" style="171" customWidth="1"/>
    <col min="11549" max="11776" width="11.42578125" style="171"/>
    <col min="11777" max="11777" width="21.42578125" style="171" customWidth="1"/>
    <col min="11778" max="11778" width="8.42578125" style="171" customWidth="1"/>
    <col min="11779" max="11779" width="8.140625" style="171" customWidth="1"/>
    <col min="11780" max="11780" width="7.5703125" style="171" customWidth="1"/>
    <col min="11781" max="11781" width="1.7109375" style="171" customWidth="1"/>
    <col min="11782" max="11784" width="6.7109375" style="171" customWidth="1"/>
    <col min="11785" max="11785" width="1.7109375" style="171" customWidth="1"/>
    <col min="11786" max="11788" width="6.7109375" style="171" customWidth="1"/>
    <col min="11789" max="11789" width="1.7109375" style="171" customWidth="1"/>
    <col min="11790" max="11792" width="6.7109375" style="171" customWidth="1"/>
    <col min="11793" max="11793" width="1.7109375" style="171" customWidth="1"/>
    <col min="11794" max="11796" width="6.7109375" style="171" customWidth="1"/>
    <col min="11797" max="11797" width="1.7109375" style="171" customWidth="1"/>
    <col min="11798" max="11800" width="6.7109375" style="171" customWidth="1"/>
    <col min="11801" max="11801" width="1.7109375" style="171" customWidth="1"/>
    <col min="11802" max="11804" width="6.7109375" style="171" customWidth="1"/>
    <col min="11805" max="12032" width="11.42578125" style="171"/>
    <col min="12033" max="12033" width="21.42578125" style="171" customWidth="1"/>
    <col min="12034" max="12034" width="8.42578125" style="171" customWidth="1"/>
    <col min="12035" max="12035" width="8.140625" style="171" customWidth="1"/>
    <col min="12036" max="12036" width="7.5703125" style="171" customWidth="1"/>
    <col min="12037" max="12037" width="1.7109375" style="171" customWidth="1"/>
    <col min="12038" max="12040" width="6.7109375" style="171" customWidth="1"/>
    <col min="12041" max="12041" width="1.7109375" style="171" customWidth="1"/>
    <col min="12042" max="12044" width="6.7109375" style="171" customWidth="1"/>
    <col min="12045" max="12045" width="1.7109375" style="171" customWidth="1"/>
    <col min="12046" max="12048" width="6.7109375" style="171" customWidth="1"/>
    <col min="12049" max="12049" width="1.7109375" style="171" customWidth="1"/>
    <col min="12050" max="12052" width="6.7109375" style="171" customWidth="1"/>
    <col min="12053" max="12053" width="1.7109375" style="171" customWidth="1"/>
    <col min="12054" max="12056" width="6.7109375" style="171" customWidth="1"/>
    <col min="12057" max="12057" width="1.7109375" style="171" customWidth="1"/>
    <col min="12058" max="12060" width="6.7109375" style="171" customWidth="1"/>
    <col min="12061" max="12288" width="11.42578125" style="171"/>
    <col min="12289" max="12289" width="21.42578125" style="171" customWidth="1"/>
    <col min="12290" max="12290" width="8.42578125" style="171" customWidth="1"/>
    <col min="12291" max="12291" width="8.140625" style="171" customWidth="1"/>
    <col min="12292" max="12292" width="7.5703125" style="171" customWidth="1"/>
    <col min="12293" max="12293" width="1.7109375" style="171" customWidth="1"/>
    <col min="12294" max="12296" width="6.7109375" style="171" customWidth="1"/>
    <col min="12297" max="12297" width="1.7109375" style="171" customWidth="1"/>
    <col min="12298" max="12300" width="6.7109375" style="171" customWidth="1"/>
    <col min="12301" max="12301" width="1.7109375" style="171" customWidth="1"/>
    <col min="12302" max="12304" width="6.7109375" style="171" customWidth="1"/>
    <col min="12305" max="12305" width="1.7109375" style="171" customWidth="1"/>
    <col min="12306" max="12308" width="6.7109375" style="171" customWidth="1"/>
    <col min="12309" max="12309" width="1.7109375" style="171" customWidth="1"/>
    <col min="12310" max="12312" width="6.7109375" style="171" customWidth="1"/>
    <col min="12313" max="12313" width="1.7109375" style="171" customWidth="1"/>
    <col min="12314" max="12316" width="6.7109375" style="171" customWidth="1"/>
    <col min="12317" max="12544" width="11.42578125" style="171"/>
    <col min="12545" max="12545" width="21.42578125" style="171" customWidth="1"/>
    <col min="12546" max="12546" width="8.42578125" style="171" customWidth="1"/>
    <col min="12547" max="12547" width="8.140625" style="171" customWidth="1"/>
    <col min="12548" max="12548" width="7.5703125" style="171" customWidth="1"/>
    <col min="12549" max="12549" width="1.7109375" style="171" customWidth="1"/>
    <col min="12550" max="12552" width="6.7109375" style="171" customWidth="1"/>
    <col min="12553" max="12553" width="1.7109375" style="171" customWidth="1"/>
    <col min="12554" max="12556" width="6.7109375" style="171" customWidth="1"/>
    <col min="12557" max="12557" width="1.7109375" style="171" customWidth="1"/>
    <col min="12558" max="12560" width="6.7109375" style="171" customWidth="1"/>
    <col min="12561" max="12561" width="1.7109375" style="171" customWidth="1"/>
    <col min="12562" max="12564" width="6.7109375" style="171" customWidth="1"/>
    <col min="12565" max="12565" width="1.7109375" style="171" customWidth="1"/>
    <col min="12566" max="12568" width="6.7109375" style="171" customWidth="1"/>
    <col min="12569" max="12569" width="1.7109375" style="171" customWidth="1"/>
    <col min="12570" max="12572" width="6.7109375" style="171" customWidth="1"/>
    <col min="12573" max="12800" width="11.42578125" style="171"/>
    <col min="12801" max="12801" width="21.42578125" style="171" customWidth="1"/>
    <col min="12802" max="12802" width="8.42578125" style="171" customWidth="1"/>
    <col min="12803" max="12803" width="8.140625" style="171" customWidth="1"/>
    <col min="12804" max="12804" width="7.5703125" style="171" customWidth="1"/>
    <col min="12805" max="12805" width="1.7109375" style="171" customWidth="1"/>
    <col min="12806" max="12808" width="6.7109375" style="171" customWidth="1"/>
    <col min="12809" max="12809" width="1.7109375" style="171" customWidth="1"/>
    <col min="12810" max="12812" width="6.7109375" style="171" customWidth="1"/>
    <col min="12813" max="12813" width="1.7109375" style="171" customWidth="1"/>
    <col min="12814" max="12816" width="6.7109375" style="171" customWidth="1"/>
    <col min="12817" max="12817" width="1.7109375" style="171" customWidth="1"/>
    <col min="12818" max="12820" width="6.7109375" style="171" customWidth="1"/>
    <col min="12821" max="12821" width="1.7109375" style="171" customWidth="1"/>
    <col min="12822" max="12824" width="6.7109375" style="171" customWidth="1"/>
    <col min="12825" max="12825" width="1.7109375" style="171" customWidth="1"/>
    <col min="12826" max="12828" width="6.7109375" style="171" customWidth="1"/>
    <col min="12829" max="13056" width="11.42578125" style="171"/>
    <col min="13057" max="13057" width="21.42578125" style="171" customWidth="1"/>
    <col min="13058" max="13058" width="8.42578125" style="171" customWidth="1"/>
    <col min="13059" max="13059" width="8.140625" style="171" customWidth="1"/>
    <col min="13060" max="13060" width="7.5703125" style="171" customWidth="1"/>
    <col min="13061" max="13061" width="1.7109375" style="171" customWidth="1"/>
    <col min="13062" max="13064" width="6.7109375" style="171" customWidth="1"/>
    <col min="13065" max="13065" width="1.7109375" style="171" customWidth="1"/>
    <col min="13066" max="13068" width="6.7109375" style="171" customWidth="1"/>
    <col min="13069" max="13069" width="1.7109375" style="171" customWidth="1"/>
    <col min="13070" max="13072" width="6.7109375" style="171" customWidth="1"/>
    <col min="13073" max="13073" width="1.7109375" style="171" customWidth="1"/>
    <col min="13074" max="13076" width="6.7109375" style="171" customWidth="1"/>
    <col min="13077" max="13077" width="1.7109375" style="171" customWidth="1"/>
    <col min="13078" max="13080" width="6.7109375" style="171" customWidth="1"/>
    <col min="13081" max="13081" width="1.7109375" style="171" customWidth="1"/>
    <col min="13082" max="13084" width="6.7109375" style="171" customWidth="1"/>
    <col min="13085" max="13312" width="11.42578125" style="171"/>
    <col min="13313" max="13313" width="21.42578125" style="171" customWidth="1"/>
    <col min="13314" max="13314" width="8.42578125" style="171" customWidth="1"/>
    <col min="13315" max="13315" width="8.140625" style="171" customWidth="1"/>
    <col min="13316" max="13316" width="7.5703125" style="171" customWidth="1"/>
    <col min="13317" max="13317" width="1.7109375" style="171" customWidth="1"/>
    <col min="13318" max="13320" width="6.7109375" style="171" customWidth="1"/>
    <col min="13321" max="13321" width="1.7109375" style="171" customWidth="1"/>
    <col min="13322" max="13324" width="6.7109375" style="171" customWidth="1"/>
    <col min="13325" max="13325" width="1.7109375" style="171" customWidth="1"/>
    <col min="13326" max="13328" width="6.7109375" style="171" customWidth="1"/>
    <col min="13329" max="13329" width="1.7109375" style="171" customWidth="1"/>
    <col min="13330" max="13332" width="6.7109375" style="171" customWidth="1"/>
    <col min="13333" max="13333" width="1.7109375" style="171" customWidth="1"/>
    <col min="13334" max="13336" width="6.7109375" style="171" customWidth="1"/>
    <col min="13337" max="13337" width="1.7109375" style="171" customWidth="1"/>
    <col min="13338" max="13340" width="6.7109375" style="171" customWidth="1"/>
    <col min="13341" max="13568" width="11.42578125" style="171"/>
    <col min="13569" max="13569" width="21.42578125" style="171" customWidth="1"/>
    <col min="13570" max="13570" width="8.42578125" style="171" customWidth="1"/>
    <col min="13571" max="13571" width="8.140625" style="171" customWidth="1"/>
    <col min="13572" max="13572" width="7.5703125" style="171" customWidth="1"/>
    <col min="13573" max="13573" width="1.7109375" style="171" customWidth="1"/>
    <col min="13574" max="13576" width="6.7109375" style="171" customWidth="1"/>
    <col min="13577" max="13577" width="1.7109375" style="171" customWidth="1"/>
    <col min="13578" max="13580" width="6.7109375" style="171" customWidth="1"/>
    <col min="13581" max="13581" width="1.7109375" style="171" customWidth="1"/>
    <col min="13582" max="13584" width="6.7109375" style="171" customWidth="1"/>
    <col min="13585" max="13585" width="1.7109375" style="171" customWidth="1"/>
    <col min="13586" max="13588" width="6.7109375" style="171" customWidth="1"/>
    <col min="13589" max="13589" width="1.7109375" style="171" customWidth="1"/>
    <col min="13590" max="13592" width="6.7109375" style="171" customWidth="1"/>
    <col min="13593" max="13593" width="1.7109375" style="171" customWidth="1"/>
    <col min="13594" max="13596" width="6.7109375" style="171" customWidth="1"/>
    <col min="13597" max="13824" width="11.42578125" style="171"/>
    <col min="13825" max="13825" width="21.42578125" style="171" customWidth="1"/>
    <col min="13826" max="13826" width="8.42578125" style="171" customWidth="1"/>
    <col min="13827" max="13827" width="8.140625" style="171" customWidth="1"/>
    <col min="13828" max="13828" width="7.5703125" style="171" customWidth="1"/>
    <col min="13829" max="13829" width="1.7109375" style="171" customWidth="1"/>
    <col min="13830" max="13832" width="6.7109375" style="171" customWidth="1"/>
    <col min="13833" max="13833" width="1.7109375" style="171" customWidth="1"/>
    <col min="13834" max="13836" width="6.7109375" style="171" customWidth="1"/>
    <col min="13837" max="13837" width="1.7109375" style="171" customWidth="1"/>
    <col min="13838" max="13840" width="6.7109375" style="171" customWidth="1"/>
    <col min="13841" max="13841" width="1.7109375" style="171" customWidth="1"/>
    <col min="13842" max="13844" width="6.7109375" style="171" customWidth="1"/>
    <col min="13845" max="13845" width="1.7109375" style="171" customWidth="1"/>
    <col min="13846" max="13848" width="6.7109375" style="171" customWidth="1"/>
    <col min="13849" max="13849" width="1.7109375" style="171" customWidth="1"/>
    <col min="13850" max="13852" width="6.7109375" style="171" customWidth="1"/>
    <col min="13853" max="14080" width="11.42578125" style="171"/>
    <col min="14081" max="14081" width="21.42578125" style="171" customWidth="1"/>
    <col min="14082" max="14082" width="8.42578125" style="171" customWidth="1"/>
    <col min="14083" max="14083" width="8.140625" style="171" customWidth="1"/>
    <col min="14084" max="14084" width="7.5703125" style="171" customWidth="1"/>
    <col min="14085" max="14085" width="1.7109375" style="171" customWidth="1"/>
    <col min="14086" max="14088" width="6.7109375" style="171" customWidth="1"/>
    <col min="14089" max="14089" width="1.7109375" style="171" customWidth="1"/>
    <col min="14090" max="14092" width="6.7109375" style="171" customWidth="1"/>
    <col min="14093" max="14093" width="1.7109375" style="171" customWidth="1"/>
    <col min="14094" max="14096" width="6.7109375" style="171" customWidth="1"/>
    <col min="14097" max="14097" width="1.7109375" style="171" customWidth="1"/>
    <col min="14098" max="14100" width="6.7109375" style="171" customWidth="1"/>
    <col min="14101" max="14101" width="1.7109375" style="171" customWidth="1"/>
    <col min="14102" max="14104" width="6.7109375" style="171" customWidth="1"/>
    <col min="14105" max="14105" width="1.7109375" style="171" customWidth="1"/>
    <col min="14106" max="14108" width="6.7109375" style="171" customWidth="1"/>
    <col min="14109" max="14336" width="11.42578125" style="171"/>
    <col min="14337" max="14337" width="21.42578125" style="171" customWidth="1"/>
    <col min="14338" max="14338" width="8.42578125" style="171" customWidth="1"/>
    <col min="14339" max="14339" width="8.140625" style="171" customWidth="1"/>
    <col min="14340" max="14340" width="7.5703125" style="171" customWidth="1"/>
    <col min="14341" max="14341" width="1.7109375" style="171" customWidth="1"/>
    <col min="14342" max="14344" width="6.7109375" style="171" customWidth="1"/>
    <col min="14345" max="14345" width="1.7109375" style="171" customWidth="1"/>
    <col min="14346" max="14348" width="6.7109375" style="171" customWidth="1"/>
    <col min="14349" max="14349" width="1.7109375" style="171" customWidth="1"/>
    <col min="14350" max="14352" width="6.7109375" style="171" customWidth="1"/>
    <col min="14353" max="14353" width="1.7109375" style="171" customWidth="1"/>
    <col min="14354" max="14356" width="6.7109375" style="171" customWidth="1"/>
    <col min="14357" max="14357" width="1.7109375" style="171" customWidth="1"/>
    <col min="14358" max="14360" width="6.7109375" style="171" customWidth="1"/>
    <col min="14361" max="14361" width="1.7109375" style="171" customWidth="1"/>
    <col min="14362" max="14364" width="6.7109375" style="171" customWidth="1"/>
    <col min="14365" max="14592" width="11.42578125" style="171"/>
    <col min="14593" max="14593" width="21.42578125" style="171" customWidth="1"/>
    <col min="14594" max="14594" width="8.42578125" style="171" customWidth="1"/>
    <col min="14595" max="14595" width="8.140625" style="171" customWidth="1"/>
    <col min="14596" max="14596" width="7.5703125" style="171" customWidth="1"/>
    <col min="14597" max="14597" width="1.7109375" style="171" customWidth="1"/>
    <col min="14598" max="14600" width="6.7109375" style="171" customWidth="1"/>
    <col min="14601" max="14601" width="1.7109375" style="171" customWidth="1"/>
    <col min="14602" max="14604" width="6.7109375" style="171" customWidth="1"/>
    <col min="14605" max="14605" width="1.7109375" style="171" customWidth="1"/>
    <col min="14606" max="14608" width="6.7109375" style="171" customWidth="1"/>
    <col min="14609" max="14609" width="1.7109375" style="171" customWidth="1"/>
    <col min="14610" max="14612" width="6.7109375" style="171" customWidth="1"/>
    <col min="14613" max="14613" width="1.7109375" style="171" customWidth="1"/>
    <col min="14614" max="14616" width="6.7109375" style="171" customWidth="1"/>
    <col min="14617" max="14617" width="1.7109375" style="171" customWidth="1"/>
    <col min="14618" max="14620" width="6.7109375" style="171" customWidth="1"/>
    <col min="14621" max="14848" width="11.42578125" style="171"/>
    <col min="14849" max="14849" width="21.42578125" style="171" customWidth="1"/>
    <col min="14850" max="14850" width="8.42578125" style="171" customWidth="1"/>
    <col min="14851" max="14851" width="8.140625" style="171" customWidth="1"/>
    <col min="14852" max="14852" width="7.5703125" style="171" customWidth="1"/>
    <col min="14853" max="14853" width="1.7109375" style="171" customWidth="1"/>
    <col min="14854" max="14856" width="6.7109375" style="171" customWidth="1"/>
    <col min="14857" max="14857" width="1.7109375" style="171" customWidth="1"/>
    <col min="14858" max="14860" width="6.7109375" style="171" customWidth="1"/>
    <col min="14861" max="14861" width="1.7109375" style="171" customWidth="1"/>
    <col min="14862" max="14864" width="6.7109375" style="171" customWidth="1"/>
    <col min="14865" max="14865" width="1.7109375" style="171" customWidth="1"/>
    <col min="14866" max="14868" width="6.7109375" style="171" customWidth="1"/>
    <col min="14869" max="14869" width="1.7109375" style="171" customWidth="1"/>
    <col min="14870" max="14872" width="6.7109375" style="171" customWidth="1"/>
    <col min="14873" max="14873" width="1.7109375" style="171" customWidth="1"/>
    <col min="14874" max="14876" width="6.7109375" style="171" customWidth="1"/>
    <col min="14877" max="15104" width="11.42578125" style="171"/>
    <col min="15105" max="15105" width="21.42578125" style="171" customWidth="1"/>
    <col min="15106" max="15106" width="8.42578125" style="171" customWidth="1"/>
    <col min="15107" max="15107" width="8.140625" style="171" customWidth="1"/>
    <col min="15108" max="15108" width="7.5703125" style="171" customWidth="1"/>
    <col min="15109" max="15109" width="1.7109375" style="171" customWidth="1"/>
    <col min="15110" max="15112" width="6.7109375" style="171" customWidth="1"/>
    <col min="15113" max="15113" width="1.7109375" style="171" customWidth="1"/>
    <col min="15114" max="15116" width="6.7109375" style="171" customWidth="1"/>
    <col min="15117" max="15117" width="1.7109375" style="171" customWidth="1"/>
    <col min="15118" max="15120" width="6.7109375" style="171" customWidth="1"/>
    <col min="15121" max="15121" width="1.7109375" style="171" customWidth="1"/>
    <col min="15122" max="15124" width="6.7109375" style="171" customWidth="1"/>
    <col min="15125" max="15125" width="1.7109375" style="171" customWidth="1"/>
    <col min="15126" max="15128" width="6.7109375" style="171" customWidth="1"/>
    <col min="15129" max="15129" width="1.7109375" style="171" customWidth="1"/>
    <col min="15130" max="15132" width="6.7109375" style="171" customWidth="1"/>
    <col min="15133" max="15360" width="11.42578125" style="171"/>
    <col min="15361" max="15361" width="21.42578125" style="171" customWidth="1"/>
    <col min="15362" max="15362" width="8.42578125" style="171" customWidth="1"/>
    <col min="15363" max="15363" width="8.140625" style="171" customWidth="1"/>
    <col min="15364" max="15364" width="7.5703125" style="171" customWidth="1"/>
    <col min="15365" max="15365" width="1.7109375" style="171" customWidth="1"/>
    <col min="15366" max="15368" width="6.7109375" style="171" customWidth="1"/>
    <col min="15369" max="15369" width="1.7109375" style="171" customWidth="1"/>
    <col min="15370" max="15372" width="6.7109375" style="171" customWidth="1"/>
    <col min="15373" max="15373" width="1.7109375" style="171" customWidth="1"/>
    <col min="15374" max="15376" width="6.7109375" style="171" customWidth="1"/>
    <col min="15377" max="15377" width="1.7109375" style="171" customWidth="1"/>
    <col min="15378" max="15380" width="6.7109375" style="171" customWidth="1"/>
    <col min="15381" max="15381" width="1.7109375" style="171" customWidth="1"/>
    <col min="15382" max="15384" width="6.7109375" style="171" customWidth="1"/>
    <col min="15385" max="15385" width="1.7109375" style="171" customWidth="1"/>
    <col min="15386" max="15388" width="6.7109375" style="171" customWidth="1"/>
    <col min="15389" max="15616" width="11.42578125" style="171"/>
    <col min="15617" max="15617" width="21.42578125" style="171" customWidth="1"/>
    <col min="15618" max="15618" width="8.42578125" style="171" customWidth="1"/>
    <col min="15619" max="15619" width="8.140625" style="171" customWidth="1"/>
    <col min="15620" max="15620" width="7.5703125" style="171" customWidth="1"/>
    <col min="15621" max="15621" width="1.7109375" style="171" customWidth="1"/>
    <col min="15622" max="15624" width="6.7109375" style="171" customWidth="1"/>
    <col min="15625" max="15625" width="1.7109375" style="171" customWidth="1"/>
    <col min="15626" max="15628" width="6.7109375" style="171" customWidth="1"/>
    <col min="15629" max="15629" width="1.7109375" style="171" customWidth="1"/>
    <col min="15630" max="15632" width="6.7109375" style="171" customWidth="1"/>
    <col min="15633" max="15633" width="1.7109375" style="171" customWidth="1"/>
    <col min="15634" max="15636" width="6.7109375" style="171" customWidth="1"/>
    <col min="15637" max="15637" width="1.7109375" style="171" customWidth="1"/>
    <col min="15638" max="15640" width="6.7109375" style="171" customWidth="1"/>
    <col min="15641" max="15641" width="1.7109375" style="171" customWidth="1"/>
    <col min="15642" max="15644" width="6.7109375" style="171" customWidth="1"/>
    <col min="15645" max="15872" width="11.42578125" style="171"/>
    <col min="15873" max="15873" width="21.42578125" style="171" customWidth="1"/>
    <col min="15874" max="15874" width="8.42578125" style="171" customWidth="1"/>
    <col min="15875" max="15875" width="8.140625" style="171" customWidth="1"/>
    <col min="15876" max="15876" width="7.5703125" style="171" customWidth="1"/>
    <col min="15877" max="15877" width="1.7109375" style="171" customWidth="1"/>
    <col min="15878" max="15880" width="6.7109375" style="171" customWidth="1"/>
    <col min="15881" max="15881" width="1.7109375" style="171" customWidth="1"/>
    <col min="15882" max="15884" width="6.7109375" style="171" customWidth="1"/>
    <col min="15885" max="15885" width="1.7109375" style="171" customWidth="1"/>
    <col min="15886" max="15888" width="6.7109375" style="171" customWidth="1"/>
    <col min="15889" max="15889" width="1.7109375" style="171" customWidth="1"/>
    <col min="15890" max="15892" width="6.7109375" style="171" customWidth="1"/>
    <col min="15893" max="15893" width="1.7109375" style="171" customWidth="1"/>
    <col min="15894" max="15896" width="6.7109375" style="171" customWidth="1"/>
    <col min="15897" max="15897" width="1.7109375" style="171" customWidth="1"/>
    <col min="15898" max="15900" width="6.7109375" style="171" customWidth="1"/>
    <col min="15901" max="16128" width="11.42578125" style="171"/>
    <col min="16129" max="16129" width="21.42578125" style="171" customWidth="1"/>
    <col min="16130" max="16130" width="8.42578125" style="171" customWidth="1"/>
    <col min="16131" max="16131" width="8.140625" style="171" customWidth="1"/>
    <col min="16132" max="16132" width="7.5703125" style="171" customWidth="1"/>
    <col min="16133" max="16133" width="1.7109375" style="171" customWidth="1"/>
    <col min="16134" max="16136" width="6.7109375" style="171" customWidth="1"/>
    <col min="16137" max="16137" width="1.7109375" style="171" customWidth="1"/>
    <col min="16138" max="16140" width="6.7109375" style="171" customWidth="1"/>
    <col min="16141" max="16141" width="1.7109375" style="171" customWidth="1"/>
    <col min="16142" max="16144" width="6.7109375" style="171" customWidth="1"/>
    <col min="16145" max="16145" width="1.7109375" style="171" customWidth="1"/>
    <col min="16146" max="16148" width="6.7109375" style="171" customWidth="1"/>
    <col min="16149" max="16149" width="1.7109375" style="171" customWidth="1"/>
    <col min="16150" max="16152" width="6.7109375" style="171" customWidth="1"/>
    <col min="16153" max="16153" width="1.7109375" style="171" customWidth="1"/>
    <col min="16154" max="16156" width="6.7109375" style="171" customWidth="1"/>
    <col min="16157" max="16384" width="11.42578125" style="171"/>
  </cols>
  <sheetData>
    <row r="1" spans="1:33" s="163" customFormat="1" ht="15" customHeight="1" x14ac:dyDescent="0.2">
      <c r="A1" s="336" t="s">
        <v>277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29"/>
      <c r="AD1" s="318" t="s">
        <v>356</v>
      </c>
      <c r="AE1" s="318"/>
      <c r="AF1" s="41"/>
      <c r="AG1" s="171"/>
    </row>
    <row r="2" spans="1:33" s="163" customFormat="1" ht="15" customHeight="1" x14ac:dyDescent="0.2">
      <c r="A2" s="330" t="s">
        <v>115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0"/>
      <c r="AD2" s="318"/>
      <c r="AE2" s="318"/>
      <c r="AF2" s="41"/>
      <c r="AG2" s="171"/>
    </row>
    <row r="3" spans="1:33" s="163" customFormat="1" ht="15" customHeight="1" x14ac:dyDescent="0.2">
      <c r="A3" s="336" t="s">
        <v>254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171"/>
      <c r="AD3" s="171"/>
      <c r="AE3" s="171"/>
      <c r="AF3" s="171"/>
      <c r="AG3" s="171"/>
    </row>
    <row r="4" spans="1:33" s="163" customFormat="1" ht="15" customHeight="1" x14ac:dyDescent="0.2">
      <c r="A4" s="330" t="s">
        <v>255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171"/>
      <c r="AD4" s="171"/>
      <c r="AE4" s="171"/>
      <c r="AF4" s="171"/>
      <c r="AG4" s="171"/>
    </row>
    <row r="5" spans="1:33" s="163" customFormat="1" ht="15" customHeight="1" x14ac:dyDescent="0.2">
      <c r="A5" s="330" t="s">
        <v>515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ht="15" customHeight="1" x14ac:dyDescent="0.2">
      <c r="A7" s="332" t="s">
        <v>470</v>
      </c>
      <c r="B7" s="331" t="s">
        <v>19</v>
      </c>
      <c r="C7" s="331"/>
      <c r="D7" s="331"/>
      <c r="E7" s="109"/>
      <c r="F7" s="331" t="s">
        <v>116</v>
      </c>
      <c r="G7" s="331"/>
      <c r="H7" s="331"/>
      <c r="I7" s="109"/>
      <c r="J7" s="331" t="s">
        <v>117</v>
      </c>
      <c r="K7" s="331"/>
      <c r="L7" s="331"/>
      <c r="M7" s="109"/>
      <c r="N7" s="331" t="s">
        <v>118</v>
      </c>
      <c r="O7" s="331"/>
      <c r="P7" s="331"/>
      <c r="Q7" s="109"/>
      <c r="R7" s="331" t="s">
        <v>119</v>
      </c>
      <c r="S7" s="331"/>
      <c r="T7" s="331"/>
      <c r="U7" s="109"/>
      <c r="V7" s="331" t="s">
        <v>120</v>
      </c>
      <c r="W7" s="331"/>
      <c r="X7" s="331"/>
      <c r="Y7" s="109"/>
      <c r="Z7" s="331" t="s">
        <v>121</v>
      </c>
      <c r="AA7" s="331"/>
      <c r="AB7" s="331"/>
    </row>
    <row r="8" spans="1:33" ht="15" customHeight="1" thickBot="1" x14ac:dyDescent="0.25">
      <c r="A8" s="333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63" customFormat="1" ht="15" customHeight="1" x14ac:dyDescent="0.2">
      <c r="A9" s="112"/>
      <c r="B9" s="227"/>
      <c r="C9" s="227"/>
      <c r="D9" s="227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71"/>
      <c r="AD9" s="171"/>
      <c r="AE9" s="171"/>
      <c r="AF9" s="171"/>
      <c r="AG9" s="171"/>
    </row>
    <row r="10" spans="1:33" s="163" customFormat="1" ht="15" customHeight="1" x14ac:dyDescent="0.2">
      <c r="A10" s="136" t="s">
        <v>19</v>
      </c>
      <c r="B10" s="152">
        <f t="shared" ref="B10:D11" si="0">+B16+B22</f>
        <v>351589</v>
      </c>
      <c r="C10" s="152">
        <f t="shared" si="0"/>
        <v>172964</v>
      </c>
      <c r="D10" s="152">
        <f t="shared" si="0"/>
        <v>178625</v>
      </c>
      <c r="E10" s="152"/>
      <c r="F10" s="152">
        <f t="shared" ref="F10:H12" si="1">+F16+F22</f>
        <v>81813</v>
      </c>
      <c r="G10" s="152">
        <f t="shared" si="1"/>
        <v>42406</v>
      </c>
      <c r="H10" s="152">
        <f t="shared" si="1"/>
        <v>39407</v>
      </c>
      <c r="I10" s="152"/>
      <c r="J10" s="152">
        <f t="shared" ref="J10:L12" si="2">+J16+J22</f>
        <v>72085</v>
      </c>
      <c r="K10" s="152">
        <f t="shared" si="2"/>
        <v>36246</v>
      </c>
      <c r="L10" s="152">
        <f t="shared" si="2"/>
        <v>35839</v>
      </c>
      <c r="M10" s="152"/>
      <c r="N10" s="152">
        <f t="shared" ref="N10:P12" si="3">+N16+N22</f>
        <v>62986</v>
      </c>
      <c r="O10" s="152">
        <f t="shared" si="3"/>
        <v>31099</v>
      </c>
      <c r="P10" s="152">
        <f t="shared" si="3"/>
        <v>31887</v>
      </c>
      <c r="Q10" s="152"/>
      <c r="R10" s="152">
        <f t="shared" ref="R10:T12" si="4">+R16+R22</f>
        <v>66524</v>
      </c>
      <c r="S10" s="152">
        <f t="shared" si="4"/>
        <v>31967</v>
      </c>
      <c r="T10" s="152">
        <f t="shared" si="4"/>
        <v>34557</v>
      </c>
      <c r="U10" s="152"/>
      <c r="V10" s="152">
        <f t="shared" ref="V10:X12" si="5">+V16+V22</f>
        <v>52717</v>
      </c>
      <c r="W10" s="152">
        <f t="shared" si="5"/>
        <v>24404</v>
      </c>
      <c r="X10" s="152">
        <f t="shared" si="5"/>
        <v>28313</v>
      </c>
      <c r="Y10" s="152"/>
      <c r="Z10" s="152">
        <f t="shared" ref="Z10:AB12" si="6">+Z16+Z22</f>
        <v>15464</v>
      </c>
      <c r="AA10" s="152">
        <f t="shared" si="6"/>
        <v>6842</v>
      </c>
      <c r="AB10" s="152">
        <f t="shared" si="6"/>
        <v>8622</v>
      </c>
      <c r="AC10" s="171"/>
      <c r="AD10" s="171"/>
      <c r="AE10" s="171"/>
      <c r="AF10" s="171"/>
      <c r="AG10" s="171"/>
    </row>
    <row r="11" spans="1:33" s="163" customFormat="1" ht="15" customHeight="1" x14ac:dyDescent="0.2">
      <c r="A11" s="116" t="s">
        <v>73</v>
      </c>
      <c r="B11" s="115">
        <f t="shared" si="0"/>
        <v>312835</v>
      </c>
      <c r="C11" s="115">
        <f t="shared" si="0"/>
        <v>153408</v>
      </c>
      <c r="D11" s="115">
        <f t="shared" si="0"/>
        <v>159427</v>
      </c>
      <c r="E11" s="115"/>
      <c r="F11" s="115">
        <f t="shared" si="1"/>
        <v>73870</v>
      </c>
      <c r="G11" s="115">
        <f t="shared" si="1"/>
        <v>38409</v>
      </c>
      <c r="H11" s="115">
        <f t="shared" si="1"/>
        <v>35461</v>
      </c>
      <c r="I11" s="115"/>
      <c r="J11" s="115">
        <f t="shared" si="2"/>
        <v>64177</v>
      </c>
      <c r="K11" s="115">
        <f t="shared" si="2"/>
        <v>32233</v>
      </c>
      <c r="L11" s="115">
        <f t="shared" si="2"/>
        <v>31944</v>
      </c>
      <c r="M11" s="115"/>
      <c r="N11" s="115">
        <f t="shared" si="3"/>
        <v>55264</v>
      </c>
      <c r="O11" s="115">
        <f t="shared" si="3"/>
        <v>27203</v>
      </c>
      <c r="P11" s="115">
        <f t="shared" si="3"/>
        <v>28061</v>
      </c>
      <c r="Q11" s="115"/>
      <c r="R11" s="115">
        <f t="shared" si="4"/>
        <v>59382</v>
      </c>
      <c r="S11" s="115">
        <f t="shared" si="4"/>
        <v>28382</v>
      </c>
      <c r="T11" s="115">
        <f t="shared" si="4"/>
        <v>31000</v>
      </c>
      <c r="U11" s="115"/>
      <c r="V11" s="115">
        <f t="shared" si="5"/>
        <v>45647</v>
      </c>
      <c r="W11" s="115">
        <f t="shared" si="5"/>
        <v>20876</v>
      </c>
      <c r="X11" s="115">
        <f t="shared" si="5"/>
        <v>24771</v>
      </c>
      <c r="Y11" s="115"/>
      <c r="Z11" s="115">
        <f t="shared" si="6"/>
        <v>14495</v>
      </c>
      <c r="AA11" s="115">
        <f t="shared" si="6"/>
        <v>6305</v>
      </c>
      <c r="AB11" s="115">
        <f t="shared" si="6"/>
        <v>8190</v>
      </c>
      <c r="AC11" s="171"/>
      <c r="AD11" s="171"/>
      <c r="AE11" s="171"/>
      <c r="AF11" s="171"/>
      <c r="AG11" s="171"/>
    </row>
    <row r="12" spans="1:33" s="163" customFormat="1" ht="15" customHeight="1" x14ac:dyDescent="0.2">
      <c r="A12" s="116" t="s">
        <v>74</v>
      </c>
      <c r="B12" s="115">
        <f>+B18+B24</f>
        <v>27056</v>
      </c>
      <c r="C12" s="115">
        <f>+C18+C24</f>
        <v>13847</v>
      </c>
      <c r="D12" s="115">
        <f>+D18+D24</f>
        <v>13209</v>
      </c>
      <c r="E12" s="115"/>
      <c r="F12" s="115">
        <f t="shared" si="1"/>
        <v>5562</v>
      </c>
      <c r="G12" s="115">
        <f t="shared" si="1"/>
        <v>2820</v>
      </c>
      <c r="H12" s="115">
        <f t="shared" si="1"/>
        <v>2742</v>
      </c>
      <c r="I12" s="115"/>
      <c r="J12" s="115">
        <f t="shared" si="2"/>
        <v>5708</v>
      </c>
      <c r="K12" s="115">
        <f t="shared" si="2"/>
        <v>2941</v>
      </c>
      <c r="L12" s="115">
        <f t="shared" si="2"/>
        <v>2767</v>
      </c>
      <c r="M12" s="115"/>
      <c r="N12" s="115">
        <f t="shared" si="3"/>
        <v>5576</v>
      </c>
      <c r="O12" s="115">
        <f t="shared" si="3"/>
        <v>2896</v>
      </c>
      <c r="P12" s="115">
        <f t="shared" si="3"/>
        <v>2680</v>
      </c>
      <c r="Q12" s="115"/>
      <c r="R12" s="115">
        <f t="shared" si="4"/>
        <v>4891</v>
      </c>
      <c r="S12" s="115">
        <f t="shared" si="4"/>
        <v>2518</v>
      </c>
      <c r="T12" s="115">
        <f t="shared" si="4"/>
        <v>2373</v>
      </c>
      <c r="U12" s="115"/>
      <c r="V12" s="115">
        <f t="shared" si="5"/>
        <v>4973</v>
      </c>
      <c r="W12" s="115">
        <f t="shared" si="5"/>
        <v>2492</v>
      </c>
      <c r="X12" s="115">
        <f t="shared" si="5"/>
        <v>2481</v>
      </c>
      <c r="Y12" s="115"/>
      <c r="Z12" s="115">
        <f t="shared" si="6"/>
        <v>346</v>
      </c>
      <c r="AA12" s="115">
        <f t="shared" si="6"/>
        <v>180</v>
      </c>
      <c r="AB12" s="115">
        <f t="shared" si="6"/>
        <v>166</v>
      </c>
      <c r="AC12" s="171"/>
      <c r="AD12" s="171"/>
      <c r="AE12" s="171"/>
      <c r="AF12" s="171"/>
      <c r="AG12" s="171"/>
    </row>
    <row r="13" spans="1:33" s="163" customFormat="1" ht="15" customHeight="1" x14ac:dyDescent="0.2">
      <c r="A13" s="116" t="s">
        <v>263</v>
      </c>
      <c r="B13" s="115">
        <f>+B19</f>
        <v>11698</v>
      </c>
      <c r="C13" s="115">
        <f>+C19</f>
        <v>5709</v>
      </c>
      <c r="D13" s="115">
        <f>+D19</f>
        <v>5989</v>
      </c>
      <c r="E13" s="115"/>
      <c r="F13" s="115">
        <f>+F19</f>
        <v>2381</v>
      </c>
      <c r="G13" s="115">
        <f>+G19</f>
        <v>1177</v>
      </c>
      <c r="H13" s="115">
        <f>+H19</f>
        <v>1204</v>
      </c>
      <c r="I13" s="115"/>
      <c r="J13" s="115">
        <f>+J19</f>
        <v>2200</v>
      </c>
      <c r="K13" s="115">
        <f>+K19</f>
        <v>1072</v>
      </c>
      <c r="L13" s="115">
        <f>+L19</f>
        <v>1128</v>
      </c>
      <c r="M13" s="115"/>
      <c r="N13" s="115">
        <f>+N19</f>
        <v>2146</v>
      </c>
      <c r="O13" s="115">
        <f>+O19</f>
        <v>1000</v>
      </c>
      <c r="P13" s="115">
        <f>+P19</f>
        <v>1146</v>
      </c>
      <c r="Q13" s="115"/>
      <c r="R13" s="115">
        <f>+R19</f>
        <v>2251</v>
      </c>
      <c r="S13" s="115">
        <f>+S19</f>
        <v>1067</v>
      </c>
      <c r="T13" s="115">
        <f>+T19</f>
        <v>1184</v>
      </c>
      <c r="U13" s="115"/>
      <c r="V13" s="115">
        <f>+V19</f>
        <v>2097</v>
      </c>
      <c r="W13" s="115">
        <f>+W19</f>
        <v>1036</v>
      </c>
      <c r="X13" s="115">
        <f>+X19</f>
        <v>1061</v>
      </c>
      <c r="Y13" s="115"/>
      <c r="Z13" s="115">
        <f>+Z19</f>
        <v>623</v>
      </c>
      <c r="AA13" s="115">
        <f>+AA19</f>
        <v>357</v>
      </c>
      <c r="AB13" s="115">
        <f>+AB19</f>
        <v>266</v>
      </c>
      <c r="AC13" s="171"/>
      <c r="AD13" s="171"/>
      <c r="AE13" s="171"/>
      <c r="AF13" s="171"/>
      <c r="AG13" s="171"/>
    </row>
    <row r="14" spans="1:33" s="163" customFormat="1" ht="15" customHeight="1" x14ac:dyDescent="0.2">
      <c r="A14" s="112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71"/>
      <c r="AD14" s="171"/>
      <c r="AE14" s="171"/>
      <c r="AF14" s="171"/>
      <c r="AG14" s="171"/>
    </row>
    <row r="15" spans="1:33" s="163" customFormat="1" ht="15" customHeight="1" x14ac:dyDescent="0.2">
      <c r="A15" s="136" t="s">
        <v>471</v>
      </c>
      <c r="B15" s="117"/>
      <c r="C15" s="117"/>
      <c r="D15" s="117"/>
      <c r="E15" s="118"/>
      <c r="F15" s="117"/>
      <c r="G15" s="117"/>
      <c r="H15" s="117"/>
      <c r="I15" s="118"/>
      <c r="J15" s="117"/>
      <c r="K15" s="117"/>
      <c r="L15" s="117"/>
      <c r="M15" s="118"/>
      <c r="N15" s="117"/>
      <c r="O15" s="117"/>
      <c r="P15" s="117"/>
      <c r="Q15" s="118"/>
      <c r="R15" s="117"/>
      <c r="S15" s="117"/>
      <c r="T15" s="117"/>
      <c r="U15" s="118"/>
      <c r="V15" s="117"/>
      <c r="W15" s="117"/>
      <c r="X15" s="117"/>
      <c r="Y15" s="118"/>
      <c r="Z15" s="117"/>
      <c r="AA15" s="117"/>
      <c r="AB15" s="117"/>
      <c r="AC15" s="171"/>
      <c r="AD15" s="171"/>
      <c r="AE15" s="171"/>
      <c r="AF15" s="171"/>
      <c r="AG15" s="171"/>
    </row>
    <row r="16" spans="1:33" s="163" customFormat="1" ht="15" customHeight="1" x14ac:dyDescent="0.2">
      <c r="A16" s="137" t="s">
        <v>19</v>
      </c>
      <c r="B16" s="271">
        <v>267607</v>
      </c>
      <c r="C16" s="271">
        <v>131358</v>
      </c>
      <c r="D16" s="271">
        <v>136249</v>
      </c>
      <c r="E16" s="271"/>
      <c r="F16" s="271">
        <v>61746</v>
      </c>
      <c r="G16" s="271">
        <v>31971</v>
      </c>
      <c r="H16" s="271">
        <v>29775</v>
      </c>
      <c r="I16" s="271"/>
      <c r="J16" s="271">
        <v>54477</v>
      </c>
      <c r="K16" s="271">
        <v>27298</v>
      </c>
      <c r="L16" s="271">
        <v>27179</v>
      </c>
      <c r="M16" s="271"/>
      <c r="N16" s="271">
        <v>48124</v>
      </c>
      <c r="O16" s="271">
        <v>23618</v>
      </c>
      <c r="P16" s="271">
        <v>24506</v>
      </c>
      <c r="Q16" s="271"/>
      <c r="R16" s="271">
        <v>51076</v>
      </c>
      <c r="S16" s="271">
        <v>24443</v>
      </c>
      <c r="T16" s="271">
        <v>26633</v>
      </c>
      <c r="U16" s="271"/>
      <c r="V16" s="271">
        <v>40740</v>
      </c>
      <c r="W16" s="271">
        <v>18957</v>
      </c>
      <c r="X16" s="271">
        <v>21783</v>
      </c>
      <c r="Y16" s="271"/>
      <c r="Z16" s="271">
        <v>11444</v>
      </c>
      <c r="AA16" s="271">
        <v>5071</v>
      </c>
      <c r="AB16" s="271">
        <v>6373</v>
      </c>
      <c r="AC16" s="171"/>
      <c r="AD16" s="171"/>
      <c r="AE16" s="171"/>
      <c r="AF16" s="171"/>
      <c r="AG16" s="171"/>
    </row>
    <row r="17" spans="1:33" ht="15" customHeight="1" x14ac:dyDescent="0.2">
      <c r="A17" s="116" t="s">
        <v>73</v>
      </c>
      <c r="B17" s="272">
        <v>229377</v>
      </c>
      <c r="C17" s="272">
        <v>112052</v>
      </c>
      <c r="D17" s="272">
        <v>117325</v>
      </c>
      <c r="E17" s="272"/>
      <c r="F17" s="272">
        <v>53919</v>
      </c>
      <c r="G17" s="272">
        <v>28029</v>
      </c>
      <c r="H17" s="272">
        <v>25890</v>
      </c>
      <c r="I17" s="272"/>
      <c r="J17" s="272">
        <v>46677</v>
      </c>
      <c r="K17" s="272">
        <v>23336</v>
      </c>
      <c r="L17" s="272">
        <v>23341</v>
      </c>
      <c r="M17" s="272"/>
      <c r="N17" s="272">
        <v>40499</v>
      </c>
      <c r="O17" s="272">
        <v>19771</v>
      </c>
      <c r="P17" s="272">
        <v>20728</v>
      </c>
      <c r="Q17" s="272"/>
      <c r="R17" s="272">
        <v>44031</v>
      </c>
      <c r="S17" s="272">
        <v>20907</v>
      </c>
      <c r="T17" s="272">
        <v>23124</v>
      </c>
      <c r="U17" s="272"/>
      <c r="V17" s="272">
        <v>33775</v>
      </c>
      <c r="W17" s="272">
        <v>15475</v>
      </c>
      <c r="X17" s="272">
        <v>18300</v>
      </c>
      <c r="Y17" s="272"/>
      <c r="Z17" s="272">
        <v>10476</v>
      </c>
      <c r="AA17" s="272">
        <v>4534</v>
      </c>
      <c r="AB17" s="272">
        <v>5942</v>
      </c>
    </row>
    <row r="18" spans="1:33" ht="15" customHeight="1" x14ac:dyDescent="0.2">
      <c r="A18" s="116" t="s">
        <v>74</v>
      </c>
      <c r="B18" s="272">
        <v>26532</v>
      </c>
      <c r="C18" s="272">
        <v>13597</v>
      </c>
      <c r="D18" s="272">
        <v>12935</v>
      </c>
      <c r="E18" s="272"/>
      <c r="F18" s="272">
        <v>5446</v>
      </c>
      <c r="G18" s="272">
        <v>2765</v>
      </c>
      <c r="H18" s="272">
        <v>2681</v>
      </c>
      <c r="I18" s="272"/>
      <c r="J18" s="272">
        <v>5600</v>
      </c>
      <c r="K18" s="272">
        <v>2890</v>
      </c>
      <c r="L18" s="272">
        <v>2710</v>
      </c>
      <c r="M18" s="272"/>
      <c r="N18" s="272">
        <v>5479</v>
      </c>
      <c r="O18" s="272">
        <v>2847</v>
      </c>
      <c r="P18" s="272">
        <v>2632</v>
      </c>
      <c r="Q18" s="272"/>
      <c r="R18" s="272">
        <v>4794</v>
      </c>
      <c r="S18" s="272">
        <v>2469</v>
      </c>
      <c r="T18" s="272">
        <v>2325</v>
      </c>
      <c r="U18" s="272"/>
      <c r="V18" s="272">
        <v>4868</v>
      </c>
      <c r="W18" s="272">
        <v>2446</v>
      </c>
      <c r="X18" s="272">
        <v>2422</v>
      </c>
      <c r="Y18" s="272"/>
      <c r="Z18" s="272">
        <v>345</v>
      </c>
      <c r="AA18" s="272">
        <v>180</v>
      </c>
      <c r="AB18" s="272">
        <v>165</v>
      </c>
    </row>
    <row r="19" spans="1:33" ht="15" customHeight="1" x14ac:dyDescent="0.2">
      <c r="A19" s="116" t="s">
        <v>263</v>
      </c>
      <c r="B19" s="272">
        <v>11698</v>
      </c>
      <c r="C19" s="272">
        <v>5709</v>
      </c>
      <c r="D19" s="272">
        <v>5989</v>
      </c>
      <c r="E19" s="272"/>
      <c r="F19" s="272">
        <v>2381</v>
      </c>
      <c r="G19" s="272">
        <v>1177</v>
      </c>
      <c r="H19" s="272">
        <v>1204</v>
      </c>
      <c r="I19" s="272"/>
      <c r="J19" s="272">
        <v>2200</v>
      </c>
      <c r="K19" s="272">
        <v>1072</v>
      </c>
      <c r="L19" s="272">
        <v>1128</v>
      </c>
      <c r="M19" s="272"/>
      <c r="N19" s="272">
        <v>2146</v>
      </c>
      <c r="O19" s="272">
        <v>1000</v>
      </c>
      <c r="P19" s="272">
        <v>1146</v>
      </c>
      <c r="Q19" s="272"/>
      <c r="R19" s="272">
        <v>2251</v>
      </c>
      <c r="S19" s="272">
        <v>1067</v>
      </c>
      <c r="T19" s="272">
        <v>1184</v>
      </c>
      <c r="U19" s="272"/>
      <c r="V19" s="272">
        <v>2097</v>
      </c>
      <c r="W19" s="272">
        <v>1036</v>
      </c>
      <c r="X19" s="272">
        <v>1061</v>
      </c>
      <c r="Y19" s="272"/>
      <c r="Z19" s="272">
        <v>623</v>
      </c>
      <c r="AA19" s="272">
        <v>357</v>
      </c>
      <c r="AB19" s="272">
        <v>266</v>
      </c>
    </row>
    <row r="20" spans="1:33" ht="15" customHeight="1" x14ac:dyDescent="0.2">
      <c r="A20" s="116"/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</row>
    <row r="21" spans="1:33" ht="15" customHeight="1" x14ac:dyDescent="0.2">
      <c r="A21" s="125" t="s">
        <v>472</v>
      </c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</row>
    <row r="22" spans="1:33" s="163" customFormat="1" ht="15" customHeight="1" x14ac:dyDescent="0.2">
      <c r="A22" s="137" t="s">
        <v>19</v>
      </c>
      <c r="B22" s="271">
        <v>83982</v>
      </c>
      <c r="C22" s="271">
        <v>41606</v>
      </c>
      <c r="D22" s="271">
        <v>42376</v>
      </c>
      <c r="E22" s="271"/>
      <c r="F22" s="271">
        <v>20067</v>
      </c>
      <c r="G22" s="271">
        <v>10435</v>
      </c>
      <c r="H22" s="271">
        <v>9632</v>
      </c>
      <c r="I22" s="271"/>
      <c r="J22" s="271">
        <v>17608</v>
      </c>
      <c r="K22" s="271">
        <v>8948</v>
      </c>
      <c r="L22" s="271">
        <v>8660</v>
      </c>
      <c r="M22" s="271"/>
      <c r="N22" s="271">
        <v>14862</v>
      </c>
      <c r="O22" s="271">
        <v>7481</v>
      </c>
      <c r="P22" s="271">
        <v>7381</v>
      </c>
      <c r="Q22" s="271"/>
      <c r="R22" s="271">
        <v>15448</v>
      </c>
      <c r="S22" s="271">
        <v>7524</v>
      </c>
      <c r="T22" s="271">
        <v>7924</v>
      </c>
      <c r="U22" s="271"/>
      <c r="V22" s="271">
        <v>11977</v>
      </c>
      <c r="W22" s="271">
        <v>5447</v>
      </c>
      <c r="X22" s="271">
        <v>6530</v>
      </c>
      <c r="Y22" s="271"/>
      <c r="Z22" s="271">
        <v>4020</v>
      </c>
      <c r="AA22" s="271">
        <v>1771</v>
      </c>
      <c r="AB22" s="271">
        <v>2249</v>
      </c>
      <c r="AC22" s="171"/>
      <c r="AD22" s="171"/>
      <c r="AE22" s="171"/>
      <c r="AF22" s="171"/>
      <c r="AG22" s="171"/>
    </row>
    <row r="23" spans="1:33" ht="15" customHeight="1" x14ac:dyDescent="0.2">
      <c r="A23" s="116" t="s">
        <v>73</v>
      </c>
      <c r="B23" s="272">
        <v>83458</v>
      </c>
      <c r="C23" s="272">
        <v>41356</v>
      </c>
      <c r="D23" s="272">
        <v>42102</v>
      </c>
      <c r="E23" s="272"/>
      <c r="F23" s="272">
        <v>19951</v>
      </c>
      <c r="G23" s="272">
        <v>10380</v>
      </c>
      <c r="H23" s="272">
        <v>9571</v>
      </c>
      <c r="I23" s="272"/>
      <c r="J23" s="272">
        <v>17500</v>
      </c>
      <c r="K23" s="272">
        <v>8897</v>
      </c>
      <c r="L23" s="272">
        <v>8603</v>
      </c>
      <c r="M23" s="272"/>
      <c r="N23" s="272">
        <v>14765</v>
      </c>
      <c r="O23" s="272">
        <v>7432</v>
      </c>
      <c r="P23" s="272">
        <v>7333</v>
      </c>
      <c r="Q23" s="272"/>
      <c r="R23" s="272">
        <v>15351</v>
      </c>
      <c r="S23" s="272">
        <v>7475</v>
      </c>
      <c r="T23" s="272">
        <v>7876</v>
      </c>
      <c r="U23" s="272"/>
      <c r="V23" s="272">
        <v>11872</v>
      </c>
      <c r="W23" s="272">
        <v>5401</v>
      </c>
      <c r="X23" s="272">
        <v>6471</v>
      </c>
      <c r="Y23" s="272"/>
      <c r="Z23" s="272">
        <v>4019</v>
      </c>
      <c r="AA23" s="272">
        <v>1771</v>
      </c>
      <c r="AB23" s="272">
        <v>2248</v>
      </c>
    </row>
    <row r="24" spans="1:33" ht="15" customHeight="1" x14ac:dyDescent="0.2">
      <c r="A24" s="116" t="s">
        <v>74</v>
      </c>
      <c r="B24" s="272">
        <v>524</v>
      </c>
      <c r="C24" s="272">
        <v>250</v>
      </c>
      <c r="D24" s="272">
        <v>274</v>
      </c>
      <c r="E24" s="272"/>
      <c r="F24" s="272">
        <v>116</v>
      </c>
      <c r="G24" s="272">
        <v>55</v>
      </c>
      <c r="H24" s="272">
        <v>61</v>
      </c>
      <c r="I24" s="272"/>
      <c r="J24" s="272">
        <v>108</v>
      </c>
      <c r="K24" s="272">
        <v>51</v>
      </c>
      <c r="L24" s="272">
        <v>57</v>
      </c>
      <c r="M24" s="272"/>
      <c r="N24" s="272">
        <v>97</v>
      </c>
      <c r="O24" s="272">
        <v>49</v>
      </c>
      <c r="P24" s="272">
        <v>48</v>
      </c>
      <c r="Q24" s="272"/>
      <c r="R24" s="272">
        <v>97</v>
      </c>
      <c r="S24" s="272">
        <v>49</v>
      </c>
      <c r="T24" s="272">
        <v>48</v>
      </c>
      <c r="U24" s="272"/>
      <c r="V24" s="272">
        <v>105</v>
      </c>
      <c r="W24" s="272">
        <v>46</v>
      </c>
      <c r="X24" s="272">
        <v>59</v>
      </c>
      <c r="Y24" s="272"/>
      <c r="Z24" s="272">
        <v>1</v>
      </c>
      <c r="AA24" s="272">
        <v>0</v>
      </c>
      <c r="AB24" s="272">
        <v>1</v>
      </c>
    </row>
    <row r="25" spans="1:33" ht="15" customHeight="1" thickBot="1" x14ac:dyDescent="0.25">
      <c r="A25" s="120" t="s">
        <v>263</v>
      </c>
      <c r="B25" s="121">
        <v>0</v>
      </c>
      <c r="C25" s="121">
        <v>0</v>
      </c>
      <c r="D25" s="121">
        <v>0</v>
      </c>
      <c r="E25" s="121"/>
      <c r="F25" s="121">
        <v>0</v>
      </c>
      <c r="G25" s="121">
        <v>0</v>
      </c>
      <c r="H25" s="121">
        <v>0</v>
      </c>
      <c r="I25" s="121"/>
      <c r="J25" s="121">
        <v>0</v>
      </c>
      <c r="K25" s="121">
        <v>0</v>
      </c>
      <c r="L25" s="121">
        <v>0</v>
      </c>
      <c r="M25" s="121"/>
      <c r="N25" s="121">
        <v>0</v>
      </c>
      <c r="O25" s="121">
        <v>0</v>
      </c>
      <c r="P25" s="121">
        <v>0</v>
      </c>
      <c r="Q25" s="121"/>
      <c r="R25" s="121">
        <v>0</v>
      </c>
      <c r="S25" s="121">
        <v>0</v>
      </c>
      <c r="T25" s="121">
        <v>0</v>
      </c>
      <c r="U25" s="121"/>
      <c r="V25" s="121">
        <v>0</v>
      </c>
      <c r="W25" s="121">
        <v>0</v>
      </c>
      <c r="X25" s="121">
        <v>0</v>
      </c>
      <c r="Y25" s="121"/>
      <c r="Z25" s="121">
        <v>0</v>
      </c>
      <c r="AA25" s="121">
        <v>0</v>
      </c>
      <c r="AB25" s="121">
        <v>0</v>
      </c>
    </row>
    <row r="26" spans="1:33" ht="15" customHeight="1" x14ac:dyDescent="0.2">
      <c r="A26" s="334" t="s">
        <v>256</v>
      </c>
      <c r="B26" s="334"/>
      <c r="C26" s="334"/>
      <c r="D26" s="334"/>
      <c r="E26" s="334"/>
      <c r="F26" s="334"/>
      <c r="G26" s="334"/>
      <c r="H26" s="334"/>
      <c r="I26" s="334"/>
      <c r="J26" s="334"/>
      <c r="K26" s="334"/>
      <c r="L26" s="334"/>
      <c r="M26" s="334"/>
      <c r="N26" s="334"/>
      <c r="O26" s="334"/>
      <c r="P26" s="334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</row>
    <row r="27" spans="1:33" ht="15" customHeight="1" x14ac:dyDescent="0.2">
      <c r="A27" s="335" t="s">
        <v>242</v>
      </c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</row>
    <row r="136" spans="16:16" ht="15" customHeight="1" x14ac:dyDescent="0.2">
      <c r="P136" s="108" t="s">
        <v>512</v>
      </c>
    </row>
  </sheetData>
  <mergeCells count="16">
    <mergeCell ref="AD1:AE2"/>
    <mergeCell ref="A27:AB27"/>
    <mergeCell ref="A7:A8"/>
    <mergeCell ref="B7:D7"/>
    <mergeCell ref="F7:H7"/>
    <mergeCell ref="J7:L7"/>
    <mergeCell ref="N7:P7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D1" r:id="rId1" location="INDICE!A1"/>
    <hyperlink ref="AD1:AE2" location="INDICE!A1" display="INDICE"/>
  </hyperlinks>
  <printOptions horizontalCentered="1"/>
  <pageMargins left="0.59055118110236227" right="0.59055118110236227" top="0.59055118110236227" bottom="0.98425196850393704" header="0" footer="0"/>
  <pageSetup scale="77" orientation="landscape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9"/>
  <sheetViews>
    <sheetView topLeftCell="A86" zoomScaleNormal="100" zoomScaleSheetLayoutView="50" workbookViewId="0">
      <selection activeCell="AE103" sqref="AE103:AF104"/>
    </sheetView>
  </sheetViews>
  <sheetFormatPr baseColWidth="10" defaultRowHeight="15" customHeight="1" x14ac:dyDescent="0.25"/>
  <cols>
    <col min="1" max="1" width="15.28515625" style="108" customWidth="1"/>
    <col min="2" max="4" width="7.5703125" style="108" customWidth="1"/>
    <col min="5" max="5" width="1.7109375" style="108" customWidth="1"/>
    <col min="6" max="8" width="7.5703125" style="108" customWidth="1"/>
    <col min="9" max="9" width="1.7109375" style="108" customWidth="1"/>
    <col min="10" max="12" width="7.5703125" style="108" customWidth="1"/>
    <col min="13" max="13" width="1.7109375" style="108" customWidth="1"/>
    <col min="14" max="16" width="7.5703125" style="108" customWidth="1"/>
    <col min="17" max="17" width="1.7109375" style="108" customWidth="1"/>
    <col min="18" max="20" width="7.5703125" style="108" customWidth="1"/>
    <col min="21" max="21" width="1.7109375" style="108" customWidth="1"/>
    <col min="22" max="24" width="7.5703125" style="108" customWidth="1"/>
    <col min="25" max="25" width="1.7109375" style="108" customWidth="1"/>
    <col min="26" max="28" width="7.5703125" style="108" customWidth="1"/>
    <col min="29" max="33" width="8.7109375" style="108" customWidth="1"/>
    <col min="34" max="256" width="11.42578125" style="108"/>
    <col min="257" max="257" width="19.42578125" style="108" customWidth="1"/>
    <col min="258" max="258" width="8.42578125" style="108" customWidth="1"/>
    <col min="259" max="259" width="8.140625" style="108" customWidth="1"/>
    <col min="260" max="260" width="7.5703125" style="108" customWidth="1"/>
    <col min="261" max="261" width="1.7109375" style="108" customWidth="1"/>
    <col min="262" max="264" width="6.7109375" style="108" customWidth="1"/>
    <col min="265" max="265" width="1.7109375" style="108" customWidth="1"/>
    <col min="266" max="268" width="6.7109375" style="108" customWidth="1"/>
    <col min="269" max="269" width="1.7109375" style="108" customWidth="1"/>
    <col min="270" max="272" width="6.7109375" style="108" customWidth="1"/>
    <col min="273" max="273" width="1.7109375" style="108" customWidth="1"/>
    <col min="274" max="276" width="6.7109375" style="108" customWidth="1"/>
    <col min="277" max="277" width="1.7109375" style="108" customWidth="1"/>
    <col min="278" max="280" width="6.7109375" style="108" customWidth="1"/>
    <col min="281" max="281" width="1.7109375" style="108" customWidth="1"/>
    <col min="282" max="282" width="6.5703125" style="108" customWidth="1"/>
    <col min="283" max="284" width="6.7109375" style="108" customWidth="1"/>
    <col min="285" max="512" width="11.42578125" style="108"/>
    <col min="513" max="513" width="19.42578125" style="108" customWidth="1"/>
    <col min="514" max="514" width="8.42578125" style="108" customWidth="1"/>
    <col min="515" max="515" width="8.140625" style="108" customWidth="1"/>
    <col min="516" max="516" width="7.5703125" style="108" customWidth="1"/>
    <col min="517" max="517" width="1.7109375" style="108" customWidth="1"/>
    <col min="518" max="520" width="6.7109375" style="108" customWidth="1"/>
    <col min="521" max="521" width="1.7109375" style="108" customWidth="1"/>
    <col min="522" max="524" width="6.7109375" style="108" customWidth="1"/>
    <col min="525" max="525" width="1.7109375" style="108" customWidth="1"/>
    <col min="526" max="528" width="6.7109375" style="108" customWidth="1"/>
    <col min="529" max="529" width="1.7109375" style="108" customWidth="1"/>
    <col min="530" max="532" width="6.7109375" style="108" customWidth="1"/>
    <col min="533" max="533" width="1.7109375" style="108" customWidth="1"/>
    <col min="534" max="536" width="6.7109375" style="108" customWidth="1"/>
    <col min="537" max="537" width="1.7109375" style="108" customWidth="1"/>
    <col min="538" max="538" width="6.5703125" style="108" customWidth="1"/>
    <col min="539" max="540" width="6.7109375" style="108" customWidth="1"/>
    <col min="541" max="768" width="11.42578125" style="108"/>
    <col min="769" max="769" width="19.42578125" style="108" customWidth="1"/>
    <col min="770" max="770" width="8.42578125" style="108" customWidth="1"/>
    <col min="771" max="771" width="8.140625" style="108" customWidth="1"/>
    <col min="772" max="772" width="7.5703125" style="108" customWidth="1"/>
    <col min="773" max="773" width="1.7109375" style="108" customWidth="1"/>
    <col min="774" max="776" width="6.7109375" style="108" customWidth="1"/>
    <col min="777" max="777" width="1.7109375" style="108" customWidth="1"/>
    <col min="778" max="780" width="6.7109375" style="108" customWidth="1"/>
    <col min="781" max="781" width="1.7109375" style="108" customWidth="1"/>
    <col min="782" max="784" width="6.7109375" style="108" customWidth="1"/>
    <col min="785" max="785" width="1.7109375" style="108" customWidth="1"/>
    <col min="786" max="788" width="6.7109375" style="108" customWidth="1"/>
    <col min="789" max="789" width="1.7109375" style="108" customWidth="1"/>
    <col min="790" max="792" width="6.7109375" style="108" customWidth="1"/>
    <col min="793" max="793" width="1.7109375" style="108" customWidth="1"/>
    <col min="794" max="794" width="6.5703125" style="108" customWidth="1"/>
    <col min="795" max="796" width="6.7109375" style="108" customWidth="1"/>
    <col min="797" max="1024" width="11.42578125" style="108"/>
    <col min="1025" max="1025" width="19.42578125" style="108" customWidth="1"/>
    <col min="1026" max="1026" width="8.42578125" style="108" customWidth="1"/>
    <col min="1027" max="1027" width="8.140625" style="108" customWidth="1"/>
    <col min="1028" max="1028" width="7.5703125" style="108" customWidth="1"/>
    <col min="1029" max="1029" width="1.7109375" style="108" customWidth="1"/>
    <col min="1030" max="1032" width="6.7109375" style="108" customWidth="1"/>
    <col min="1033" max="1033" width="1.7109375" style="108" customWidth="1"/>
    <col min="1034" max="1036" width="6.7109375" style="108" customWidth="1"/>
    <col min="1037" max="1037" width="1.7109375" style="108" customWidth="1"/>
    <col min="1038" max="1040" width="6.7109375" style="108" customWidth="1"/>
    <col min="1041" max="1041" width="1.7109375" style="108" customWidth="1"/>
    <col min="1042" max="1044" width="6.7109375" style="108" customWidth="1"/>
    <col min="1045" max="1045" width="1.7109375" style="108" customWidth="1"/>
    <col min="1046" max="1048" width="6.7109375" style="108" customWidth="1"/>
    <col min="1049" max="1049" width="1.7109375" style="108" customWidth="1"/>
    <col min="1050" max="1050" width="6.5703125" style="108" customWidth="1"/>
    <col min="1051" max="1052" width="6.7109375" style="108" customWidth="1"/>
    <col min="1053" max="1280" width="11.42578125" style="108"/>
    <col min="1281" max="1281" width="19.42578125" style="108" customWidth="1"/>
    <col min="1282" max="1282" width="8.42578125" style="108" customWidth="1"/>
    <col min="1283" max="1283" width="8.140625" style="108" customWidth="1"/>
    <col min="1284" max="1284" width="7.5703125" style="108" customWidth="1"/>
    <col min="1285" max="1285" width="1.7109375" style="108" customWidth="1"/>
    <col min="1286" max="1288" width="6.7109375" style="108" customWidth="1"/>
    <col min="1289" max="1289" width="1.7109375" style="108" customWidth="1"/>
    <col min="1290" max="1292" width="6.7109375" style="108" customWidth="1"/>
    <col min="1293" max="1293" width="1.7109375" style="108" customWidth="1"/>
    <col min="1294" max="1296" width="6.7109375" style="108" customWidth="1"/>
    <col min="1297" max="1297" width="1.7109375" style="108" customWidth="1"/>
    <col min="1298" max="1300" width="6.7109375" style="108" customWidth="1"/>
    <col min="1301" max="1301" width="1.7109375" style="108" customWidth="1"/>
    <col min="1302" max="1304" width="6.7109375" style="108" customWidth="1"/>
    <col min="1305" max="1305" width="1.7109375" style="108" customWidth="1"/>
    <col min="1306" max="1306" width="6.5703125" style="108" customWidth="1"/>
    <col min="1307" max="1308" width="6.7109375" style="108" customWidth="1"/>
    <col min="1309" max="1536" width="11.42578125" style="108"/>
    <col min="1537" max="1537" width="19.42578125" style="108" customWidth="1"/>
    <col min="1538" max="1538" width="8.42578125" style="108" customWidth="1"/>
    <col min="1539" max="1539" width="8.140625" style="108" customWidth="1"/>
    <col min="1540" max="1540" width="7.5703125" style="108" customWidth="1"/>
    <col min="1541" max="1541" width="1.7109375" style="108" customWidth="1"/>
    <col min="1542" max="1544" width="6.7109375" style="108" customWidth="1"/>
    <col min="1545" max="1545" width="1.7109375" style="108" customWidth="1"/>
    <col min="1546" max="1548" width="6.7109375" style="108" customWidth="1"/>
    <col min="1549" max="1549" width="1.7109375" style="108" customWidth="1"/>
    <col min="1550" max="1552" width="6.7109375" style="108" customWidth="1"/>
    <col min="1553" max="1553" width="1.7109375" style="108" customWidth="1"/>
    <col min="1554" max="1556" width="6.7109375" style="108" customWidth="1"/>
    <col min="1557" max="1557" width="1.7109375" style="108" customWidth="1"/>
    <col min="1558" max="1560" width="6.7109375" style="108" customWidth="1"/>
    <col min="1561" max="1561" width="1.7109375" style="108" customWidth="1"/>
    <col min="1562" max="1562" width="6.5703125" style="108" customWidth="1"/>
    <col min="1563" max="1564" width="6.7109375" style="108" customWidth="1"/>
    <col min="1565" max="1792" width="11.42578125" style="108"/>
    <col min="1793" max="1793" width="19.42578125" style="108" customWidth="1"/>
    <col min="1794" max="1794" width="8.42578125" style="108" customWidth="1"/>
    <col min="1795" max="1795" width="8.140625" style="108" customWidth="1"/>
    <col min="1796" max="1796" width="7.5703125" style="108" customWidth="1"/>
    <col min="1797" max="1797" width="1.7109375" style="108" customWidth="1"/>
    <col min="1798" max="1800" width="6.7109375" style="108" customWidth="1"/>
    <col min="1801" max="1801" width="1.7109375" style="108" customWidth="1"/>
    <col min="1802" max="1804" width="6.7109375" style="108" customWidth="1"/>
    <col min="1805" max="1805" width="1.7109375" style="108" customWidth="1"/>
    <col min="1806" max="1808" width="6.7109375" style="108" customWidth="1"/>
    <col min="1809" max="1809" width="1.7109375" style="108" customWidth="1"/>
    <col min="1810" max="1812" width="6.7109375" style="108" customWidth="1"/>
    <col min="1813" max="1813" width="1.7109375" style="108" customWidth="1"/>
    <col min="1814" max="1816" width="6.7109375" style="108" customWidth="1"/>
    <col min="1817" max="1817" width="1.7109375" style="108" customWidth="1"/>
    <col min="1818" max="1818" width="6.5703125" style="108" customWidth="1"/>
    <col min="1819" max="1820" width="6.7109375" style="108" customWidth="1"/>
    <col min="1821" max="2048" width="11.42578125" style="108"/>
    <col min="2049" max="2049" width="19.42578125" style="108" customWidth="1"/>
    <col min="2050" max="2050" width="8.42578125" style="108" customWidth="1"/>
    <col min="2051" max="2051" width="8.140625" style="108" customWidth="1"/>
    <col min="2052" max="2052" width="7.5703125" style="108" customWidth="1"/>
    <col min="2053" max="2053" width="1.7109375" style="108" customWidth="1"/>
    <col min="2054" max="2056" width="6.7109375" style="108" customWidth="1"/>
    <col min="2057" max="2057" width="1.7109375" style="108" customWidth="1"/>
    <col min="2058" max="2060" width="6.7109375" style="108" customWidth="1"/>
    <col min="2061" max="2061" width="1.7109375" style="108" customWidth="1"/>
    <col min="2062" max="2064" width="6.7109375" style="108" customWidth="1"/>
    <col min="2065" max="2065" width="1.7109375" style="108" customWidth="1"/>
    <col min="2066" max="2068" width="6.7109375" style="108" customWidth="1"/>
    <col min="2069" max="2069" width="1.7109375" style="108" customWidth="1"/>
    <col min="2070" max="2072" width="6.7109375" style="108" customWidth="1"/>
    <col min="2073" max="2073" width="1.7109375" style="108" customWidth="1"/>
    <col min="2074" max="2074" width="6.5703125" style="108" customWidth="1"/>
    <col min="2075" max="2076" width="6.7109375" style="108" customWidth="1"/>
    <col min="2077" max="2304" width="11.42578125" style="108"/>
    <col min="2305" max="2305" width="19.42578125" style="108" customWidth="1"/>
    <col min="2306" max="2306" width="8.42578125" style="108" customWidth="1"/>
    <col min="2307" max="2307" width="8.140625" style="108" customWidth="1"/>
    <col min="2308" max="2308" width="7.5703125" style="108" customWidth="1"/>
    <col min="2309" max="2309" width="1.7109375" style="108" customWidth="1"/>
    <col min="2310" max="2312" width="6.7109375" style="108" customWidth="1"/>
    <col min="2313" max="2313" width="1.7109375" style="108" customWidth="1"/>
    <col min="2314" max="2316" width="6.7109375" style="108" customWidth="1"/>
    <col min="2317" max="2317" width="1.7109375" style="108" customWidth="1"/>
    <col min="2318" max="2320" width="6.7109375" style="108" customWidth="1"/>
    <col min="2321" max="2321" width="1.7109375" style="108" customWidth="1"/>
    <col min="2322" max="2324" width="6.7109375" style="108" customWidth="1"/>
    <col min="2325" max="2325" width="1.7109375" style="108" customWidth="1"/>
    <col min="2326" max="2328" width="6.7109375" style="108" customWidth="1"/>
    <col min="2329" max="2329" width="1.7109375" style="108" customWidth="1"/>
    <col min="2330" max="2330" width="6.5703125" style="108" customWidth="1"/>
    <col min="2331" max="2332" width="6.7109375" style="108" customWidth="1"/>
    <col min="2333" max="2560" width="11.42578125" style="108"/>
    <col min="2561" max="2561" width="19.42578125" style="108" customWidth="1"/>
    <col min="2562" max="2562" width="8.42578125" style="108" customWidth="1"/>
    <col min="2563" max="2563" width="8.140625" style="108" customWidth="1"/>
    <col min="2564" max="2564" width="7.5703125" style="108" customWidth="1"/>
    <col min="2565" max="2565" width="1.7109375" style="108" customWidth="1"/>
    <col min="2566" max="2568" width="6.7109375" style="108" customWidth="1"/>
    <col min="2569" max="2569" width="1.7109375" style="108" customWidth="1"/>
    <col min="2570" max="2572" width="6.7109375" style="108" customWidth="1"/>
    <col min="2573" max="2573" width="1.7109375" style="108" customWidth="1"/>
    <col min="2574" max="2576" width="6.7109375" style="108" customWidth="1"/>
    <col min="2577" max="2577" width="1.7109375" style="108" customWidth="1"/>
    <col min="2578" max="2580" width="6.7109375" style="108" customWidth="1"/>
    <col min="2581" max="2581" width="1.7109375" style="108" customWidth="1"/>
    <col min="2582" max="2584" width="6.7109375" style="108" customWidth="1"/>
    <col min="2585" max="2585" width="1.7109375" style="108" customWidth="1"/>
    <col min="2586" max="2586" width="6.5703125" style="108" customWidth="1"/>
    <col min="2587" max="2588" width="6.7109375" style="108" customWidth="1"/>
    <col min="2589" max="2816" width="11.42578125" style="108"/>
    <col min="2817" max="2817" width="19.42578125" style="108" customWidth="1"/>
    <col min="2818" max="2818" width="8.42578125" style="108" customWidth="1"/>
    <col min="2819" max="2819" width="8.140625" style="108" customWidth="1"/>
    <col min="2820" max="2820" width="7.5703125" style="108" customWidth="1"/>
    <col min="2821" max="2821" width="1.7109375" style="108" customWidth="1"/>
    <col min="2822" max="2824" width="6.7109375" style="108" customWidth="1"/>
    <col min="2825" max="2825" width="1.7109375" style="108" customWidth="1"/>
    <col min="2826" max="2828" width="6.7109375" style="108" customWidth="1"/>
    <col min="2829" max="2829" width="1.7109375" style="108" customWidth="1"/>
    <col min="2830" max="2832" width="6.7109375" style="108" customWidth="1"/>
    <col min="2833" max="2833" width="1.7109375" style="108" customWidth="1"/>
    <col min="2834" max="2836" width="6.7109375" style="108" customWidth="1"/>
    <col min="2837" max="2837" width="1.7109375" style="108" customWidth="1"/>
    <col min="2838" max="2840" width="6.7109375" style="108" customWidth="1"/>
    <col min="2841" max="2841" width="1.7109375" style="108" customWidth="1"/>
    <col min="2842" max="2842" width="6.5703125" style="108" customWidth="1"/>
    <col min="2843" max="2844" width="6.7109375" style="108" customWidth="1"/>
    <col min="2845" max="3072" width="11.42578125" style="108"/>
    <col min="3073" max="3073" width="19.42578125" style="108" customWidth="1"/>
    <col min="3074" max="3074" width="8.42578125" style="108" customWidth="1"/>
    <col min="3075" max="3075" width="8.140625" style="108" customWidth="1"/>
    <col min="3076" max="3076" width="7.5703125" style="108" customWidth="1"/>
    <col min="3077" max="3077" width="1.7109375" style="108" customWidth="1"/>
    <col min="3078" max="3080" width="6.7109375" style="108" customWidth="1"/>
    <col min="3081" max="3081" width="1.7109375" style="108" customWidth="1"/>
    <col min="3082" max="3084" width="6.7109375" style="108" customWidth="1"/>
    <col min="3085" max="3085" width="1.7109375" style="108" customWidth="1"/>
    <col min="3086" max="3088" width="6.7109375" style="108" customWidth="1"/>
    <col min="3089" max="3089" width="1.7109375" style="108" customWidth="1"/>
    <col min="3090" max="3092" width="6.7109375" style="108" customWidth="1"/>
    <col min="3093" max="3093" width="1.7109375" style="108" customWidth="1"/>
    <col min="3094" max="3096" width="6.7109375" style="108" customWidth="1"/>
    <col min="3097" max="3097" width="1.7109375" style="108" customWidth="1"/>
    <col min="3098" max="3098" width="6.5703125" style="108" customWidth="1"/>
    <col min="3099" max="3100" width="6.7109375" style="108" customWidth="1"/>
    <col min="3101" max="3328" width="11.42578125" style="108"/>
    <col min="3329" max="3329" width="19.42578125" style="108" customWidth="1"/>
    <col min="3330" max="3330" width="8.42578125" style="108" customWidth="1"/>
    <col min="3331" max="3331" width="8.140625" style="108" customWidth="1"/>
    <col min="3332" max="3332" width="7.5703125" style="108" customWidth="1"/>
    <col min="3333" max="3333" width="1.7109375" style="108" customWidth="1"/>
    <col min="3334" max="3336" width="6.7109375" style="108" customWidth="1"/>
    <col min="3337" max="3337" width="1.7109375" style="108" customWidth="1"/>
    <col min="3338" max="3340" width="6.7109375" style="108" customWidth="1"/>
    <col min="3341" max="3341" width="1.7109375" style="108" customWidth="1"/>
    <col min="3342" max="3344" width="6.7109375" style="108" customWidth="1"/>
    <col min="3345" max="3345" width="1.7109375" style="108" customWidth="1"/>
    <col min="3346" max="3348" width="6.7109375" style="108" customWidth="1"/>
    <col min="3349" max="3349" width="1.7109375" style="108" customWidth="1"/>
    <col min="3350" max="3352" width="6.7109375" style="108" customWidth="1"/>
    <col min="3353" max="3353" width="1.7109375" style="108" customWidth="1"/>
    <col min="3354" max="3354" width="6.5703125" style="108" customWidth="1"/>
    <col min="3355" max="3356" width="6.7109375" style="108" customWidth="1"/>
    <col min="3357" max="3584" width="11.42578125" style="108"/>
    <col min="3585" max="3585" width="19.42578125" style="108" customWidth="1"/>
    <col min="3586" max="3586" width="8.42578125" style="108" customWidth="1"/>
    <col min="3587" max="3587" width="8.140625" style="108" customWidth="1"/>
    <col min="3588" max="3588" width="7.5703125" style="108" customWidth="1"/>
    <col min="3589" max="3589" width="1.7109375" style="108" customWidth="1"/>
    <col min="3590" max="3592" width="6.7109375" style="108" customWidth="1"/>
    <col min="3593" max="3593" width="1.7109375" style="108" customWidth="1"/>
    <col min="3594" max="3596" width="6.7109375" style="108" customWidth="1"/>
    <col min="3597" max="3597" width="1.7109375" style="108" customWidth="1"/>
    <col min="3598" max="3600" width="6.7109375" style="108" customWidth="1"/>
    <col min="3601" max="3601" width="1.7109375" style="108" customWidth="1"/>
    <col min="3602" max="3604" width="6.7109375" style="108" customWidth="1"/>
    <col min="3605" max="3605" width="1.7109375" style="108" customWidth="1"/>
    <col min="3606" max="3608" width="6.7109375" style="108" customWidth="1"/>
    <col min="3609" max="3609" width="1.7109375" style="108" customWidth="1"/>
    <col min="3610" max="3610" width="6.5703125" style="108" customWidth="1"/>
    <col min="3611" max="3612" width="6.7109375" style="108" customWidth="1"/>
    <col min="3613" max="3840" width="11.42578125" style="108"/>
    <col min="3841" max="3841" width="19.42578125" style="108" customWidth="1"/>
    <col min="3842" max="3842" width="8.42578125" style="108" customWidth="1"/>
    <col min="3843" max="3843" width="8.140625" style="108" customWidth="1"/>
    <col min="3844" max="3844" width="7.5703125" style="108" customWidth="1"/>
    <col min="3845" max="3845" width="1.7109375" style="108" customWidth="1"/>
    <col min="3846" max="3848" width="6.7109375" style="108" customWidth="1"/>
    <col min="3849" max="3849" width="1.7109375" style="108" customWidth="1"/>
    <col min="3850" max="3852" width="6.7109375" style="108" customWidth="1"/>
    <col min="3853" max="3853" width="1.7109375" style="108" customWidth="1"/>
    <col min="3854" max="3856" width="6.7109375" style="108" customWidth="1"/>
    <col min="3857" max="3857" width="1.7109375" style="108" customWidth="1"/>
    <col min="3858" max="3860" width="6.7109375" style="108" customWidth="1"/>
    <col min="3861" max="3861" width="1.7109375" style="108" customWidth="1"/>
    <col min="3862" max="3864" width="6.7109375" style="108" customWidth="1"/>
    <col min="3865" max="3865" width="1.7109375" style="108" customWidth="1"/>
    <col min="3866" max="3866" width="6.5703125" style="108" customWidth="1"/>
    <col min="3867" max="3868" width="6.7109375" style="108" customWidth="1"/>
    <col min="3869" max="4096" width="11.42578125" style="108"/>
    <col min="4097" max="4097" width="19.42578125" style="108" customWidth="1"/>
    <col min="4098" max="4098" width="8.42578125" style="108" customWidth="1"/>
    <col min="4099" max="4099" width="8.140625" style="108" customWidth="1"/>
    <col min="4100" max="4100" width="7.5703125" style="108" customWidth="1"/>
    <col min="4101" max="4101" width="1.7109375" style="108" customWidth="1"/>
    <col min="4102" max="4104" width="6.7109375" style="108" customWidth="1"/>
    <col min="4105" max="4105" width="1.7109375" style="108" customWidth="1"/>
    <col min="4106" max="4108" width="6.7109375" style="108" customWidth="1"/>
    <col min="4109" max="4109" width="1.7109375" style="108" customWidth="1"/>
    <col min="4110" max="4112" width="6.7109375" style="108" customWidth="1"/>
    <col min="4113" max="4113" width="1.7109375" style="108" customWidth="1"/>
    <col min="4114" max="4116" width="6.7109375" style="108" customWidth="1"/>
    <col min="4117" max="4117" width="1.7109375" style="108" customWidth="1"/>
    <col min="4118" max="4120" width="6.7109375" style="108" customWidth="1"/>
    <col min="4121" max="4121" width="1.7109375" style="108" customWidth="1"/>
    <col min="4122" max="4122" width="6.5703125" style="108" customWidth="1"/>
    <col min="4123" max="4124" width="6.7109375" style="108" customWidth="1"/>
    <col min="4125" max="4352" width="11.42578125" style="108"/>
    <col min="4353" max="4353" width="19.42578125" style="108" customWidth="1"/>
    <col min="4354" max="4354" width="8.42578125" style="108" customWidth="1"/>
    <col min="4355" max="4355" width="8.140625" style="108" customWidth="1"/>
    <col min="4356" max="4356" width="7.5703125" style="108" customWidth="1"/>
    <col min="4357" max="4357" width="1.7109375" style="108" customWidth="1"/>
    <col min="4358" max="4360" width="6.7109375" style="108" customWidth="1"/>
    <col min="4361" max="4361" width="1.7109375" style="108" customWidth="1"/>
    <col min="4362" max="4364" width="6.7109375" style="108" customWidth="1"/>
    <col min="4365" max="4365" width="1.7109375" style="108" customWidth="1"/>
    <col min="4366" max="4368" width="6.7109375" style="108" customWidth="1"/>
    <col min="4369" max="4369" width="1.7109375" style="108" customWidth="1"/>
    <col min="4370" max="4372" width="6.7109375" style="108" customWidth="1"/>
    <col min="4373" max="4373" width="1.7109375" style="108" customWidth="1"/>
    <col min="4374" max="4376" width="6.7109375" style="108" customWidth="1"/>
    <col min="4377" max="4377" width="1.7109375" style="108" customWidth="1"/>
    <col min="4378" max="4378" width="6.5703125" style="108" customWidth="1"/>
    <col min="4379" max="4380" width="6.7109375" style="108" customWidth="1"/>
    <col min="4381" max="4608" width="11.42578125" style="108"/>
    <col min="4609" max="4609" width="19.42578125" style="108" customWidth="1"/>
    <col min="4610" max="4610" width="8.42578125" style="108" customWidth="1"/>
    <col min="4611" max="4611" width="8.140625" style="108" customWidth="1"/>
    <col min="4612" max="4612" width="7.5703125" style="108" customWidth="1"/>
    <col min="4613" max="4613" width="1.7109375" style="108" customWidth="1"/>
    <col min="4614" max="4616" width="6.7109375" style="108" customWidth="1"/>
    <col min="4617" max="4617" width="1.7109375" style="108" customWidth="1"/>
    <col min="4618" max="4620" width="6.7109375" style="108" customWidth="1"/>
    <col min="4621" max="4621" width="1.7109375" style="108" customWidth="1"/>
    <col min="4622" max="4624" width="6.7109375" style="108" customWidth="1"/>
    <col min="4625" max="4625" width="1.7109375" style="108" customWidth="1"/>
    <col min="4626" max="4628" width="6.7109375" style="108" customWidth="1"/>
    <col min="4629" max="4629" width="1.7109375" style="108" customWidth="1"/>
    <col min="4630" max="4632" width="6.7109375" style="108" customWidth="1"/>
    <col min="4633" max="4633" width="1.7109375" style="108" customWidth="1"/>
    <col min="4634" max="4634" width="6.5703125" style="108" customWidth="1"/>
    <col min="4635" max="4636" width="6.7109375" style="108" customWidth="1"/>
    <col min="4637" max="4864" width="11.42578125" style="108"/>
    <col min="4865" max="4865" width="19.42578125" style="108" customWidth="1"/>
    <col min="4866" max="4866" width="8.42578125" style="108" customWidth="1"/>
    <col min="4867" max="4867" width="8.140625" style="108" customWidth="1"/>
    <col min="4868" max="4868" width="7.5703125" style="108" customWidth="1"/>
    <col min="4869" max="4869" width="1.7109375" style="108" customWidth="1"/>
    <col min="4870" max="4872" width="6.7109375" style="108" customWidth="1"/>
    <col min="4873" max="4873" width="1.7109375" style="108" customWidth="1"/>
    <col min="4874" max="4876" width="6.7109375" style="108" customWidth="1"/>
    <col min="4877" max="4877" width="1.7109375" style="108" customWidth="1"/>
    <col min="4878" max="4880" width="6.7109375" style="108" customWidth="1"/>
    <col min="4881" max="4881" width="1.7109375" style="108" customWidth="1"/>
    <col min="4882" max="4884" width="6.7109375" style="108" customWidth="1"/>
    <col min="4885" max="4885" width="1.7109375" style="108" customWidth="1"/>
    <col min="4886" max="4888" width="6.7109375" style="108" customWidth="1"/>
    <col min="4889" max="4889" width="1.7109375" style="108" customWidth="1"/>
    <col min="4890" max="4890" width="6.5703125" style="108" customWidth="1"/>
    <col min="4891" max="4892" width="6.7109375" style="108" customWidth="1"/>
    <col min="4893" max="5120" width="11.42578125" style="108"/>
    <col min="5121" max="5121" width="19.42578125" style="108" customWidth="1"/>
    <col min="5122" max="5122" width="8.42578125" style="108" customWidth="1"/>
    <col min="5123" max="5123" width="8.140625" style="108" customWidth="1"/>
    <col min="5124" max="5124" width="7.5703125" style="108" customWidth="1"/>
    <col min="5125" max="5125" width="1.7109375" style="108" customWidth="1"/>
    <col min="5126" max="5128" width="6.7109375" style="108" customWidth="1"/>
    <col min="5129" max="5129" width="1.7109375" style="108" customWidth="1"/>
    <col min="5130" max="5132" width="6.7109375" style="108" customWidth="1"/>
    <col min="5133" max="5133" width="1.7109375" style="108" customWidth="1"/>
    <col min="5134" max="5136" width="6.7109375" style="108" customWidth="1"/>
    <col min="5137" max="5137" width="1.7109375" style="108" customWidth="1"/>
    <col min="5138" max="5140" width="6.7109375" style="108" customWidth="1"/>
    <col min="5141" max="5141" width="1.7109375" style="108" customWidth="1"/>
    <col min="5142" max="5144" width="6.7109375" style="108" customWidth="1"/>
    <col min="5145" max="5145" width="1.7109375" style="108" customWidth="1"/>
    <col min="5146" max="5146" width="6.5703125" style="108" customWidth="1"/>
    <col min="5147" max="5148" width="6.7109375" style="108" customWidth="1"/>
    <col min="5149" max="5376" width="11.42578125" style="108"/>
    <col min="5377" max="5377" width="19.42578125" style="108" customWidth="1"/>
    <col min="5378" max="5378" width="8.42578125" style="108" customWidth="1"/>
    <col min="5379" max="5379" width="8.140625" style="108" customWidth="1"/>
    <col min="5380" max="5380" width="7.5703125" style="108" customWidth="1"/>
    <col min="5381" max="5381" width="1.7109375" style="108" customWidth="1"/>
    <col min="5382" max="5384" width="6.7109375" style="108" customWidth="1"/>
    <col min="5385" max="5385" width="1.7109375" style="108" customWidth="1"/>
    <col min="5386" max="5388" width="6.7109375" style="108" customWidth="1"/>
    <col min="5389" max="5389" width="1.7109375" style="108" customWidth="1"/>
    <col min="5390" max="5392" width="6.7109375" style="108" customWidth="1"/>
    <col min="5393" max="5393" width="1.7109375" style="108" customWidth="1"/>
    <col min="5394" max="5396" width="6.7109375" style="108" customWidth="1"/>
    <col min="5397" max="5397" width="1.7109375" style="108" customWidth="1"/>
    <col min="5398" max="5400" width="6.7109375" style="108" customWidth="1"/>
    <col min="5401" max="5401" width="1.7109375" style="108" customWidth="1"/>
    <col min="5402" max="5402" width="6.5703125" style="108" customWidth="1"/>
    <col min="5403" max="5404" width="6.7109375" style="108" customWidth="1"/>
    <col min="5405" max="5632" width="11.42578125" style="108"/>
    <col min="5633" max="5633" width="19.42578125" style="108" customWidth="1"/>
    <col min="5634" max="5634" width="8.42578125" style="108" customWidth="1"/>
    <col min="5635" max="5635" width="8.140625" style="108" customWidth="1"/>
    <col min="5636" max="5636" width="7.5703125" style="108" customWidth="1"/>
    <col min="5637" max="5637" width="1.7109375" style="108" customWidth="1"/>
    <col min="5638" max="5640" width="6.7109375" style="108" customWidth="1"/>
    <col min="5641" max="5641" width="1.7109375" style="108" customWidth="1"/>
    <col min="5642" max="5644" width="6.7109375" style="108" customWidth="1"/>
    <col min="5645" max="5645" width="1.7109375" style="108" customWidth="1"/>
    <col min="5646" max="5648" width="6.7109375" style="108" customWidth="1"/>
    <col min="5649" max="5649" width="1.7109375" style="108" customWidth="1"/>
    <col min="5650" max="5652" width="6.7109375" style="108" customWidth="1"/>
    <col min="5653" max="5653" width="1.7109375" style="108" customWidth="1"/>
    <col min="5654" max="5656" width="6.7109375" style="108" customWidth="1"/>
    <col min="5657" max="5657" width="1.7109375" style="108" customWidth="1"/>
    <col min="5658" max="5658" width="6.5703125" style="108" customWidth="1"/>
    <col min="5659" max="5660" width="6.7109375" style="108" customWidth="1"/>
    <col min="5661" max="5888" width="11.42578125" style="108"/>
    <col min="5889" max="5889" width="19.42578125" style="108" customWidth="1"/>
    <col min="5890" max="5890" width="8.42578125" style="108" customWidth="1"/>
    <col min="5891" max="5891" width="8.140625" style="108" customWidth="1"/>
    <col min="5892" max="5892" width="7.5703125" style="108" customWidth="1"/>
    <col min="5893" max="5893" width="1.7109375" style="108" customWidth="1"/>
    <col min="5894" max="5896" width="6.7109375" style="108" customWidth="1"/>
    <col min="5897" max="5897" width="1.7109375" style="108" customWidth="1"/>
    <col min="5898" max="5900" width="6.7109375" style="108" customWidth="1"/>
    <col min="5901" max="5901" width="1.7109375" style="108" customWidth="1"/>
    <col min="5902" max="5904" width="6.7109375" style="108" customWidth="1"/>
    <col min="5905" max="5905" width="1.7109375" style="108" customWidth="1"/>
    <col min="5906" max="5908" width="6.7109375" style="108" customWidth="1"/>
    <col min="5909" max="5909" width="1.7109375" style="108" customWidth="1"/>
    <col min="5910" max="5912" width="6.7109375" style="108" customWidth="1"/>
    <col min="5913" max="5913" width="1.7109375" style="108" customWidth="1"/>
    <col min="5914" max="5914" width="6.5703125" style="108" customWidth="1"/>
    <col min="5915" max="5916" width="6.7109375" style="108" customWidth="1"/>
    <col min="5917" max="6144" width="11.42578125" style="108"/>
    <col min="6145" max="6145" width="19.42578125" style="108" customWidth="1"/>
    <col min="6146" max="6146" width="8.42578125" style="108" customWidth="1"/>
    <col min="6147" max="6147" width="8.140625" style="108" customWidth="1"/>
    <col min="6148" max="6148" width="7.5703125" style="108" customWidth="1"/>
    <col min="6149" max="6149" width="1.7109375" style="108" customWidth="1"/>
    <col min="6150" max="6152" width="6.7109375" style="108" customWidth="1"/>
    <col min="6153" max="6153" width="1.7109375" style="108" customWidth="1"/>
    <col min="6154" max="6156" width="6.7109375" style="108" customWidth="1"/>
    <col min="6157" max="6157" width="1.7109375" style="108" customWidth="1"/>
    <col min="6158" max="6160" width="6.7109375" style="108" customWidth="1"/>
    <col min="6161" max="6161" width="1.7109375" style="108" customWidth="1"/>
    <col min="6162" max="6164" width="6.7109375" style="108" customWidth="1"/>
    <col min="6165" max="6165" width="1.7109375" style="108" customWidth="1"/>
    <col min="6166" max="6168" width="6.7109375" style="108" customWidth="1"/>
    <col min="6169" max="6169" width="1.7109375" style="108" customWidth="1"/>
    <col min="6170" max="6170" width="6.5703125" style="108" customWidth="1"/>
    <col min="6171" max="6172" width="6.7109375" style="108" customWidth="1"/>
    <col min="6173" max="6400" width="11.42578125" style="108"/>
    <col min="6401" max="6401" width="19.42578125" style="108" customWidth="1"/>
    <col min="6402" max="6402" width="8.42578125" style="108" customWidth="1"/>
    <col min="6403" max="6403" width="8.140625" style="108" customWidth="1"/>
    <col min="6404" max="6404" width="7.5703125" style="108" customWidth="1"/>
    <col min="6405" max="6405" width="1.7109375" style="108" customWidth="1"/>
    <col min="6406" max="6408" width="6.7109375" style="108" customWidth="1"/>
    <col min="6409" max="6409" width="1.7109375" style="108" customWidth="1"/>
    <col min="6410" max="6412" width="6.7109375" style="108" customWidth="1"/>
    <col min="6413" max="6413" width="1.7109375" style="108" customWidth="1"/>
    <col min="6414" max="6416" width="6.7109375" style="108" customWidth="1"/>
    <col min="6417" max="6417" width="1.7109375" style="108" customWidth="1"/>
    <col min="6418" max="6420" width="6.7109375" style="108" customWidth="1"/>
    <col min="6421" max="6421" width="1.7109375" style="108" customWidth="1"/>
    <col min="6422" max="6424" width="6.7109375" style="108" customWidth="1"/>
    <col min="6425" max="6425" width="1.7109375" style="108" customWidth="1"/>
    <col min="6426" max="6426" width="6.5703125" style="108" customWidth="1"/>
    <col min="6427" max="6428" width="6.7109375" style="108" customWidth="1"/>
    <col min="6429" max="6656" width="11.42578125" style="108"/>
    <col min="6657" max="6657" width="19.42578125" style="108" customWidth="1"/>
    <col min="6658" max="6658" width="8.42578125" style="108" customWidth="1"/>
    <col min="6659" max="6659" width="8.140625" style="108" customWidth="1"/>
    <col min="6660" max="6660" width="7.5703125" style="108" customWidth="1"/>
    <col min="6661" max="6661" width="1.7109375" style="108" customWidth="1"/>
    <col min="6662" max="6664" width="6.7109375" style="108" customWidth="1"/>
    <col min="6665" max="6665" width="1.7109375" style="108" customWidth="1"/>
    <col min="6666" max="6668" width="6.7109375" style="108" customWidth="1"/>
    <col min="6669" max="6669" width="1.7109375" style="108" customWidth="1"/>
    <col min="6670" max="6672" width="6.7109375" style="108" customWidth="1"/>
    <col min="6673" max="6673" width="1.7109375" style="108" customWidth="1"/>
    <col min="6674" max="6676" width="6.7109375" style="108" customWidth="1"/>
    <col min="6677" max="6677" width="1.7109375" style="108" customWidth="1"/>
    <col min="6678" max="6680" width="6.7109375" style="108" customWidth="1"/>
    <col min="6681" max="6681" width="1.7109375" style="108" customWidth="1"/>
    <col min="6682" max="6682" width="6.5703125" style="108" customWidth="1"/>
    <col min="6683" max="6684" width="6.7109375" style="108" customWidth="1"/>
    <col min="6685" max="6912" width="11.42578125" style="108"/>
    <col min="6913" max="6913" width="19.42578125" style="108" customWidth="1"/>
    <col min="6914" max="6914" width="8.42578125" style="108" customWidth="1"/>
    <col min="6915" max="6915" width="8.140625" style="108" customWidth="1"/>
    <col min="6916" max="6916" width="7.5703125" style="108" customWidth="1"/>
    <col min="6917" max="6917" width="1.7109375" style="108" customWidth="1"/>
    <col min="6918" max="6920" width="6.7109375" style="108" customWidth="1"/>
    <col min="6921" max="6921" width="1.7109375" style="108" customWidth="1"/>
    <col min="6922" max="6924" width="6.7109375" style="108" customWidth="1"/>
    <col min="6925" max="6925" width="1.7109375" style="108" customWidth="1"/>
    <col min="6926" max="6928" width="6.7109375" style="108" customWidth="1"/>
    <col min="6929" max="6929" width="1.7109375" style="108" customWidth="1"/>
    <col min="6930" max="6932" width="6.7109375" style="108" customWidth="1"/>
    <col min="6933" max="6933" width="1.7109375" style="108" customWidth="1"/>
    <col min="6934" max="6936" width="6.7109375" style="108" customWidth="1"/>
    <col min="6937" max="6937" width="1.7109375" style="108" customWidth="1"/>
    <col min="6938" max="6938" width="6.5703125" style="108" customWidth="1"/>
    <col min="6939" max="6940" width="6.7109375" style="108" customWidth="1"/>
    <col min="6941" max="7168" width="11.42578125" style="108"/>
    <col min="7169" max="7169" width="19.42578125" style="108" customWidth="1"/>
    <col min="7170" max="7170" width="8.42578125" style="108" customWidth="1"/>
    <col min="7171" max="7171" width="8.140625" style="108" customWidth="1"/>
    <col min="7172" max="7172" width="7.5703125" style="108" customWidth="1"/>
    <col min="7173" max="7173" width="1.7109375" style="108" customWidth="1"/>
    <col min="7174" max="7176" width="6.7109375" style="108" customWidth="1"/>
    <col min="7177" max="7177" width="1.7109375" style="108" customWidth="1"/>
    <col min="7178" max="7180" width="6.7109375" style="108" customWidth="1"/>
    <col min="7181" max="7181" width="1.7109375" style="108" customWidth="1"/>
    <col min="7182" max="7184" width="6.7109375" style="108" customWidth="1"/>
    <col min="7185" max="7185" width="1.7109375" style="108" customWidth="1"/>
    <col min="7186" max="7188" width="6.7109375" style="108" customWidth="1"/>
    <col min="7189" max="7189" width="1.7109375" style="108" customWidth="1"/>
    <col min="7190" max="7192" width="6.7109375" style="108" customWidth="1"/>
    <col min="7193" max="7193" width="1.7109375" style="108" customWidth="1"/>
    <col min="7194" max="7194" width="6.5703125" style="108" customWidth="1"/>
    <col min="7195" max="7196" width="6.7109375" style="108" customWidth="1"/>
    <col min="7197" max="7424" width="11.42578125" style="108"/>
    <col min="7425" max="7425" width="19.42578125" style="108" customWidth="1"/>
    <col min="7426" max="7426" width="8.42578125" style="108" customWidth="1"/>
    <col min="7427" max="7427" width="8.140625" style="108" customWidth="1"/>
    <col min="7428" max="7428" width="7.5703125" style="108" customWidth="1"/>
    <col min="7429" max="7429" width="1.7109375" style="108" customWidth="1"/>
    <col min="7430" max="7432" width="6.7109375" style="108" customWidth="1"/>
    <col min="7433" max="7433" width="1.7109375" style="108" customWidth="1"/>
    <col min="7434" max="7436" width="6.7109375" style="108" customWidth="1"/>
    <col min="7437" max="7437" width="1.7109375" style="108" customWidth="1"/>
    <col min="7438" max="7440" width="6.7109375" style="108" customWidth="1"/>
    <col min="7441" max="7441" width="1.7109375" style="108" customWidth="1"/>
    <col min="7442" max="7444" width="6.7109375" style="108" customWidth="1"/>
    <col min="7445" max="7445" width="1.7109375" style="108" customWidth="1"/>
    <col min="7446" max="7448" width="6.7109375" style="108" customWidth="1"/>
    <col min="7449" max="7449" width="1.7109375" style="108" customWidth="1"/>
    <col min="7450" max="7450" width="6.5703125" style="108" customWidth="1"/>
    <col min="7451" max="7452" width="6.7109375" style="108" customWidth="1"/>
    <col min="7453" max="7680" width="11.42578125" style="108"/>
    <col min="7681" max="7681" width="19.42578125" style="108" customWidth="1"/>
    <col min="7682" max="7682" width="8.42578125" style="108" customWidth="1"/>
    <col min="7683" max="7683" width="8.140625" style="108" customWidth="1"/>
    <col min="7684" max="7684" width="7.5703125" style="108" customWidth="1"/>
    <col min="7685" max="7685" width="1.7109375" style="108" customWidth="1"/>
    <col min="7686" max="7688" width="6.7109375" style="108" customWidth="1"/>
    <col min="7689" max="7689" width="1.7109375" style="108" customWidth="1"/>
    <col min="7690" max="7692" width="6.7109375" style="108" customWidth="1"/>
    <col min="7693" max="7693" width="1.7109375" style="108" customWidth="1"/>
    <col min="7694" max="7696" width="6.7109375" style="108" customWidth="1"/>
    <col min="7697" max="7697" width="1.7109375" style="108" customWidth="1"/>
    <col min="7698" max="7700" width="6.7109375" style="108" customWidth="1"/>
    <col min="7701" max="7701" width="1.7109375" style="108" customWidth="1"/>
    <col min="7702" max="7704" width="6.7109375" style="108" customWidth="1"/>
    <col min="7705" max="7705" width="1.7109375" style="108" customWidth="1"/>
    <col min="7706" max="7706" width="6.5703125" style="108" customWidth="1"/>
    <col min="7707" max="7708" width="6.7109375" style="108" customWidth="1"/>
    <col min="7709" max="7936" width="11.42578125" style="108"/>
    <col min="7937" max="7937" width="19.42578125" style="108" customWidth="1"/>
    <col min="7938" max="7938" width="8.42578125" style="108" customWidth="1"/>
    <col min="7939" max="7939" width="8.140625" style="108" customWidth="1"/>
    <col min="7940" max="7940" width="7.5703125" style="108" customWidth="1"/>
    <col min="7941" max="7941" width="1.7109375" style="108" customWidth="1"/>
    <col min="7942" max="7944" width="6.7109375" style="108" customWidth="1"/>
    <col min="7945" max="7945" width="1.7109375" style="108" customWidth="1"/>
    <col min="7946" max="7948" width="6.7109375" style="108" customWidth="1"/>
    <col min="7949" max="7949" width="1.7109375" style="108" customWidth="1"/>
    <col min="7950" max="7952" width="6.7109375" style="108" customWidth="1"/>
    <col min="7953" max="7953" width="1.7109375" style="108" customWidth="1"/>
    <col min="7954" max="7956" width="6.7109375" style="108" customWidth="1"/>
    <col min="7957" max="7957" width="1.7109375" style="108" customWidth="1"/>
    <col min="7958" max="7960" width="6.7109375" style="108" customWidth="1"/>
    <col min="7961" max="7961" width="1.7109375" style="108" customWidth="1"/>
    <col min="7962" max="7962" width="6.5703125" style="108" customWidth="1"/>
    <col min="7963" max="7964" width="6.7109375" style="108" customWidth="1"/>
    <col min="7965" max="8192" width="11.42578125" style="108"/>
    <col min="8193" max="8193" width="19.42578125" style="108" customWidth="1"/>
    <col min="8194" max="8194" width="8.42578125" style="108" customWidth="1"/>
    <col min="8195" max="8195" width="8.140625" style="108" customWidth="1"/>
    <col min="8196" max="8196" width="7.5703125" style="108" customWidth="1"/>
    <col min="8197" max="8197" width="1.7109375" style="108" customWidth="1"/>
    <col min="8198" max="8200" width="6.7109375" style="108" customWidth="1"/>
    <col min="8201" max="8201" width="1.7109375" style="108" customWidth="1"/>
    <col min="8202" max="8204" width="6.7109375" style="108" customWidth="1"/>
    <col min="8205" max="8205" width="1.7109375" style="108" customWidth="1"/>
    <col min="8206" max="8208" width="6.7109375" style="108" customWidth="1"/>
    <col min="8209" max="8209" width="1.7109375" style="108" customWidth="1"/>
    <col min="8210" max="8212" width="6.7109375" style="108" customWidth="1"/>
    <col min="8213" max="8213" width="1.7109375" style="108" customWidth="1"/>
    <col min="8214" max="8216" width="6.7109375" style="108" customWidth="1"/>
    <col min="8217" max="8217" width="1.7109375" style="108" customWidth="1"/>
    <col min="8218" max="8218" width="6.5703125" style="108" customWidth="1"/>
    <col min="8219" max="8220" width="6.7109375" style="108" customWidth="1"/>
    <col min="8221" max="8448" width="11.42578125" style="108"/>
    <col min="8449" max="8449" width="19.42578125" style="108" customWidth="1"/>
    <col min="8450" max="8450" width="8.42578125" style="108" customWidth="1"/>
    <col min="8451" max="8451" width="8.140625" style="108" customWidth="1"/>
    <col min="8452" max="8452" width="7.5703125" style="108" customWidth="1"/>
    <col min="8453" max="8453" width="1.7109375" style="108" customWidth="1"/>
    <col min="8454" max="8456" width="6.7109375" style="108" customWidth="1"/>
    <col min="8457" max="8457" width="1.7109375" style="108" customWidth="1"/>
    <col min="8458" max="8460" width="6.7109375" style="108" customWidth="1"/>
    <col min="8461" max="8461" width="1.7109375" style="108" customWidth="1"/>
    <col min="8462" max="8464" width="6.7109375" style="108" customWidth="1"/>
    <col min="8465" max="8465" width="1.7109375" style="108" customWidth="1"/>
    <col min="8466" max="8468" width="6.7109375" style="108" customWidth="1"/>
    <col min="8469" max="8469" width="1.7109375" style="108" customWidth="1"/>
    <col min="8470" max="8472" width="6.7109375" style="108" customWidth="1"/>
    <col min="8473" max="8473" width="1.7109375" style="108" customWidth="1"/>
    <col min="8474" max="8474" width="6.5703125" style="108" customWidth="1"/>
    <col min="8475" max="8476" width="6.7109375" style="108" customWidth="1"/>
    <col min="8477" max="8704" width="11.42578125" style="108"/>
    <col min="8705" max="8705" width="19.42578125" style="108" customWidth="1"/>
    <col min="8706" max="8706" width="8.42578125" style="108" customWidth="1"/>
    <col min="8707" max="8707" width="8.140625" style="108" customWidth="1"/>
    <col min="8708" max="8708" width="7.5703125" style="108" customWidth="1"/>
    <col min="8709" max="8709" width="1.7109375" style="108" customWidth="1"/>
    <col min="8710" max="8712" width="6.7109375" style="108" customWidth="1"/>
    <col min="8713" max="8713" width="1.7109375" style="108" customWidth="1"/>
    <col min="8714" max="8716" width="6.7109375" style="108" customWidth="1"/>
    <col min="8717" max="8717" width="1.7109375" style="108" customWidth="1"/>
    <col min="8718" max="8720" width="6.7109375" style="108" customWidth="1"/>
    <col min="8721" max="8721" width="1.7109375" style="108" customWidth="1"/>
    <col min="8722" max="8724" width="6.7109375" style="108" customWidth="1"/>
    <col min="8725" max="8725" width="1.7109375" style="108" customWidth="1"/>
    <col min="8726" max="8728" width="6.7109375" style="108" customWidth="1"/>
    <col min="8729" max="8729" width="1.7109375" style="108" customWidth="1"/>
    <col min="8730" max="8730" width="6.5703125" style="108" customWidth="1"/>
    <col min="8731" max="8732" width="6.7109375" style="108" customWidth="1"/>
    <col min="8733" max="8960" width="11.42578125" style="108"/>
    <col min="8961" max="8961" width="19.42578125" style="108" customWidth="1"/>
    <col min="8962" max="8962" width="8.42578125" style="108" customWidth="1"/>
    <col min="8963" max="8963" width="8.140625" style="108" customWidth="1"/>
    <col min="8964" max="8964" width="7.5703125" style="108" customWidth="1"/>
    <col min="8965" max="8965" width="1.7109375" style="108" customWidth="1"/>
    <col min="8966" max="8968" width="6.7109375" style="108" customWidth="1"/>
    <col min="8969" max="8969" width="1.7109375" style="108" customWidth="1"/>
    <col min="8970" max="8972" width="6.7109375" style="108" customWidth="1"/>
    <col min="8973" max="8973" width="1.7109375" style="108" customWidth="1"/>
    <col min="8974" max="8976" width="6.7109375" style="108" customWidth="1"/>
    <col min="8977" max="8977" width="1.7109375" style="108" customWidth="1"/>
    <col min="8978" max="8980" width="6.7109375" style="108" customWidth="1"/>
    <col min="8981" max="8981" width="1.7109375" style="108" customWidth="1"/>
    <col min="8982" max="8984" width="6.7109375" style="108" customWidth="1"/>
    <col min="8985" max="8985" width="1.7109375" style="108" customWidth="1"/>
    <col min="8986" max="8986" width="6.5703125" style="108" customWidth="1"/>
    <col min="8987" max="8988" width="6.7109375" style="108" customWidth="1"/>
    <col min="8989" max="9216" width="11.42578125" style="108"/>
    <col min="9217" max="9217" width="19.42578125" style="108" customWidth="1"/>
    <col min="9218" max="9218" width="8.42578125" style="108" customWidth="1"/>
    <col min="9219" max="9219" width="8.140625" style="108" customWidth="1"/>
    <col min="9220" max="9220" width="7.5703125" style="108" customWidth="1"/>
    <col min="9221" max="9221" width="1.7109375" style="108" customWidth="1"/>
    <col min="9222" max="9224" width="6.7109375" style="108" customWidth="1"/>
    <col min="9225" max="9225" width="1.7109375" style="108" customWidth="1"/>
    <col min="9226" max="9228" width="6.7109375" style="108" customWidth="1"/>
    <col min="9229" max="9229" width="1.7109375" style="108" customWidth="1"/>
    <col min="9230" max="9232" width="6.7109375" style="108" customWidth="1"/>
    <col min="9233" max="9233" width="1.7109375" style="108" customWidth="1"/>
    <col min="9234" max="9236" width="6.7109375" style="108" customWidth="1"/>
    <col min="9237" max="9237" width="1.7109375" style="108" customWidth="1"/>
    <col min="9238" max="9240" width="6.7109375" style="108" customWidth="1"/>
    <col min="9241" max="9241" width="1.7109375" style="108" customWidth="1"/>
    <col min="9242" max="9242" width="6.5703125" style="108" customWidth="1"/>
    <col min="9243" max="9244" width="6.7109375" style="108" customWidth="1"/>
    <col min="9245" max="9472" width="11.42578125" style="108"/>
    <col min="9473" max="9473" width="19.42578125" style="108" customWidth="1"/>
    <col min="9474" max="9474" width="8.42578125" style="108" customWidth="1"/>
    <col min="9475" max="9475" width="8.140625" style="108" customWidth="1"/>
    <col min="9476" max="9476" width="7.5703125" style="108" customWidth="1"/>
    <col min="9477" max="9477" width="1.7109375" style="108" customWidth="1"/>
    <col min="9478" max="9480" width="6.7109375" style="108" customWidth="1"/>
    <col min="9481" max="9481" width="1.7109375" style="108" customWidth="1"/>
    <col min="9482" max="9484" width="6.7109375" style="108" customWidth="1"/>
    <col min="9485" max="9485" width="1.7109375" style="108" customWidth="1"/>
    <col min="9486" max="9488" width="6.7109375" style="108" customWidth="1"/>
    <col min="9489" max="9489" width="1.7109375" style="108" customWidth="1"/>
    <col min="9490" max="9492" width="6.7109375" style="108" customWidth="1"/>
    <col min="9493" max="9493" width="1.7109375" style="108" customWidth="1"/>
    <col min="9494" max="9496" width="6.7109375" style="108" customWidth="1"/>
    <col min="9497" max="9497" width="1.7109375" style="108" customWidth="1"/>
    <col min="9498" max="9498" width="6.5703125" style="108" customWidth="1"/>
    <col min="9499" max="9500" width="6.7109375" style="108" customWidth="1"/>
    <col min="9501" max="9728" width="11.42578125" style="108"/>
    <col min="9729" max="9729" width="19.42578125" style="108" customWidth="1"/>
    <col min="9730" max="9730" width="8.42578125" style="108" customWidth="1"/>
    <col min="9731" max="9731" width="8.140625" style="108" customWidth="1"/>
    <col min="9732" max="9732" width="7.5703125" style="108" customWidth="1"/>
    <col min="9733" max="9733" width="1.7109375" style="108" customWidth="1"/>
    <col min="9734" max="9736" width="6.7109375" style="108" customWidth="1"/>
    <col min="9737" max="9737" width="1.7109375" style="108" customWidth="1"/>
    <col min="9738" max="9740" width="6.7109375" style="108" customWidth="1"/>
    <col min="9741" max="9741" width="1.7109375" style="108" customWidth="1"/>
    <col min="9742" max="9744" width="6.7109375" style="108" customWidth="1"/>
    <col min="9745" max="9745" width="1.7109375" style="108" customWidth="1"/>
    <col min="9746" max="9748" width="6.7109375" style="108" customWidth="1"/>
    <col min="9749" max="9749" width="1.7109375" style="108" customWidth="1"/>
    <col min="9750" max="9752" width="6.7109375" style="108" customWidth="1"/>
    <col min="9753" max="9753" width="1.7109375" style="108" customWidth="1"/>
    <col min="9754" max="9754" width="6.5703125" style="108" customWidth="1"/>
    <col min="9755" max="9756" width="6.7109375" style="108" customWidth="1"/>
    <col min="9757" max="9984" width="11.42578125" style="108"/>
    <col min="9985" max="9985" width="19.42578125" style="108" customWidth="1"/>
    <col min="9986" max="9986" width="8.42578125" style="108" customWidth="1"/>
    <col min="9987" max="9987" width="8.140625" style="108" customWidth="1"/>
    <col min="9988" max="9988" width="7.5703125" style="108" customWidth="1"/>
    <col min="9989" max="9989" width="1.7109375" style="108" customWidth="1"/>
    <col min="9990" max="9992" width="6.7109375" style="108" customWidth="1"/>
    <col min="9993" max="9993" width="1.7109375" style="108" customWidth="1"/>
    <col min="9994" max="9996" width="6.7109375" style="108" customWidth="1"/>
    <col min="9997" max="9997" width="1.7109375" style="108" customWidth="1"/>
    <col min="9998" max="10000" width="6.7109375" style="108" customWidth="1"/>
    <col min="10001" max="10001" width="1.7109375" style="108" customWidth="1"/>
    <col min="10002" max="10004" width="6.7109375" style="108" customWidth="1"/>
    <col min="10005" max="10005" width="1.7109375" style="108" customWidth="1"/>
    <col min="10006" max="10008" width="6.7109375" style="108" customWidth="1"/>
    <col min="10009" max="10009" width="1.7109375" style="108" customWidth="1"/>
    <col min="10010" max="10010" width="6.5703125" style="108" customWidth="1"/>
    <col min="10011" max="10012" width="6.7109375" style="108" customWidth="1"/>
    <col min="10013" max="10240" width="11.42578125" style="108"/>
    <col min="10241" max="10241" width="19.42578125" style="108" customWidth="1"/>
    <col min="10242" max="10242" width="8.42578125" style="108" customWidth="1"/>
    <col min="10243" max="10243" width="8.140625" style="108" customWidth="1"/>
    <col min="10244" max="10244" width="7.5703125" style="108" customWidth="1"/>
    <col min="10245" max="10245" width="1.7109375" style="108" customWidth="1"/>
    <col min="10246" max="10248" width="6.7109375" style="108" customWidth="1"/>
    <col min="10249" max="10249" width="1.7109375" style="108" customWidth="1"/>
    <col min="10250" max="10252" width="6.7109375" style="108" customWidth="1"/>
    <col min="10253" max="10253" width="1.7109375" style="108" customWidth="1"/>
    <col min="10254" max="10256" width="6.7109375" style="108" customWidth="1"/>
    <col min="10257" max="10257" width="1.7109375" style="108" customWidth="1"/>
    <col min="10258" max="10260" width="6.7109375" style="108" customWidth="1"/>
    <col min="10261" max="10261" width="1.7109375" style="108" customWidth="1"/>
    <col min="10262" max="10264" width="6.7109375" style="108" customWidth="1"/>
    <col min="10265" max="10265" width="1.7109375" style="108" customWidth="1"/>
    <col min="10266" max="10266" width="6.5703125" style="108" customWidth="1"/>
    <col min="10267" max="10268" width="6.7109375" style="108" customWidth="1"/>
    <col min="10269" max="10496" width="11.42578125" style="108"/>
    <col min="10497" max="10497" width="19.42578125" style="108" customWidth="1"/>
    <col min="10498" max="10498" width="8.42578125" style="108" customWidth="1"/>
    <col min="10499" max="10499" width="8.140625" style="108" customWidth="1"/>
    <col min="10500" max="10500" width="7.5703125" style="108" customWidth="1"/>
    <col min="10501" max="10501" width="1.7109375" style="108" customWidth="1"/>
    <col min="10502" max="10504" width="6.7109375" style="108" customWidth="1"/>
    <col min="10505" max="10505" width="1.7109375" style="108" customWidth="1"/>
    <col min="10506" max="10508" width="6.7109375" style="108" customWidth="1"/>
    <col min="10509" max="10509" width="1.7109375" style="108" customWidth="1"/>
    <col min="10510" max="10512" width="6.7109375" style="108" customWidth="1"/>
    <col min="10513" max="10513" width="1.7109375" style="108" customWidth="1"/>
    <col min="10514" max="10516" width="6.7109375" style="108" customWidth="1"/>
    <col min="10517" max="10517" width="1.7109375" style="108" customWidth="1"/>
    <col min="10518" max="10520" width="6.7109375" style="108" customWidth="1"/>
    <col min="10521" max="10521" width="1.7109375" style="108" customWidth="1"/>
    <col min="10522" max="10522" width="6.5703125" style="108" customWidth="1"/>
    <col min="10523" max="10524" width="6.7109375" style="108" customWidth="1"/>
    <col min="10525" max="10752" width="11.42578125" style="108"/>
    <col min="10753" max="10753" width="19.42578125" style="108" customWidth="1"/>
    <col min="10754" max="10754" width="8.42578125" style="108" customWidth="1"/>
    <col min="10755" max="10755" width="8.140625" style="108" customWidth="1"/>
    <col min="10756" max="10756" width="7.5703125" style="108" customWidth="1"/>
    <col min="10757" max="10757" width="1.7109375" style="108" customWidth="1"/>
    <col min="10758" max="10760" width="6.7109375" style="108" customWidth="1"/>
    <col min="10761" max="10761" width="1.7109375" style="108" customWidth="1"/>
    <col min="10762" max="10764" width="6.7109375" style="108" customWidth="1"/>
    <col min="10765" max="10765" width="1.7109375" style="108" customWidth="1"/>
    <col min="10766" max="10768" width="6.7109375" style="108" customWidth="1"/>
    <col min="10769" max="10769" width="1.7109375" style="108" customWidth="1"/>
    <col min="10770" max="10772" width="6.7109375" style="108" customWidth="1"/>
    <col min="10773" max="10773" width="1.7109375" style="108" customWidth="1"/>
    <col min="10774" max="10776" width="6.7109375" style="108" customWidth="1"/>
    <col min="10777" max="10777" width="1.7109375" style="108" customWidth="1"/>
    <col min="10778" max="10778" width="6.5703125" style="108" customWidth="1"/>
    <col min="10779" max="10780" width="6.7109375" style="108" customWidth="1"/>
    <col min="10781" max="11008" width="11.42578125" style="108"/>
    <col min="11009" max="11009" width="19.42578125" style="108" customWidth="1"/>
    <col min="11010" max="11010" width="8.42578125" style="108" customWidth="1"/>
    <col min="11011" max="11011" width="8.140625" style="108" customWidth="1"/>
    <col min="11012" max="11012" width="7.5703125" style="108" customWidth="1"/>
    <col min="11013" max="11013" width="1.7109375" style="108" customWidth="1"/>
    <col min="11014" max="11016" width="6.7109375" style="108" customWidth="1"/>
    <col min="11017" max="11017" width="1.7109375" style="108" customWidth="1"/>
    <col min="11018" max="11020" width="6.7109375" style="108" customWidth="1"/>
    <col min="11021" max="11021" width="1.7109375" style="108" customWidth="1"/>
    <col min="11022" max="11024" width="6.7109375" style="108" customWidth="1"/>
    <col min="11025" max="11025" width="1.7109375" style="108" customWidth="1"/>
    <col min="11026" max="11028" width="6.7109375" style="108" customWidth="1"/>
    <col min="11029" max="11029" width="1.7109375" style="108" customWidth="1"/>
    <col min="11030" max="11032" width="6.7109375" style="108" customWidth="1"/>
    <col min="11033" max="11033" width="1.7109375" style="108" customWidth="1"/>
    <col min="11034" max="11034" width="6.5703125" style="108" customWidth="1"/>
    <col min="11035" max="11036" width="6.7109375" style="108" customWidth="1"/>
    <col min="11037" max="11264" width="11.42578125" style="108"/>
    <col min="11265" max="11265" width="19.42578125" style="108" customWidth="1"/>
    <col min="11266" max="11266" width="8.42578125" style="108" customWidth="1"/>
    <col min="11267" max="11267" width="8.140625" style="108" customWidth="1"/>
    <col min="11268" max="11268" width="7.5703125" style="108" customWidth="1"/>
    <col min="11269" max="11269" width="1.7109375" style="108" customWidth="1"/>
    <col min="11270" max="11272" width="6.7109375" style="108" customWidth="1"/>
    <col min="11273" max="11273" width="1.7109375" style="108" customWidth="1"/>
    <col min="11274" max="11276" width="6.7109375" style="108" customWidth="1"/>
    <col min="11277" max="11277" width="1.7109375" style="108" customWidth="1"/>
    <col min="11278" max="11280" width="6.7109375" style="108" customWidth="1"/>
    <col min="11281" max="11281" width="1.7109375" style="108" customWidth="1"/>
    <col min="11282" max="11284" width="6.7109375" style="108" customWidth="1"/>
    <col min="11285" max="11285" width="1.7109375" style="108" customWidth="1"/>
    <col min="11286" max="11288" width="6.7109375" style="108" customWidth="1"/>
    <col min="11289" max="11289" width="1.7109375" style="108" customWidth="1"/>
    <col min="11290" max="11290" width="6.5703125" style="108" customWidth="1"/>
    <col min="11291" max="11292" width="6.7109375" style="108" customWidth="1"/>
    <col min="11293" max="11520" width="11.42578125" style="108"/>
    <col min="11521" max="11521" width="19.42578125" style="108" customWidth="1"/>
    <col min="11522" max="11522" width="8.42578125" style="108" customWidth="1"/>
    <col min="11523" max="11523" width="8.140625" style="108" customWidth="1"/>
    <col min="11524" max="11524" width="7.5703125" style="108" customWidth="1"/>
    <col min="11525" max="11525" width="1.7109375" style="108" customWidth="1"/>
    <col min="11526" max="11528" width="6.7109375" style="108" customWidth="1"/>
    <col min="11529" max="11529" width="1.7109375" style="108" customWidth="1"/>
    <col min="11530" max="11532" width="6.7109375" style="108" customWidth="1"/>
    <col min="11533" max="11533" width="1.7109375" style="108" customWidth="1"/>
    <col min="11534" max="11536" width="6.7109375" style="108" customWidth="1"/>
    <col min="11537" max="11537" width="1.7109375" style="108" customWidth="1"/>
    <col min="11538" max="11540" width="6.7109375" style="108" customWidth="1"/>
    <col min="11541" max="11541" width="1.7109375" style="108" customWidth="1"/>
    <col min="11542" max="11544" width="6.7109375" style="108" customWidth="1"/>
    <col min="11545" max="11545" width="1.7109375" style="108" customWidth="1"/>
    <col min="11546" max="11546" width="6.5703125" style="108" customWidth="1"/>
    <col min="11547" max="11548" width="6.7109375" style="108" customWidth="1"/>
    <col min="11549" max="11776" width="11.42578125" style="108"/>
    <col min="11777" max="11777" width="19.42578125" style="108" customWidth="1"/>
    <col min="11778" max="11778" width="8.42578125" style="108" customWidth="1"/>
    <col min="11779" max="11779" width="8.140625" style="108" customWidth="1"/>
    <col min="11780" max="11780" width="7.5703125" style="108" customWidth="1"/>
    <col min="11781" max="11781" width="1.7109375" style="108" customWidth="1"/>
    <col min="11782" max="11784" width="6.7109375" style="108" customWidth="1"/>
    <col min="11785" max="11785" width="1.7109375" style="108" customWidth="1"/>
    <col min="11786" max="11788" width="6.7109375" style="108" customWidth="1"/>
    <col min="11789" max="11789" width="1.7109375" style="108" customWidth="1"/>
    <col min="11790" max="11792" width="6.7109375" style="108" customWidth="1"/>
    <col min="11793" max="11793" width="1.7109375" style="108" customWidth="1"/>
    <col min="11794" max="11796" width="6.7109375" style="108" customWidth="1"/>
    <col min="11797" max="11797" width="1.7109375" style="108" customWidth="1"/>
    <col min="11798" max="11800" width="6.7109375" style="108" customWidth="1"/>
    <col min="11801" max="11801" width="1.7109375" style="108" customWidth="1"/>
    <col min="11802" max="11802" width="6.5703125" style="108" customWidth="1"/>
    <col min="11803" max="11804" width="6.7109375" style="108" customWidth="1"/>
    <col min="11805" max="12032" width="11.42578125" style="108"/>
    <col min="12033" max="12033" width="19.42578125" style="108" customWidth="1"/>
    <col min="12034" max="12034" width="8.42578125" style="108" customWidth="1"/>
    <col min="12035" max="12035" width="8.140625" style="108" customWidth="1"/>
    <col min="12036" max="12036" width="7.5703125" style="108" customWidth="1"/>
    <col min="12037" max="12037" width="1.7109375" style="108" customWidth="1"/>
    <col min="12038" max="12040" width="6.7109375" style="108" customWidth="1"/>
    <col min="12041" max="12041" width="1.7109375" style="108" customWidth="1"/>
    <col min="12042" max="12044" width="6.7109375" style="108" customWidth="1"/>
    <col min="12045" max="12045" width="1.7109375" style="108" customWidth="1"/>
    <col min="12046" max="12048" width="6.7109375" style="108" customWidth="1"/>
    <col min="12049" max="12049" width="1.7109375" style="108" customWidth="1"/>
    <col min="12050" max="12052" width="6.7109375" style="108" customWidth="1"/>
    <col min="12053" max="12053" width="1.7109375" style="108" customWidth="1"/>
    <col min="12054" max="12056" width="6.7109375" style="108" customWidth="1"/>
    <col min="12057" max="12057" width="1.7109375" style="108" customWidth="1"/>
    <col min="12058" max="12058" width="6.5703125" style="108" customWidth="1"/>
    <col min="12059" max="12060" width="6.7109375" style="108" customWidth="1"/>
    <col min="12061" max="12288" width="11.42578125" style="108"/>
    <col min="12289" max="12289" width="19.42578125" style="108" customWidth="1"/>
    <col min="12290" max="12290" width="8.42578125" style="108" customWidth="1"/>
    <col min="12291" max="12291" width="8.140625" style="108" customWidth="1"/>
    <col min="12292" max="12292" width="7.5703125" style="108" customWidth="1"/>
    <col min="12293" max="12293" width="1.7109375" style="108" customWidth="1"/>
    <col min="12294" max="12296" width="6.7109375" style="108" customWidth="1"/>
    <col min="12297" max="12297" width="1.7109375" style="108" customWidth="1"/>
    <col min="12298" max="12300" width="6.7109375" style="108" customWidth="1"/>
    <col min="12301" max="12301" width="1.7109375" style="108" customWidth="1"/>
    <col min="12302" max="12304" width="6.7109375" style="108" customWidth="1"/>
    <col min="12305" max="12305" width="1.7109375" style="108" customWidth="1"/>
    <col min="12306" max="12308" width="6.7109375" style="108" customWidth="1"/>
    <col min="12309" max="12309" width="1.7109375" style="108" customWidth="1"/>
    <col min="12310" max="12312" width="6.7109375" style="108" customWidth="1"/>
    <col min="12313" max="12313" width="1.7109375" style="108" customWidth="1"/>
    <col min="12314" max="12314" width="6.5703125" style="108" customWidth="1"/>
    <col min="12315" max="12316" width="6.7109375" style="108" customWidth="1"/>
    <col min="12317" max="12544" width="11.42578125" style="108"/>
    <col min="12545" max="12545" width="19.42578125" style="108" customWidth="1"/>
    <col min="12546" max="12546" width="8.42578125" style="108" customWidth="1"/>
    <col min="12547" max="12547" width="8.140625" style="108" customWidth="1"/>
    <col min="12548" max="12548" width="7.5703125" style="108" customWidth="1"/>
    <col min="12549" max="12549" width="1.7109375" style="108" customWidth="1"/>
    <col min="12550" max="12552" width="6.7109375" style="108" customWidth="1"/>
    <col min="12553" max="12553" width="1.7109375" style="108" customWidth="1"/>
    <col min="12554" max="12556" width="6.7109375" style="108" customWidth="1"/>
    <col min="12557" max="12557" width="1.7109375" style="108" customWidth="1"/>
    <col min="12558" max="12560" width="6.7109375" style="108" customWidth="1"/>
    <col min="12561" max="12561" width="1.7109375" style="108" customWidth="1"/>
    <col min="12562" max="12564" width="6.7109375" style="108" customWidth="1"/>
    <col min="12565" max="12565" width="1.7109375" style="108" customWidth="1"/>
    <col min="12566" max="12568" width="6.7109375" style="108" customWidth="1"/>
    <col min="12569" max="12569" width="1.7109375" style="108" customWidth="1"/>
    <col min="12570" max="12570" width="6.5703125" style="108" customWidth="1"/>
    <col min="12571" max="12572" width="6.7109375" style="108" customWidth="1"/>
    <col min="12573" max="12800" width="11.42578125" style="108"/>
    <col min="12801" max="12801" width="19.42578125" style="108" customWidth="1"/>
    <col min="12802" max="12802" width="8.42578125" style="108" customWidth="1"/>
    <col min="12803" max="12803" width="8.140625" style="108" customWidth="1"/>
    <col min="12804" max="12804" width="7.5703125" style="108" customWidth="1"/>
    <col min="12805" max="12805" width="1.7109375" style="108" customWidth="1"/>
    <col min="12806" max="12808" width="6.7109375" style="108" customWidth="1"/>
    <col min="12809" max="12809" width="1.7109375" style="108" customWidth="1"/>
    <col min="12810" max="12812" width="6.7109375" style="108" customWidth="1"/>
    <col min="12813" max="12813" width="1.7109375" style="108" customWidth="1"/>
    <col min="12814" max="12816" width="6.7109375" style="108" customWidth="1"/>
    <col min="12817" max="12817" width="1.7109375" style="108" customWidth="1"/>
    <col min="12818" max="12820" width="6.7109375" style="108" customWidth="1"/>
    <col min="12821" max="12821" width="1.7109375" style="108" customWidth="1"/>
    <col min="12822" max="12824" width="6.7109375" style="108" customWidth="1"/>
    <col min="12825" max="12825" width="1.7109375" style="108" customWidth="1"/>
    <col min="12826" max="12826" width="6.5703125" style="108" customWidth="1"/>
    <col min="12827" max="12828" width="6.7109375" style="108" customWidth="1"/>
    <col min="12829" max="13056" width="11.42578125" style="108"/>
    <col min="13057" max="13057" width="19.42578125" style="108" customWidth="1"/>
    <col min="13058" max="13058" width="8.42578125" style="108" customWidth="1"/>
    <col min="13059" max="13059" width="8.140625" style="108" customWidth="1"/>
    <col min="13060" max="13060" width="7.5703125" style="108" customWidth="1"/>
    <col min="13061" max="13061" width="1.7109375" style="108" customWidth="1"/>
    <col min="13062" max="13064" width="6.7109375" style="108" customWidth="1"/>
    <col min="13065" max="13065" width="1.7109375" style="108" customWidth="1"/>
    <col min="13066" max="13068" width="6.7109375" style="108" customWidth="1"/>
    <col min="13069" max="13069" width="1.7109375" style="108" customWidth="1"/>
    <col min="13070" max="13072" width="6.7109375" style="108" customWidth="1"/>
    <col min="13073" max="13073" width="1.7109375" style="108" customWidth="1"/>
    <col min="13074" max="13076" width="6.7109375" style="108" customWidth="1"/>
    <col min="13077" max="13077" width="1.7109375" style="108" customWidth="1"/>
    <col min="13078" max="13080" width="6.7109375" style="108" customWidth="1"/>
    <col min="13081" max="13081" width="1.7109375" style="108" customWidth="1"/>
    <col min="13082" max="13082" width="6.5703125" style="108" customWidth="1"/>
    <col min="13083" max="13084" width="6.7109375" style="108" customWidth="1"/>
    <col min="13085" max="13312" width="11.42578125" style="108"/>
    <col min="13313" max="13313" width="19.42578125" style="108" customWidth="1"/>
    <col min="13314" max="13314" width="8.42578125" style="108" customWidth="1"/>
    <col min="13315" max="13315" width="8.140625" style="108" customWidth="1"/>
    <col min="13316" max="13316" width="7.5703125" style="108" customWidth="1"/>
    <col min="13317" max="13317" width="1.7109375" style="108" customWidth="1"/>
    <col min="13318" max="13320" width="6.7109375" style="108" customWidth="1"/>
    <col min="13321" max="13321" width="1.7109375" style="108" customWidth="1"/>
    <col min="13322" max="13324" width="6.7109375" style="108" customWidth="1"/>
    <col min="13325" max="13325" width="1.7109375" style="108" customWidth="1"/>
    <col min="13326" max="13328" width="6.7109375" style="108" customWidth="1"/>
    <col min="13329" max="13329" width="1.7109375" style="108" customWidth="1"/>
    <col min="13330" max="13332" width="6.7109375" style="108" customWidth="1"/>
    <col min="13333" max="13333" width="1.7109375" style="108" customWidth="1"/>
    <col min="13334" max="13336" width="6.7109375" style="108" customWidth="1"/>
    <col min="13337" max="13337" width="1.7109375" style="108" customWidth="1"/>
    <col min="13338" max="13338" width="6.5703125" style="108" customWidth="1"/>
    <col min="13339" max="13340" width="6.7109375" style="108" customWidth="1"/>
    <col min="13341" max="13568" width="11.42578125" style="108"/>
    <col min="13569" max="13569" width="19.42578125" style="108" customWidth="1"/>
    <col min="13570" max="13570" width="8.42578125" style="108" customWidth="1"/>
    <col min="13571" max="13571" width="8.140625" style="108" customWidth="1"/>
    <col min="13572" max="13572" width="7.5703125" style="108" customWidth="1"/>
    <col min="13573" max="13573" width="1.7109375" style="108" customWidth="1"/>
    <col min="13574" max="13576" width="6.7109375" style="108" customWidth="1"/>
    <col min="13577" max="13577" width="1.7109375" style="108" customWidth="1"/>
    <col min="13578" max="13580" width="6.7109375" style="108" customWidth="1"/>
    <col min="13581" max="13581" width="1.7109375" style="108" customWidth="1"/>
    <col min="13582" max="13584" width="6.7109375" style="108" customWidth="1"/>
    <col min="13585" max="13585" width="1.7109375" style="108" customWidth="1"/>
    <col min="13586" max="13588" width="6.7109375" style="108" customWidth="1"/>
    <col min="13589" max="13589" width="1.7109375" style="108" customWidth="1"/>
    <col min="13590" max="13592" width="6.7109375" style="108" customWidth="1"/>
    <col min="13593" max="13593" width="1.7109375" style="108" customWidth="1"/>
    <col min="13594" max="13594" width="6.5703125" style="108" customWidth="1"/>
    <col min="13595" max="13596" width="6.7109375" style="108" customWidth="1"/>
    <col min="13597" max="13824" width="11.42578125" style="108"/>
    <col min="13825" max="13825" width="19.42578125" style="108" customWidth="1"/>
    <col min="13826" max="13826" width="8.42578125" style="108" customWidth="1"/>
    <col min="13827" max="13827" width="8.140625" style="108" customWidth="1"/>
    <col min="13828" max="13828" width="7.5703125" style="108" customWidth="1"/>
    <col min="13829" max="13829" width="1.7109375" style="108" customWidth="1"/>
    <col min="13830" max="13832" width="6.7109375" style="108" customWidth="1"/>
    <col min="13833" max="13833" width="1.7109375" style="108" customWidth="1"/>
    <col min="13834" max="13836" width="6.7109375" style="108" customWidth="1"/>
    <col min="13837" max="13837" width="1.7109375" style="108" customWidth="1"/>
    <col min="13838" max="13840" width="6.7109375" style="108" customWidth="1"/>
    <col min="13841" max="13841" width="1.7109375" style="108" customWidth="1"/>
    <col min="13842" max="13844" width="6.7109375" style="108" customWidth="1"/>
    <col min="13845" max="13845" width="1.7109375" style="108" customWidth="1"/>
    <col min="13846" max="13848" width="6.7109375" style="108" customWidth="1"/>
    <col min="13849" max="13849" width="1.7109375" style="108" customWidth="1"/>
    <col min="13850" max="13850" width="6.5703125" style="108" customWidth="1"/>
    <col min="13851" max="13852" width="6.7109375" style="108" customWidth="1"/>
    <col min="13853" max="14080" width="11.42578125" style="108"/>
    <col min="14081" max="14081" width="19.42578125" style="108" customWidth="1"/>
    <col min="14082" max="14082" width="8.42578125" style="108" customWidth="1"/>
    <col min="14083" max="14083" width="8.140625" style="108" customWidth="1"/>
    <col min="14084" max="14084" width="7.5703125" style="108" customWidth="1"/>
    <col min="14085" max="14085" width="1.7109375" style="108" customWidth="1"/>
    <col min="14086" max="14088" width="6.7109375" style="108" customWidth="1"/>
    <col min="14089" max="14089" width="1.7109375" style="108" customWidth="1"/>
    <col min="14090" max="14092" width="6.7109375" style="108" customWidth="1"/>
    <col min="14093" max="14093" width="1.7109375" style="108" customWidth="1"/>
    <col min="14094" max="14096" width="6.7109375" style="108" customWidth="1"/>
    <col min="14097" max="14097" width="1.7109375" style="108" customWidth="1"/>
    <col min="14098" max="14100" width="6.7109375" style="108" customWidth="1"/>
    <col min="14101" max="14101" width="1.7109375" style="108" customWidth="1"/>
    <col min="14102" max="14104" width="6.7109375" style="108" customWidth="1"/>
    <col min="14105" max="14105" width="1.7109375" style="108" customWidth="1"/>
    <col min="14106" max="14106" width="6.5703125" style="108" customWidth="1"/>
    <col min="14107" max="14108" width="6.7109375" style="108" customWidth="1"/>
    <col min="14109" max="14336" width="11.42578125" style="108"/>
    <col min="14337" max="14337" width="19.42578125" style="108" customWidth="1"/>
    <col min="14338" max="14338" width="8.42578125" style="108" customWidth="1"/>
    <col min="14339" max="14339" width="8.140625" style="108" customWidth="1"/>
    <col min="14340" max="14340" width="7.5703125" style="108" customWidth="1"/>
    <col min="14341" max="14341" width="1.7109375" style="108" customWidth="1"/>
    <col min="14342" max="14344" width="6.7109375" style="108" customWidth="1"/>
    <col min="14345" max="14345" width="1.7109375" style="108" customWidth="1"/>
    <col min="14346" max="14348" width="6.7109375" style="108" customWidth="1"/>
    <col min="14349" max="14349" width="1.7109375" style="108" customWidth="1"/>
    <col min="14350" max="14352" width="6.7109375" style="108" customWidth="1"/>
    <col min="14353" max="14353" width="1.7109375" style="108" customWidth="1"/>
    <col min="14354" max="14356" width="6.7109375" style="108" customWidth="1"/>
    <col min="14357" max="14357" width="1.7109375" style="108" customWidth="1"/>
    <col min="14358" max="14360" width="6.7109375" style="108" customWidth="1"/>
    <col min="14361" max="14361" width="1.7109375" style="108" customWidth="1"/>
    <col min="14362" max="14362" width="6.5703125" style="108" customWidth="1"/>
    <col min="14363" max="14364" width="6.7109375" style="108" customWidth="1"/>
    <col min="14365" max="14592" width="11.42578125" style="108"/>
    <col min="14593" max="14593" width="19.42578125" style="108" customWidth="1"/>
    <col min="14594" max="14594" width="8.42578125" style="108" customWidth="1"/>
    <col min="14595" max="14595" width="8.140625" style="108" customWidth="1"/>
    <col min="14596" max="14596" width="7.5703125" style="108" customWidth="1"/>
    <col min="14597" max="14597" width="1.7109375" style="108" customWidth="1"/>
    <col min="14598" max="14600" width="6.7109375" style="108" customWidth="1"/>
    <col min="14601" max="14601" width="1.7109375" style="108" customWidth="1"/>
    <col min="14602" max="14604" width="6.7109375" style="108" customWidth="1"/>
    <col min="14605" max="14605" width="1.7109375" style="108" customWidth="1"/>
    <col min="14606" max="14608" width="6.7109375" style="108" customWidth="1"/>
    <col min="14609" max="14609" width="1.7109375" style="108" customWidth="1"/>
    <col min="14610" max="14612" width="6.7109375" style="108" customWidth="1"/>
    <col min="14613" max="14613" width="1.7109375" style="108" customWidth="1"/>
    <col min="14614" max="14616" width="6.7109375" style="108" customWidth="1"/>
    <col min="14617" max="14617" width="1.7109375" style="108" customWidth="1"/>
    <col min="14618" max="14618" width="6.5703125" style="108" customWidth="1"/>
    <col min="14619" max="14620" width="6.7109375" style="108" customWidth="1"/>
    <col min="14621" max="14848" width="11.42578125" style="108"/>
    <col min="14849" max="14849" width="19.42578125" style="108" customWidth="1"/>
    <col min="14850" max="14850" width="8.42578125" style="108" customWidth="1"/>
    <col min="14851" max="14851" width="8.140625" style="108" customWidth="1"/>
    <col min="14852" max="14852" width="7.5703125" style="108" customWidth="1"/>
    <col min="14853" max="14853" width="1.7109375" style="108" customWidth="1"/>
    <col min="14854" max="14856" width="6.7109375" style="108" customWidth="1"/>
    <col min="14857" max="14857" width="1.7109375" style="108" customWidth="1"/>
    <col min="14858" max="14860" width="6.7109375" style="108" customWidth="1"/>
    <col min="14861" max="14861" width="1.7109375" style="108" customWidth="1"/>
    <col min="14862" max="14864" width="6.7109375" style="108" customWidth="1"/>
    <col min="14865" max="14865" width="1.7109375" style="108" customWidth="1"/>
    <col min="14866" max="14868" width="6.7109375" style="108" customWidth="1"/>
    <col min="14869" max="14869" width="1.7109375" style="108" customWidth="1"/>
    <col min="14870" max="14872" width="6.7109375" style="108" customWidth="1"/>
    <col min="14873" max="14873" width="1.7109375" style="108" customWidth="1"/>
    <col min="14874" max="14874" width="6.5703125" style="108" customWidth="1"/>
    <col min="14875" max="14876" width="6.7109375" style="108" customWidth="1"/>
    <col min="14877" max="15104" width="11.42578125" style="108"/>
    <col min="15105" max="15105" width="19.42578125" style="108" customWidth="1"/>
    <col min="15106" max="15106" width="8.42578125" style="108" customWidth="1"/>
    <col min="15107" max="15107" width="8.140625" style="108" customWidth="1"/>
    <col min="15108" max="15108" width="7.5703125" style="108" customWidth="1"/>
    <col min="15109" max="15109" width="1.7109375" style="108" customWidth="1"/>
    <col min="15110" max="15112" width="6.7109375" style="108" customWidth="1"/>
    <col min="15113" max="15113" width="1.7109375" style="108" customWidth="1"/>
    <col min="15114" max="15116" width="6.7109375" style="108" customWidth="1"/>
    <col min="15117" max="15117" width="1.7109375" style="108" customWidth="1"/>
    <col min="15118" max="15120" width="6.7109375" style="108" customWidth="1"/>
    <col min="15121" max="15121" width="1.7109375" style="108" customWidth="1"/>
    <col min="15122" max="15124" width="6.7109375" style="108" customWidth="1"/>
    <col min="15125" max="15125" width="1.7109375" style="108" customWidth="1"/>
    <col min="15126" max="15128" width="6.7109375" style="108" customWidth="1"/>
    <col min="15129" max="15129" width="1.7109375" style="108" customWidth="1"/>
    <col min="15130" max="15130" width="6.5703125" style="108" customWidth="1"/>
    <col min="15131" max="15132" width="6.7109375" style="108" customWidth="1"/>
    <col min="15133" max="15360" width="11.42578125" style="108"/>
    <col min="15361" max="15361" width="19.42578125" style="108" customWidth="1"/>
    <col min="15362" max="15362" width="8.42578125" style="108" customWidth="1"/>
    <col min="15363" max="15363" width="8.140625" style="108" customWidth="1"/>
    <col min="15364" max="15364" width="7.5703125" style="108" customWidth="1"/>
    <col min="15365" max="15365" width="1.7109375" style="108" customWidth="1"/>
    <col min="15366" max="15368" width="6.7109375" style="108" customWidth="1"/>
    <col min="15369" max="15369" width="1.7109375" style="108" customWidth="1"/>
    <col min="15370" max="15372" width="6.7109375" style="108" customWidth="1"/>
    <col min="15373" max="15373" width="1.7109375" style="108" customWidth="1"/>
    <col min="15374" max="15376" width="6.7109375" style="108" customWidth="1"/>
    <col min="15377" max="15377" width="1.7109375" style="108" customWidth="1"/>
    <col min="15378" max="15380" width="6.7109375" style="108" customWidth="1"/>
    <col min="15381" max="15381" width="1.7109375" style="108" customWidth="1"/>
    <col min="15382" max="15384" width="6.7109375" style="108" customWidth="1"/>
    <col min="15385" max="15385" width="1.7109375" style="108" customWidth="1"/>
    <col min="15386" max="15386" width="6.5703125" style="108" customWidth="1"/>
    <col min="15387" max="15388" width="6.7109375" style="108" customWidth="1"/>
    <col min="15389" max="15616" width="11.42578125" style="108"/>
    <col min="15617" max="15617" width="19.42578125" style="108" customWidth="1"/>
    <col min="15618" max="15618" width="8.42578125" style="108" customWidth="1"/>
    <col min="15619" max="15619" width="8.140625" style="108" customWidth="1"/>
    <col min="15620" max="15620" width="7.5703125" style="108" customWidth="1"/>
    <col min="15621" max="15621" width="1.7109375" style="108" customWidth="1"/>
    <col min="15622" max="15624" width="6.7109375" style="108" customWidth="1"/>
    <col min="15625" max="15625" width="1.7109375" style="108" customWidth="1"/>
    <col min="15626" max="15628" width="6.7109375" style="108" customWidth="1"/>
    <col min="15629" max="15629" width="1.7109375" style="108" customWidth="1"/>
    <col min="15630" max="15632" width="6.7109375" style="108" customWidth="1"/>
    <col min="15633" max="15633" width="1.7109375" style="108" customWidth="1"/>
    <col min="15634" max="15636" width="6.7109375" style="108" customWidth="1"/>
    <col min="15637" max="15637" width="1.7109375" style="108" customWidth="1"/>
    <col min="15638" max="15640" width="6.7109375" style="108" customWidth="1"/>
    <col min="15641" max="15641" width="1.7109375" style="108" customWidth="1"/>
    <col min="15642" max="15642" width="6.5703125" style="108" customWidth="1"/>
    <col min="15643" max="15644" width="6.7109375" style="108" customWidth="1"/>
    <col min="15645" max="15872" width="11.42578125" style="108"/>
    <col min="15873" max="15873" width="19.42578125" style="108" customWidth="1"/>
    <col min="15874" max="15874" width="8.42578125" style="108" customWidth="1"/>
    <col min="15875" max="15875" width="8.140625" style="108" customWidth="1"/>
    <col min="15876" max="15876" width="7.5703125" style="108" customWidth="1"/>
    <col min="15877" max="15877" width="1.7109375" style="108" customWidth="1"/>
    <col min="15878" max="15880" width="6.7109375" style="108" customWidth="1"/>
    <col min="15881" max="15881" width="1.7109375" style="108" customWidth="1"/>
    <col min="15882" max="15884" width="6.7109375" style="108" customWidth="1"/>
    <col min="15885" max="15885" width="1.7109375" style="108" customWidth="1"/>
    <col min="15886" max="15888" width="6.7109375" style="108" customWidth="1"/>
    <col min="15889" max="15889" width="1.7109375" style="108" customWidth="1"/>
    <col min="15890" max="15892" width="6.7109375" style="108" customWidth="1"/>
    <col min="15893" max="15893" width="1.7109375" style="108" customWidth="1"/>
    <col min="15894" max="15896" width="6.7109375" style="108" customWidth="1"/>
    <col min="15897" max="15897" width="1.7109375" style="108" customWidth="1"/>
    <col min="15898" max="15898" width="6.5703125" style="108" customWidth="1"/>
    <col min="15899" max="15900" width="6.7109375" style="108" customWidth="1"/>
    <col min="15901" max="16128" width="11.42578125" style="108"/>
    <col min="16129" max="16129" width="19.42578125" style="108" customWidth="1"/>
    <col min="16130" max="16130" width="8.42578125" style="108" customWidth="1"/>
    <col min="16131" max="16131" width="8.140625" style="108" customWidth="1"/>
    <col min="16132" max="16132" width="7.5703125" style="108" customWidth="1"/>
    <col min="16133" max="16133" width="1.7109375" style="108" customWidth="1"/>
    <col min="16134" max="16136" width="6.7109375" style="108" customWidth="1"/>
    <col min="16137" max="16137" width="1.7109375" style="108" customWidth="1"/>
    <col min="16138" max="16140" width="6.7109375" style="108" customWidth="1"/>
    <col min="16141" max="16141" width="1.7109375" style="108" customWidth="1"/>
    <col min="16142" max="16144" width="6.7109375" style="108" customWidth="1"/>
    <col min="16145" max="16145" width="1.7109375" style="108" customWidth="1"/>
    <col min="16146" max="16148" width="6.7109375" style="108" customWidth="1"/>
    <col min="16149" max="16149" width="1.7109375" style="108" customWidth="1"/>
    <col min="16150" max="16152" width="6.7109375" style="108" customWidth="1"/>
    <col min="16153" max="16153" width="1.7109375" style="108" customWidth="1"/>
    <col min="16154" max="16154" width="6.5703125" style="108" customWidth="1"/>
    <col min="16155" max="16156" width="6.7109375" style="108" customWidth="1"/>
    <col min="16157" max="16384" width="11.42578125" style="108"/>
  </cols>
  <sheetData>
    <row r="1" spans="1:33" s="163" customFormat="1" ht="15" customHeight="1" x14ac:dyDescent="0.2">
      <c r="A1" s="336" t="s">
        <v>278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29"/>
      <c r="AD1" s="318" t="s">
        <v>356</v>
      </c>
      <c r="AE1" s="318"/>
      <c r="AF1" s="41"/>
      <c r="AG1" s="171"/>
    </row>
    <row r="2" spans="1:33" s="163" customFormat="1" ht="15" customHeight="1" x14ac:dyDescent="0.2">
      <c r="A2" s="330" t="s">
        <v>122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0"/>
      <c r="AD2" s="318"/>
      <c r="AE2" s="318"/>
      <c r="AF2" s="41"/>
      <c r="AG2" s="171"/>
    </row>
    <row r="3" spans="1:33" s="163" customFormat="1" ht="15" customHeight="1" x14ac:dyDescent="0.2">
      <c r="A3" s="336" t="s">
        <v>254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171"/>
      <c r="AD3" s="171"/>
      <c r="AE3" s="171"/>
      <c r="AF3" s="171"/>
      <c r="AG3" s="171"/>
    </row>
    <row r="4" spans="1:33" s="163" customFormat="1" ht="15" customHeight="1" x14ac:dyDescent="0.2">
      <c r="A4" s="330" t="s">
        <v>255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171"/>
      <c r="AD4" s="171"/>
      <c r="AE4" s="171"/>
      <c r="AF4" s="171"/>
      <c r="AG4" s="171"/>
    </row>
    <row r="5" spans="1:33" s="163" customFormat="1" ht="15" customHeight="1" x14ac:dyDescent="0.2">
      <c r="A5" s="330" t="s">
        <v>515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s="171" customFormat="1" ht="15" customHeight="1" x14ac:dyDescent="0.2">
      <c r="A7" s="332" t="s">
        <v>470</v>
      </c>
      <c r="B7" s="331" t="s">
        <v>19</v>
      </c>
      <c r="C7" s="331"/>
      <c r="D7" s="331"/>
      <c r="E7" s="109"/>
      <c r="F7" s="331" t="s">
        <v>116</v>
      </c>
      <c r="G7" s="331"/>
      <c r="H7" s="331"/>
      <c r="I7" s="109"/>
      <c r="J7" s="331" t="s">
        <v>117</v>
      </c>
      <c r="K7" s="331"/>
      <c r="L7" s="331"/>
      <c r="M7" s="109"/>
      <c r="N7" s="331" t="s">
        <v>118</v>
      </c>
      <c r="O7" s="331"/>
      <c r="P7" s="331"/>
      <c r="Q7" s="109"/>
      <c r="R7" s="331" t="s">
        <v>119</v>
      </c>
      <c r="S7" s="331"/>
      <c r="T7" s="331"/>
      <c r="U7" s="109"/>
      <c r="V7" s="331" t="s">
        <v>120</v>
      </c>
      <c r="W7" s="331"/>
      <c r="X7" s="331"/>
      <c r="Y7" s="109"/>
      <c r="Z7" s="331" t="s">
        <v>121</v>
      </c>
      <c r="AA7" s="331"/>
      <c r="AB7" s="331"/>
    </row>
    <row r="8" spans="1:33" s="171" customFormat="1" ht="15" customHeight="1" thickBot="1" x14ac:dyDescent="0.25">
      <c r="A8" s="333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24" customFormat="1" ht="15" customHeight="1" x14ac:dyDescent="0.25">
      <c r="A9" s="175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08"/>
      <c r="AD9" s="108"/>
      <c r="AE9" s="108"/>
      <c r="AF9" s="108"/>
      <c r="AG9" s="108"/>
    </row>
    <row r="10" spans="1:33" s="124" customFormat="1" ht="15" customHeight="1" x14ac:dyDescent="0.25">
      <c r="A10" s="329" t="s">
        <v>473</v>
      </c>
      <c r="B10" s="329" t="s">
        <v>76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108"/>
      <c r="AD10" s="108"/>
      <c r="AE10" s="108"/>
      <c r="AF10" s="108"/>
      <c r="AG10" s="108"/>
    </row>
    <row r="11" spans="1:33" s="124" customFormat="1" ht="15" customHeight="1" x14ac:dyDescent="0.25">
      <c r="A11" s="112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08"/>
      <c r="AD11" s="108"/>
      <c r="AE11" s="108"/>
      <c r="AF11" s="108"/>
      <c r="AG11" s="108"/>
    </row>
    <row r="12" spans="1:33" s="124" customFormat="1" ht="15" customHeight="1" x14ac:dyDescent="0.25">
      <c r="A12" s="136" t="s">
        <v>19</v>
      </c>
      <c r="B12" s="152">
        <f t="shared" ref="B12:D13" si="0">+B18+B24</f>
        <v>313083</v>
      </c>
      <c r="C12" s="152">
        <f t="shared" si="0"/>
        <v>150955</v>
      </c>
      <c r="D12" s="152">
        <f t="shared" si="0"/>
        <v>162128</v>
      </c>
      <c r="E12" s="152"/>
      <c r="F12" s="152">
        <f t="shared" ref="F12:H14" si="1">+F18+F24</f>
        <v>70057</v>
      </c>
      <c r="G12" s="152">
        <f t="shared" si="1"/>
        <v>35480</v>
      </c>
      <c r="H12" s="152">
        <f t="shared" si="1"/>
        <v>34577</v>
      </c>
      <c r="I12" s="152"/>
      <c r="J12" s="152">
        <f t="shared" ref="J12:L14" si="2">+J18+J24</f>
        <v>63383</v>
      </c>
      <c r="K12" s="152">
        <f t="shared" si="2"/>
        <v>31256</v>
      </c>
      <c r="L12" s="152">
        <f t="shared" si="2"/>
        <v>32127</v>
      </c>
      <c r="M12" s="152"/>
      <c r="N12" s="152">
        <f t="shared" ref="N12:P14" si="3">+N18+N24</f>
        <v>57749</v>
      </c>
      <c r="O12" s="152">
        <f t="shared" si="3"/>
        <v>28052</v>
      </c>
      <c r="P12" s="152">
        <f t="shared" si="3"/>
        <v>29697</v>
      </c>
      <c r="Q12" s="152"/>
      <c r="R12" s="152">
        <f t="shared" ref="R12:T14" si="4">+R18+R24</f>
        <v>58227</v>
      </c>
      <c r="S12" s="152">
        <f t="shared" si="4"/>
        <v>27394</v>
      </c>
      <c r="T12" s="152">
        <f t="shared" si="4"/>
        <v>30833</v>
      </c>
      <c r="U12" s="152"/>
      <c r="V12" s="152">
        <f t="shared" ref="V12:X14" si="5">+V18+V24</f>
        <v>49066</v>
      </c>
      <c r="W12" s="152">
        <f t="shared" si="5"/>
        <v>22388</v>
      </c>
      <c r="X12" s="152">
        <f t="shared" si="5"/>
        <v>26678</v>
      </c>
      <c r="Y12" s="152"/>
      <c r="Z12" s="152">
        <f t="shared" ref="Z12:AB14" si="6">+Z18+Z24</f>
        <v>14601</v>
      </c>
      <c r="AA12" s="152">
        <f t="shared" si="6"/>
        <v>6385</v>
      </c>
      <c r="AB12" s="152">
        <f t="shared" si="6"/>
        <v>8216</v>
      </c>
      <c r="AC12" s="108"/>
      <c r="AD12" s="108"/>
      <c r="AE12" s="108"/>
      <c r="AF12" s="108"/>
      <c r="AG12" s="108"/>
    </row>
    <row r="13" spans="1:33" s="124" customFormat="1" ht="15" customHeight="1" x14ac:dyDescent="0.25">
      <c r="A13" s="116" t="s">
        <v>73</v>
      </c>
      <c r="B13" s="115">
        <f t="shared" si="0"/>
        <v>280588</v>
      </c>
      <c r="C13" s="115">
        <f t="shared" si="0"/>
        <v>135149</v>
      </c>
      <c r="D13" s="115">
        <f t="shared" si="0"/>
        <v>145439</v>
      </c>
      <c r="E13" s="115"/>
      <c r="F13" s="115">
        <f t="shared" si="1"/>
        <v>63391</v>
      </c>
      <c r="G13" s="115">
        <f t="shared" si="1"/>
        <v>32254</v>
      </c>
      <c r="H13" s="115">
        <f t="shared" si="1"/>
        <v>31137</v>
      </c>
      <c r="I13" s="115"/>
      <c r="J13" s="115">
        <f t="shared" si="2"/>
        <v>56797</v>
      </c>
      <c r="K13" s="115">
        <f t="shared" si="2"/>
        <v>28061</v>
      </c>
      <c r="L13" s="115">
        <f t="shared" si="2"/>
        <v>28736</v>
      </c>
      <c r="M13" s="115"/>
      <c r="N13" s="115">
        <f t="shared" si="3"/>
        <v>51331</v>
      </c>
      <c r="O13" s="115">
        <f t="shared" si="3"/>
        <v>24968</v>
      </c>
      <c r="P13" s="115">
        <f t="shared" si="3"/>
        <v>26363</v>
      </c>
      <c r="Q13" s="115"/>
      <c r="R13" s="115">
        <f t="shared" si="4"/>
        <v>52631</v>
      </c>
      <c r="S13" s="115">
        <f t="shared" si="4"/>
        <v>24690</v>
      </c>
      <c r="T13" s="115">
        <f t="shared" si="4"/>
        <v>27941</v>
      </c>
      <c r="U13" s="115"/>
      <c r="V13" s="115">
        <f t="shared" si="5"/>
        <v>42699</v>
      </c>
      <c r="W13" s="115">
        <f t="shared" si="5"/>
        <v>19264</v>
      </c>
      <c r="X13" s="115">
        <f t="shared" si="5"/>
        <v>23435</v>
      </c>
      <c r="Y13" s="115"/>
      <c r="Z13" s="115">
        <f t="shared" si="6"/>
        <v>13739</v>
      </c>
      <c r="AA13" s="115">
        <f t="shared" si="6"/>
        <v>5912</v>
      </c>
      <c r="AB13" s="115">
        <f t="shared" si="6"/>
        <v>7827</v>
      </c>
      <c r="AC13" s="108"/>
      <c r="AD13" s="108"/>
      <c r="AE13" s="108"/>
      <c r="AF13" s="108"/>
      <c r="AG13" s="108"/>
    </row>
    <row r="14" spans="1:33" s="124" customFormat="1" ht="15" customHeight="1" x14ac:dyDescent="0.25">
      <c r="A14" s="116" t="s">
        <v>74</v>
      </c>
      <c r="B14" s="115">
        <f>+B20+B26</f>
        <v>23464</v>
      </c>
      <c r="C14" s="115">
        <f>+C20+C26</f>
        <v>11617</v>
      </c>
      <c r="D14" s="115">
        <f>+D20+D26</f>
        <v>11847</v>
      </c>
      <c r="E14" s="115"/>
      <c r="F14" s="115">
        <f t="shared" si="1"/>
        <v>4845</v>
      </c>
      <c r="G14" s="115">
        <f t="shared" si="1"/>
        <v>2377</v>
      </c>
      <c r="H14" s="115">
        <f t="shared" si="1"/>
        <v>2468</v>
      </c>
      <c r="I14" s="115"/>
      <c r="J14" s="115">
        <f t="shared" si="2"/>
        <v>4915</v>
      </c>
      <c r="K14" s="115">
        <f t="shared" si="2"/>
        <v>2424</v>
      </c>
      <c r="L14" s="115">
        <f t="shared" si="2"/>
        <v>2491</v>
      </c>
      <c r="M14" s="115"/>
      <c r="N14" s="115">
        <f t="shared" si="3"/>
        <v>4742</v>
      </c>
      <c r="O14" s="115">
        <f t="shared" si="3"/>
        <v>2364</v>
      </c>
      <c r="P14" s="115">
        <f t="shared" si="3"/>
        <v>2378</v>
      </c>
      <c r="Q14" s="115"/>
      <c r="R14" s="115">
        <f t="shared" si="4"/>
        <v>3984</v>
      </c>
      <c r="S14" s="115">
        <f t="shared" si="4"/>
        <v>1973</v>
      </c>
      <c r="T14" s="115">
        <f t="shared" si="4"/>
        <v>2011</v>
      </c>
      <c r="U14" s="115"/>
      <c r="V14" s="115">
        <f t="shared" si="5"/>
        <v>4632</v>
      </c>
      <c r="W14" s="115">
        <f t="shared" si="5"/>
        <v>2299</v>
      </c>
      <c r="X14" s="115">
        <f t="shared" si="5"/>
        <v>2333</v>
      </c>
      <c r="Y14" s="115"/>
      <c r="Z14" s="115">
        <f t="shared" si="6"/>
        <v>346</v>
      </c>
      <c r="AA14" s="115">
        <f t="shared" si="6"/>
        <v>180</v>
      </c>
      <c r="AB14" s="115">
        <f t="shared" si="6"/>
        <v>166</v>
      </c>
      <c r="AC14" s="108"/>
      <c r="AD14" s="108"/>
      <c r="AE14" s="108"/>
      <c r="AF14" s="108"/>
      <c r="AG14" s="108"/>
    </row>
    <row r="15" spans="1:33" s="124" customFormat="1" ht="15" customHeight="1" x14ac:dyDescent="0.25">
      <c r="A15" s="116" t="s">
        <v>263</v>
      </c>
      <c r="B15" s="115">
        <f>+B21</f>
        <v>9031</v>
      </c>
      <c r="C15" s="115">
        <f>+C21</f>
        <v>4189</v>
      </c>
      <c r="D15" s="115">
        <f>+D21</f>
        <v>4842</v>
      </c>
      <c r="E15" s="115"/>
      <c r="F15" s="115">
        <f>+F21</f>
        <v>1821</v>
      </c>
      <c r="G15" s="115">
        <f>+G21</f>
        <v>849</v>
      </c>
      <c r="H15" s="115">
        <f>+H21</f>
        <v>972</v>
      </c>
      <c r="I15" s="115"/>
      <c r="J15" s="115">
        <f>+J21</f>
        <v>1671</v>
      </c>
      <c r="K15" s="115">
        <f>+K21</f>
        <v>771</v>
      </c>
      <c r="L15" s="115">
        <f>+L21</f>
        <v>900</v>
      </c>
      <c r="M15" s="115"/>
      <c r="N15" s="115">
        <f>+N21</f>
        <v>1676</v>
      </c>
      <c r="O15" s="115">
        <f>+O21</f>
        <v>720</v>
      </c>
      <c r="P15" s="115">
        <f>+P21</f>
        <v>956</v>
      </c>
      <c r="Q15" s="115"/>
      <c r="R15" s="115">
        <f>+R21</f>
        <v>1612</v>
      </c>
      <c r="S15" s="115">
        <f>+S21</f>
        <v>731</v>
      </c>
      <c r="T15" s="115">
        <f>+T21</f>
        <v>881</v>
      </c>
      <c r="U15" s="115"/>
      <c r="V15" s="115">
        <f>+V21</f>
        <v>1735</v>
      </c>
      <c r="W15" s="115">
        <f>+W21</f>
        <v>825</v>
      </c>
      <c r="X15" s="115">
        <f>+X21</f>
        <v>910</v>
      </c>
      <c r="Y15" s="115"/>
      <c r="Z15" s="115">
        <f>+Z21</f>
        <v>516</v>
      </c>
      <c r="AA15" s="115">
        <f>+AA21</f>
        <v>293</v>
      </c>
      <c r="AB15" s="115">
        <f>+AB21</f>
        <v>223</v>
      </c>
      <c r="AC15" s="108"/>
      <c r="AD15" s="108"/>
      <c r="AE15" s="108"/>
      <c r="AF15" s="108"/>
      <c r="AG15" s="108"/>
    </row>
    <row r="16" spans="1:33" s="124" customFormat="1" ht="15" customHeight="1" x14ac:dyDescent="0.25">
      <c r="A16" s="112"/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08"/>
      <c r="AD16" s="108"/>
      <c r="AE16" s="108"/>
      <c r="AF16" s="108"/>
      <c r="AG16" s="108"/>
    </row>
    <row r="17" spans="1:33" s="124" customFormat="1" ht="15" customHeight="1" x14ac:dyDescent="0.25">
      <c r="A17" s="136" t="s">
        <v>471</v>
      </c>
      <c r="B17" s="117"/>
      <c r="C17" s="117"/>
      <c r="D17" s="117"/>
      <c r="E17" s="118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08"/>
      <c r="AD17" s="108"/>
      <c r="AE17" s="108"/>
      <c r="AF17" s="108"/>
      <c r="AG17" s="108"/>
    </row>
    <row r="18" spans="1:33" s="124" customFormat="1" ht="15" customHeight="1" x14ac:dyDescent="0.2">
      <c r="A18" s="137" t="s">
        <v>19</v>
      </c>
      <c r="B18" s="271">
        <v>235152</v>
      </c>
      <c r="C18" s="271">
        <v>112995</v>
      </c>
      <c r="D18" s="271">
        <v>122157</v>
      </c>
      <c r="E18" s="271"/>
      <c r="F18" s="271">
        <v>51779</v>
      </c>
      <c r="G18" s="271">
        <v>26170</v>
      </c>
      <c r="H18" s="271">
        <v>25609</v>
      </c>
      <c r="I18" s="271"/>
      <c r="J18" s="271">
        <f>SUM(J19:J21)</f>
        <v>47145</v>
      </c>
      <c r="K18" s="271">
        <v>23135</v>
      </c>
      <c r="L18" s="271">
        <f>SUM(L19:L21)</f>
        <v>24010</v>
      </c>
      <c r="M18" s="271"/>
      <c r="N18" s="271">
        <v>43654</v>
      </c>
      <c r="O18" s="271">
        <v>21055</v>
      </c>
      <c r="P18" s="271">
        <v>22599</v>
      </c>
      <c r="Q18" s="271"/>
      <c r="R18" s="271">
        <v>44035</v>
      </c>
      <c r="S18" s="271">
        <v>20616</v>
      </c>
      <c r="T18" s="271">
        <v>23419</v>
      </c>
      <c r="U18" s="271"/>
      <c r="V18" s="271">
        <v>37700</v>
      </c>
      <c r="W18" s="271">
        <v>17278</v>
      </c>
      <c r="X18" s="271">
        <v>20422</v>
      </c>
      <c r="Y18" s="271"/>
      <c r="Z18" s="271">
        <v>10839</v>
      </c>
      <c r="AA18" s="271">
        <v>4741</v>
      </c>
      <c r="AB18" s="271">
        <v>6098</v>
      </c>
      <c r="AC18" s="108"/>
      <c r="AD18" s="224"/>
      <c r="AE18" s="108"/>
      <c r="AF18" s="108"/>
      <c r="AG18" s="108"/>
    </row>
    <row r="19" spans="1:33" ht="15" customHeight="1" x14ac:dyDescent="0.2">
      <c r="A19" s="116" t="s">
        <v>73</v>
      </c>
      <c r="B19" s="272">
        <v>203134</v>
      </c>
      <c r="C19" s="272">
        <v>97409</v>
      </c>
      <c r="D19" s="272">
        <v>105725</v>
      </c>
      <c r="E19" s="272"/>
      <c r="F19" s="272">
        <v>45220</v>
      </c>
      <c r="G19" s="272">
        <v>22992</v>
      </c>
      <c r="H19" s="272">
        <v>22228</v>
      </c>
      <c r="I19" s="272"/>
      <c r="J19" s="272">
        <v>40658</v>
      </c>
      <c r="K19" s="272">
        <v>19986</v>
      </c>
      <c r="L19" s="272">
        <v>20672</v>
      </c>
      <c r="M19" s="272"/>
      <c r="N19" s="272">
        <v>37323</v>
      </c>
      <c r="O19" s="272">
        <v>18012</v>
      </c>
      <c r="P19" s="272">
        <v>19311</v>
      </c>
      <c r="Q19" s="272"/>
      <c r="R19" s="272">
        <v>38522</v>
      </c>
      <c r="S19" s="272">
        <v>17951</v>
      </c>
      <c r="T19" s="272">
        <v>20571</v>
      </c>
      <c r="U19" s="272"/>
      <c r="V19" s="272">
        <v>31433</v>
      </c>
      <c r="W19" s="272">
        <v>14200</v>
      </c>
      <c r="X19" s="272">
        <v>17233</v>
      </c>
      <c r="Y19" s="272"/>
      <c r="Z19" s="272">
        <v>9978</v>
      </c>
      <c r="AA19" s="272">
        <v>4268</v>
      </c>
      <c r="AB19" s="272">
        <v>5710</v>
      </c>
      <c r="AD19" s="224"/>
    </row>
    <row r="20" spans="1:33" ht="15" customHeight="1" x14ac:dyDescent="0.2">
      <c r="A20" s="116" t="s">
        <v>74</v>
      </c>
      <c r="B20" s="272">
        <v>22987</v>
      </c>
      <c r="C20" s="272">
        <v>11397</v>
      </c>
      <c r="D20" s="272">
        <v>11590</v>
      </c>
      <c r="E20" s="272"/>
      <c r="F20" s="272">
        <v>4738</v>
      </c>
      <c r="G20" s="272">
        <v>2329</v>
      </c>
      <c r="H20" s="272">
        <v>2409</v>
      </c>
      <c r="I20" s="272"/>
      <c r="J20" s="272">
        <v>4816</v>
      </c>
      <c r="K20" s="272">
        <v>2378</v>
      </c>
      <c r="L20" s="272">
        <v>2438</v>
      </c>
      <c r="M20" s="272"/>
      <c r="N20" s="272">
        <v>4655</v>
      </c>
      <c r="O20" s="272">
        <v>2323</v>
      </c>
      <c r="P20" s="272">
        <v>2332</v>
      </c>
      <c r="Q20" s="272"/>
      <c r="R20" s="272">
        <v>3901</v>
      </c>
      <c r="S20" s="272">
        <v>1934</v>
      </c>
      <c r="T20" s="272">
        <v>1967</v>
      </c>
      <c r="U20" s="272"/>
      <c r="V20" s="272">
        <v>4532</v>
      </c>
      <c r="W20" s="272">
        <v>2253</v>
      </c>
      <c r="X20" s="272">
        <v>2279</v>
      </c>
      <c r="Y20" s="272"/>
      <c r="Z20" s="272">
        <v>345</v>
      </c>
      <c r="AA20" s="272">
        <v>180</v>
      </c>
      <c r="AB20" s="272">
        <v>165</v>
      </c>
      <c r="AD20" s="224"/>
    </row>
    <row r="21" spans="1:33" ht="15" customHeight="1" x14ac:dyDescent="0.2">
      <c r="A21" s="116" t="s">
        <v>263</v>
      </c>
      <c r="B21" s="272">
        <v>9031</v>
      </c>
      <c r="C21" s="272">
        <v>4189</v>
      </c>
      <c r="D21" s="272">
        <v>4842</v>
      </c>
      <c r="E21" s="272"/>
      <c r="F21" s="272">
        <v>1821</v>
      </c>
      <c r="G21" s="272">
        <v>849</v>
      </c>
      <c r="H21" s="272">
        <v>972</v>
      </c>
      <c r="I21" s="272"/>
      <c r="J21" s="272">
        <v>1671</v>
      </c>
      <c r="K21" s="272">
        <v>771</v>
      </c>
      <c r="L21" s="272">
        <v>900</v>
      </c>
      <c r="M21" s="272"/>
      <c r="N21" s="272">
        <v>1676</v>
      </c>
      <c r="O21" s="272">
        <v>720</v>
      </c>
      <c r="P21" s="272">
        <v>956</v>
      </c>
      <c r="Q21" s="272"/>
      <c r="R21" s="272">
        <v>1612</v>
      </c>
      <c r="S21" s="272">
        <v>731</v>
      </c>
      <c r="T21" s="272">
        <v>881</v>
      </c>
      <c r="U21" s="272"/>
      <c r="V21" s="272">
        <v>1735</v>
      </c>
      <c r="W21" s="272">
        <v>825</v>
      </c>
      <c r="X21" s="272">
        <v>910</v>
      </c>
      <c r="Y21" s="272"/>
      <c r="Z21" s="272">
        <v>516</v>
      </c>
      <c r="AA21" s="272">
        <v>293</v>
      </c>
      <c r="AB21" s="272">
        <v>223</v>
      </c>
      <c r="AD21" s="224"/>
    </row>
    <row r="22" spans="1:33" ht="15" customHeight="1" x14ac:dyDescent="0.2">
      <c r="A22" s="116"/>
      <c r="B22" s="272"/>
      <c r="C22" s="272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</row>
    <row r="23" spans="1:33" ht="15" customHeight="1" x14ac:dyDescent="0.2">
      <c r="A23" s="125" t="s">
        <v>472</v>
      </c>
      <c r="B23" s="272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</row>
    <row r="24" spans="1:33" s="124" customFormat="1" ht="15" customHeight="1" x14ac:dyDescent="0.2">
      <c r="A24" s="137" t="s">
        <v>19</v>
      </c>
      <c r="B24" s="271">
        <v>77931</v>
      </c>
      <c r="C24" s="271">
        <v>37960</v>
      </c>
      <c r="D24" s="271">
        <v>39971</v>
      </c>
      <c r="E24" s="271"/>
      <c r="F24" s="271">
        <v>18278</v>
      </c>
      <c r="G24" s="271">
        <v>9310</v>
      </c>
      <c r="H24" s="271">
        <v>8968</v>
      </c>
      <c r="I24" s="271"/>
      <c r="J24" s="271">
        <v>16238</v>
      </c>
      <c r="K24" s="271">
        <v>8121</v>
      </c>
      <c r="L24" s="271">
        <v>8117</v>
      </c>
      <c r="M24" s="271"/>
      <c r="N24" s="271">
        <v>14095</v>
      </c>
      <c r="O24" s="271">
        <v>6997</v>
      </c>
      <c r="P24" s="271">
        <v>7098</v>
      </c>
      <c r="Q24" s="271"/>
      <c r="R24" s="271">
        <v>14192</v>
      </c>
      <c r="S24" s="271">
        <v>6778</v>
      </c>
      <c r="T24" s="271">
        <v>7414</v>
      </c>
      <c r="U24" s="271"/>
      <c r="V24" s="271">
        <v>11366</v>
      </c>
      <c r="W24" s="271">
        <v>5110</v>
      </c>
      <c r="X24" s="271">
        <v>6256</v>
      </c>
      <c r="Y24" s="271"/>
      <c r="Z24" s="271">
        <v>3762</v>
      </c>
      <c r="AA24" s="271">
        <v>1644</v>
      </c>
      <c r="AB24" s="271">
        <v>2118</v>
      </c>
      <c r="AC24" s="108"/>
      <c r="AD24" s="108"/>
      <c r="AE24" s="108"/>
      <c r="AF24" s="108"/>
      <c r="AG24" s="108"/>
    </row>
    <row r="25" spans="1:33" ht="15" customHeight="1" x14ac:dyDescent="0.2">
      <c r="A25" s="116" t="s">
        <v>73</v>
      </c>
      <c r="B25" s="272">
        <v>77454</v>
      </c>
      <c r="C25" s="272">
        <v>37740</v>
      </c>
      <c r="D25" s="272">
        <v>39714</v>
      </c>
      <c r="E25" s="272"/>
      <c r="F25" s="272">
        <v>18171</v>
      </c>
      <c r="G25" s="272">
        <v>9262</v>
      </c>
      <c r="H25" s="272">
        <v>8909</v>
      </c>
      <c r="I25" s="272"/>
      <c r="J25" s="272">
        <v>16139</v>
      </c>
      <c r="K25" s="272">
        <v>8075</v>
      </c>
      <c r="L25" s="272">
        <v>8064</v>
      </c>
      <c r="M25" s="272"/>
      <c r="N25" s="272">
        <v>14008</v>
      </c>
      <c r="O25" s="272">
        <v>6956</v>
      </c>
      <c r="P25" s="272">
        <v>7052</v>
      </c>
      <c r="Q25" s="272"/>
      <c r="R25" s="272">
        <v>14109</v>
      </c>
      <c r="S25" s="272">
        <v>6739</v>
      </c>
      <c r="T25" s="272">
        <v>7370</v>
      </c>
      <c r="U25" s="272"/>
      <c r="V25" s="272">
        <v>11266</v>
      </c>
      <c r="W25" s="272">
        <v>5064</v>
      </c>
      <c r="X25" s="272">
        <v>6202</v>
      </c>
      <c r="Y25" s="272"/>
      <c r="Z25" s="272">
        <v>3761</v>
      </c>
      <c r="AA25" s="272">
        <v>1644</v>
      </c>
      <c r="AB25" s="272">
        <v>2117</v>
      </c>
    </row>
    <row r="26" spans="1:33" ht="15" customHeight="1" x14ac:dyDescent="0.2">
      <c r="A26" s="116" t="s">
        <v>74</v>
      </c>
      <c r="B26" s="272">
        <v>477</v>
      </c>
      <c r="C26" s="272">
        <v>220</v>
      </c>
      <c r="D26" s="272">
        <v>257</v>
      </c>
      <c r="E26" s="272"/>
      <c r="F26" s="272">
        <v>107</v>
      </c>
      <c r="G26" s="272">
        <v>48</v>
      </c>
      <c r="H26" s="272">
        <v>59</v>
      </c>
      <c r="I26" s="272"/>
      <c r="J26" s="272">
        <v>99</v>
      </c>
      <c r="K26" s="272">
        <v>46</v>
      </c>
      <c r="L26" s="272">
        <v>53</v>
      </c>
      <c r="M26" s="272"/>
      <c r="N26" s="272">
        <v>87</v>
      </c>
      <c r="O26" s="272">
        <v>41</v>
      </c>
      <c r="P26" s="272">
        <v>46</v>
      </c>
      <c r="Q26" s="272"/>
      <c r="R26" s="272">
        <v>83</v>
      </c>
      <c r="S26" s="272">
        <v>39</v>
      </c>
      <c r="T26" s="272">
        <v>44</v>
      </c>
      <c r="U26" s="272"/>
      <c r="V26" s="272">
        <v>100</v>
      </c>
      <c r="W26" s="272">
        <v>46</v>
      </c>
      <c r="X26" s="272">
        <v>54</v>
      </c>
      <c r="Y26" s="272"/>
      <c r="Z26" s="272">
        <v>1</v>
      </c>
      <c r="AA26" s="272">
        <v>0</v>
      </c>
      <c r="AB26" s="272">
        <v>1</v>
      </c>
    </row>
    <row r="27" spans="1:33" ht="15" customHeight="1" x14ac:dyDescent="0.25">
      <c r="A27" s="116" t="s">
        <v>263</v>
      </c>
      <c r="B27" s="119">
        <v>0</v>
      </c>
      <c r="C27" s="119">
        <v>0</v>
      </c>
      <c r="D27" s="119">
        <v>0</v>
      </c>
      <c r="E27" s="119"/>
      <c r="F27" s="119">
        <v>0</v>
      </c>
      <c r="G27" s="119">
        <v>0</v>
      </c>
      <c r="H27" s="119">
        <v>0</v>
      </c>
      <c r="I27" s="119"/>
      <c r="J27" s="119">
        <v>0</v>
      </c>
      <c r="K27" s="119">
        <v>0</v>
      </c>
      <c r="L27" s="119">
        <v>0</v>
      </c>
      <c r="M27" s="119"/>
      <c r="N27" s="119">
        <v>0</v>
      </c>
      <c r="O27" s="119">
        <v>0</v>
      </c>
      <c r="P27" s="119">
        <v>0</v>
      </c>
      <c r="Q27" s="119"/>
      <c r="R27" s="119">
        <v>0</v>
      </c>
      <c r="S27" s="119">
        <v>0</v>
      </c>
      <c r="T27" s="119">
        <v>0</v>
      </c>
      <c r="U27" s="119"/>
      <c r="V27" s="119">
        <v>0</v>
      </c>
      <c r="W27" s="119">
        <v>0</v>
      </c>
      <c r="X27" s="119">
        <v>0</v>
      </c>
      <c r="Y27" s="119"/>
      <c r="Z27" s="119">
        <v>0</v>
      </c>
      <c r="AA27" s="119">
        <v>0</v>
      </c>
      <c r="AB27" s="119">
        <v>0</v>
      </c>
    </row>
    <row r="28" spans="1:33" ht="15" customHeight="1" x14ac:dyDescent="0.25">
      <c r="A28" s="116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</row>
    <row r="29" spans="1:33" s="124" customFormat="1" ht="15" customHeight="1" x14ac:dyDescent="0.25">
      <c r="A29" s="329" t="s">
        <v>474</v>
      </c>
      <c r="B29" s="329"/>
      <c r="C29" s="329"/>
      <c r="D29" s="329"/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108"/>
      <c r="AD29" s="108"/>
      <c r="AE29" s="108"/>
      <c r="AF29" s="108"/>
      <c r="AG29" s="108"/>
    </row>
    <row r="30" spans="1:33" s="124" customFormat="1" ht="15" customHeight="1" x14ac:dyDescent="0.25">
      <c r="A30" s="112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08"/>
      <c r="AD30" s="108"/>
      <c r="AE30" s="108"/>
      <c r="AF30" s="108"/>
      <c r="AG30" s="108"/>
    </row>
    <row r="31" spans="1:33" s="124" customFormat="1" ht="15" customHeight="1" x14ac:dyDescent="0.25">
      <c r="A31" s="113" t="s">
        <v>19</v>
      </c>
      <c r="B31" s="174">
        <f t="shared" ref="B31:D34" si="7">+B12/(B12+B62+B113)*100</f>
        <v>89.048007759059587</v>
      </c>
      <c r="C31" s="174">
        <f t="shared" si="7"/>
        <v>87.275386785689506</v>
      </c>
      <c r="D31" s="174">
        <f t="shared" si="7"/>
        <v>90.764450664800549</v>
      </c>
      <c r="E31" s="174"/>
      <c r="F31" s="174">
        <f t="shared" ref="F31:H34" si="8">+F12/(F12+F62+F113)*100</f>
        <v>85.630645496436998</v>
      </c>
      <c r="G31" s="174">
        <f t="shared" si="8"/>
        <v>83.667405555817581</v>
      </c>
      <c r="H31" s="174">
        <f t="shared" si="8"/>
        <v>87.743294338569285</v>
      </c>
      <c r="I31" s="174"/>
      <c r="J31" s="174">
        <f t="shared" ref="J31:L34" si="9">+J12/(J12+J62+J113)*100</f>
        <v>87.928140389817571</v>
      </c>
      <c r="K31" s="174">
        <f t="shared" si="9"/>
        <v>86.232963637366879</v>
      </c>
      <c r="L31" s="174">
        <f t="shared" si="9"/>
        <v>89.642568152013169</v>
      </c>
      <c r="M31" s="174"/>
      <c r="N31" s="174">
        <f t="shared" ref="N31:P34" si="10">+N12/(N12+N62+N113)*100</f>
        <v>91.685453910392795</v>
      </c>
      <c r="O31" s="174">
        <f t="shared" si="10"/>
        <v>90.202257307308926</v>
      </c>
      <c r="P31" s="174">
        <f t="shared" si="10"/>
        <v>93.131997365697615</v>
      </c>
      <c r="Q31" s="174"/>
      <c r="R31" s="174">
        <f t="shared" ref="R31:T34" si="11">+R12/(R12+R62+R113)*100</f>
        <v>87.527809512356441</v>
      </c>
      <c r="S31" s="174">
        <f t="shared" si="11"/>
        <v>85.694622579535135</v>
      </c>
      <c r="T31" s="174">
        <f t="shared" si="11"/>
        <v>89.223601585785801</v>
      </c>
      <c r="U31" s="174"/>
      <c r="V31" s="174">
        <f t="shared" ref="V31:X34" si="12">+V12/(V12+V62+V113)*100</f>
        <v>93.074340345619049</v>
      </c>
      <c r="W31" s="174">
        <f t="shared" si="12"/>
        <v>91.739059170627769</v>
      </c>
      <c r="X31" s="174">
        <f t="shared" si="12"/>
        <v>94.225267544944018</v>
      </c>
      <c r="Y31" s="174"/>
      <c r="Z31" s="174">
        <f t="shared" ref="Z31:AB34" si="13">+Z12/(Z12+Z62+Z113)*100</f>
        <v>94.419296430419038</v>
      </c>
      <c r="AA31" s="174">
        <f t="shared" si="13"/>
        <v>93.320666471791867</v>
      </c>
      <c r="AB31" s="174">
        <f t="shared" si="13"/>
        <v>95.291115750405936</v>
      </c>
      <c r="AC31" s="108"/>
      <c r="AD31" s="224"/>
      <c r="AE31" s="108"/>
      <c r="AF31" s="108"/>
      <c r="AG31" s="108"/>
    </row>
    <row r="32" spans="1:33" s="124" customFormat="1" ht="15" customHeight="1" x14ac:dyDescent="0.25">
      <c r="A32" s="108" t="s">
        <v>73</v>
      </c>
      <c r="B32" s="126">
        <f t="shared" si="7"/>
        <v>89.692010165103014</v>
      </c>
      <c r="C32" s="126">
        <f t="shared" si="7"/>
        <v>88.097752398831872</v>
      </c>
      <c r="D32" s="126">
        <f t="shared" si="7"/>
        <v>91.226078393245814</v>
      </c>
      <c r="E32" s="126"/>
      <c r="F32" s="126">
        <f t="shared" si="8"/>
        <v>85.814268309191817</v>
      </c>
      <c r="G32" s="126">
        <f t="shared" si="8"/>
        <v>83.975110000260358</v>
      </c>
      <c r="H32" s="126">
        <f t="shared" si="8"/>
        <v>87.806322438735506</v>
      </c>
      <c r="I32" s="126"/>
      <c r="J32" s="126">
        <f t="shared" si="9"/>
        <v>88.500553157673309</v>
      </c>
      <c r="K32" s="126">
        <f t="shared" si="9"/>
        <v>87.056743089380447</v>
      </c>
      <c r="L32" s="126">
        <f t="shared" si="9"/>
        <v>89.957425494615578</v>
      </c>
      <c r="M32" s="126"/>
      <c r="N32" s="126">
        <f t="shared" si="10"/>
        <v>92.883251302837294</v>
      </c>
      <c r="O32" s="126">
        <f t="shared" si="10"/>
        <v>91.783994412380991</v>
      </c>
      <c r="P32" s="126">
        <f t="shared" si="10"/>
        <v>93.948897045721822</v>
      </c>
      <c r="Q32" s="126"/>
      <c r="R32" s="126">
        <f t="shared" si="11"/>
        <v>88.631235054393585</v>
      </c>
      <c r="S32" s="126">
        <f t="shared" si="11"/>
        <v>86.991755337890211</v>
      </c>
      <c r="T32" s="126">
        <f t="shared" si="11"/>
        <v>90.132258064516122</v>
      </c>
      <c r="U32" s="126"/>
      <c r="V32" s="126">
        <f t="shared" si="12"/>
        <v>93.541744254825062</v>
      </c>
      <c r="W32" s="126">
        <f t="shared" si="12"/>
        <v>92.278214217283008</v>
      </c>
      <c r="X32" s="126">
        <f t="shared" si="12"/>
        <v>94.606596423236851</v>
      </c>
      <c r="Y32" s="126"/>
      <c r="Z32" s="126">
        <f t="shared" si="13"/>
        <v>94.784408416695413</v>
      </c>
      <c r="AA32" s="126">
        <f t="shared" si="13"/>
        <v>93.766851704996029</v>
      </c>
      <c r="AB32" s="126">
        <f t="shared" si="13"/>
        <v>95.567765567765576</v>
      </c>
      <c r="AC32" s="108"/>
      <c r="AD32" s="108"/>
      <c r="AE32" s="108"/>
      <c r="AF32" s="108"/>
      <c r="AG32" s="108"/>
    </row>
    <row r="33" spans="1:33" s="124" customFormat="1" ht="15" customHeight="1" x14ac:dyDescent="0.25">
      <c r="A33" s="108" t="s">
        <v>74</v>
      </c>
      <c r="B33" s="126">
        <f t="shared" si="7"/>
        <v>86.723832052040223</v>
      </c>
      <c r="C33" s="126">
        <f t="shared" si="7"/>
        <v>83.895428612695895</v>
      </c>
      <c r="D33" s="126">
        <f t="shared" si="7"/>
        <v>89.68884851237793</v>
      </c>
      <c r="E33" s="126"/>
      <c r="F33" s="126">
        <f t="shared" si="8"/>
        <v>87.108953613807984</v>
      </c>
      <c r="G33" s="126">
        <f t="shared" si="8"/>
        <v>84.290780141843967</v>
      </c>
      <c r="H33" s="126">
        <f t="shared" si="8"/>
        <v>90.007293946024802</v>
      </c>
      <c r="I33" s="126"/>
      <c r="J33" s="126">
        <f t="shared" si="9"/>
        <v>86.107217939733701</v>
      </c>
      <c r="K33" s="126">
        <f t="shared" si="9"/>
        <v>82.420945256715399</v>
      </c>
      <c r="L33" s="126">
        <f t="shared" si="9"/>
        <v>90.025298156848578</v>
      </c>
      <c r="M33" s="126"/>
      <c r="N33" s="126">
        <f t="shared" si="10"/>
        <v>85.043041606886661</v>
      </c>
      <c r="O33" s="126">
        <f t="shared" si="10"/>
        <v>81.629834254143645</v>
      </c>
      <c r="P33" s="126">
        <f t="shared" si="10"/>
        <v>88.731343283582092</v>
      </c>
      <c r="Q33" s="126"/>
      <c r="R33" s="126">
        <f t="shared" si="11"/>
        <v>81.455735023512574</v>
      </c>
      <c r="S33" s="126">
        <f t="shared" si="11"/>
        <v>78.355837966640195</v>
      </c>
      <c r="T33" s="126">
        <f t="shared" si="11"/>
        <v>84.745048461862623</v>
      </c>
      <c r="U33" s="126"/>
      <c r="V33" s="126">
        <f t="shared" si="12"/>
        <v>93.142972049064952</v>
      </c>
      <c r="W33" s="126">
        <f t="shared" si="12"/>
        <v>92.255216693418944</v>
      </c>
      <c r="X33" s="126">
        <f t="shared" si="12"/>
        <v>94.034663442160422</v>
      </c>
      <c r="Y33" s="126"/>
      <c r="Z33" s="126">
        <f t="shared" si="13"/>
        <v>100</v>
      </c>
      <c r="AA33" s="126">
        <f t="shared" si="13"/>
        <v>100</v>
      </c>
      <c r="AB33" s="126">
        <f t="shared" si="13"/>
        <v>100</v>
      </c>
      <c r="AC33" s="108"/>
      <c r="AD33" s="108"/>
      <c r="AE33" s="108"/>
      <c r="AF33" s="108"/>
      <c r="AG33" s="108"/>
    </row>
    <row r="34" spans="1:33" s="124" customFormat="1" ht="15" customHeight="1" x14ac:dyDescent="0.25">
      <c r="A34" s="108" t="s">
        <v>263</v>
      </c>
      <c r="B34" s="126">
        <f t="shared" si="7"/>
        <v>77.201230979654639</v>
      </c>
      <c r="C34" s="126">
        <f t="shared" si="7"/>
        <v>73.375372219302861</v>
      </c>
      <c r="D34" s="126">
        <f t="shared" si="7"/>
        <v>80.848221739856413</v>
      </c>
      <c r="E34" s="126"/>
      <c r="F34" s="126">
        <f t="shared" si="8"/>
        <v>76.480470390592188</v>
      </c>
      <c r="G34" s="126">
        <f t="shared" si="8"/>
        <v>72.132540356839428</v>
      </c>
      <c r="H34" s="126">
        <f t="shared" si="8"/>
        <v>80.730897009966768</v>
      </c>
      <c r="I34" s="126"/>
      <c r="J34" s="126">
        <f t="shared" si="9"/>
        <v>75.954545454545453</v>
      </c>
      <c r="K34" s="126">
        <f t="shared" si="9"/>
        <v>71.921641791044777</v>
      </c>
      <c r="L34" s="126">
        <f t="shared" si="9"/>
        <v>79.787234042553195</v>
      </c>
      <c r="M34" s="126"/>
      <c r="N34" s="126">
        <f t="shared" si="10"/>
        <v>78.09878844361603</v>
      </c>
      <c r="O34" s="126">
        <f t="shared" si="10"/>
        <v>72</v>
      </c>
      <c r="P34" s="126">
        <f t="shared" si="10"/>
        <v>83.420593368237348</v>
      </c>
      <c r="Q34" s="126"/>
      <c r="R34" s="126">
        <f t="shared" si="11"/>
        <v>71.612616614837847</v>
      </c>
      <c r="S34" s="126">
        <f t="shared" si="11"/>
        <v>68.509840674789118</v>
      </c>
      <c r="T34" s="126">
        <f t="shared" si="11"/>
        <v>74.40878378378379</v>
      </c>
      <c r="U34" s="126"/>
      <c r="V34" s="126">
        <f t="shared" si="12"/>
        <v>82.737243681449684</v>
      </c>
      <c r="W34" s="126">
        <f t="shared" si="12"/>
        <v>79.633204633204642</v>
      </c>
      <c r="X34" s="126">
        <f t="shared" si="12"/>
        <v>85.768143261074457</v>
      </c>
      <c r="Y34" s="126"/>
      <c r="Z34" s="126">
        <f t="shared" si="13"/>
        <v>82.825040128410905</v>
      </c>
      <c r="AA34" s="126">
        <f t="shared" si="13"/>
        <v>82.072829131652654</v>
      </c>
      <c r="AB34" s="126">
        <f t="shared" si="13"/>
        <v>83.834586466165419</v>
      </c>
      <c r="AC34" s="108"/>
      <c r="AD34" s="108"/>
      <c r="AE34" s="108"/>
      <c r="AF34" s="108"/>
      <c r="AG34" s="108"/>
    </row>
    <row r="35" spans="1:33" s="124" customFormat="1" ht="15" customHeight="1" x14ac:dyDescent="0.25">
      <c r="A35" s="127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08"/>
      <c r="AD35" s="108"/>
      <c r="AE35" s="108"/>
      <c r="AF35" s="108"/>
      <c r="AG35" s="108"/>
    </row>
    <row r="36" spans="1:33" s="124" customFormat="1" ht="15" customHeight="1" x14ac:dyDescent="0.25">
      <c r="A36" s="113" t="s">
        <v>471</v>
      </c>
      <c r="B36" s="128"/>
      <c r="C36" s="128"/>
      <c r="D36" s="128"/>
      <c r="E36" s="129"/>
      <c r="F36" s="128"/>
      <c r="G36" s="128"/>
      <c r="H36" s="128"/>
      <c r="I36" s="129"/>
      <c r="J36" s="128"/>
      <c r="K36" s="128"/>
      <c r="L36" s="128"/>
      <c r="M36" s="129"/>
      <c r="N36" s="128"/>
      <c r="O36" s="128"/>
      <c r="P36" s="128"/>
      <c r="Q36" s="129"/>
      <c r="R36" s="128"/>
      <c r="S36" s="128"/>
      <c r="T36" s="128"/>
      <c r="U36" s="129"/>
      <c r="V36" s="128"/>
      <c r="W36" s="128"/>
      <c r="X36" s="128"/>
      <c r="Y36" s="129"/>
      <c r="Z36" s="128"/>
      <c r="AA36" s="128"/>
      <c r="AB36" s="128"/>
      <c r="AC36" s="108"/>
      <c r="AD36" s="108"/>
      <c r="AE36" s="108"/>
      <c r="AF36" s="108"/>
      <c r="AG36" s="108"/>
    </row>
    <row r="37" spans="1:33" s="124" customFormat="1" ht="15" customHeight="1" x14ac:dyDescent="0.25">
      <c r="A37" s="138" t="s">
        <v>19</v>
      </c>
      <c r="B37" s="174">
        <f t="shared" ref="B37:D40" si="14">+B18/(B18+B68+B119)*100</f>
        <v>87.872140863280862</v>
      </c>
      <c r="C37" s="174">
        <f t="shared" si="14"/>
        <v>86.020645868542459</v>
      </c>
      <c r="D37" s="174">
        <f t="shared" si="14"/>
        <v>89.657171795756298</v>
      </c>
      <c r="E37" s="174"/>
      <c r="F37" s="174">
        <f t="shared" ref="F37:H40" si="15">+F18/(F18+F68+F119)*100</f>
        <v>83.858063680238388</v>
      </c>
      <c r="G37" s="174">
        <f t="shared" si="15"/>
        <v>81.855431484783082</v>
      </c>
      <c r="H37" s="174">
        <f t="shared" si="15"/>
        <v>86.008396305625524</v>
      </c>
      <c r="I37" s="174"/>
      <c r="J37" s="174">
        <f t="shared" ref="J37:L40" si="16">+J18/(J18+J68+J119)*100</f>
        <v>86.541109091910357</v>
      </c>
      <c r="K37" s="174">
        <f t="shared" si="16"/>
        <v>84.749798520038098</v>
      </c>
      <c r="L37" s="174">
        <f t="shared" si="16"/>
        <v>88.340262702822031</v>
      </c>
      <c r="M37" s="174"/>
      <c r="N37" s="174">
        <f t="shared" ref="N37:P40" si="17">+N18/(N18+N68+N119)*100</f>
        <v>90.711495303798515</v>
      </c>
      <c r="O37" s="174">
        <f t="shared" si="17"/>
        <v>89.148107375730376</v>
      </c>
      <c r="P37" s="174">
        <f t="shared" si="17"/>
        <v>92.218232269648254</v>
      </c>
      <c r="Q37" s="174"/>
      <c r="R37" s="174">
        <f t="shared" ref="R37:T40" si="18">+R18/(R18+R68+R119)*100</f>
        <v>86.214660505912761</v>
      </c>
      <c r="S37" s="174">
        <f t="shared" si="18"/>
        <v>84.343165732520546</v>
      </c>
      <c r="T37" s="174">
        <f t="shared" si="18"/>
        <v>87.932264483910942</v>
      </c>
      <c r="U37" s="174"/>
      <c r="V37" s="174">
        <f t="shared" ref="V37:X40" si="19">+V18/(V18+V68+V119)*100</f>
        <v>92.538046146293567</v>
      </c>
      <c r="W37" s="174">
        <f t="shared" si="19"/>
        <v>91.143113361818848</v>
      </c>
      <c r="X37" s="174">
        <f t="shared" si="19"/>
        <v>93.752008446954051</v>
      </c>
      <c r="Y37" s="174"/>
      <c r="Z37" s="174">
        <f t="shared" ref="Z37:AB40" si="20">+Z18/(Z18+Z68+Z119)*100</f>
        <v>94.713386927647676</v>
      </c>
      <c r="AA37" s="174">
        <f t="shared" si="20"/>
        <v>93.492407809110631</v>
      </c>
      <c r="AB37" s="174">
        <f t="shared" si="20"/>
        <v>95.684920759453945</v>
      </c>
      <c r="AC37" s="108"/>
      <c r="AD37" s="108"/>
      <c r="AE37" s="108"/>
      <c r="AF37" s="108"/>
      <c r="AG37" s="108"/>
    </row>
    <row r="38" spans="1:33" ht="15" customHeight="1" x14ac:dyDescent="0.25">
      <c r="A38" s="108" t="s">
        <v>73</v>
      </c>
      <c r="B38" s="126">
        <f t="shared" si="14"/>
        <v>88.559009839696216</v>
      </c>
      <c r="C38" s="126">
        <f t="shared" si="14"/>
        <v>86.931960161353658</v>
      </c>
      <c r="D38" s="126">
        <f t="shared" si="14"/>
        <v>90.112934157255481</v>
      </c>
      <c r="E38" s="130"/>
      <c r="F38" s="126">
        <f t="shared" si="15"/>
        <v>83.866540551568093</v>
      </c>
      <c r="G38" s="126">
        <f t="shared" si="15"/>
        <v>82.029326768703854</v>
      </c>
      <c r="H38" s="126">
        <f t="shared" si="15"/>
        <v>85.855542680571645</v>
      </c>
      <c r="I38" s="130"/>
      <c r="J38" s="126">
        <f t="shared" si="16"/>
        <v>87.104998178974654</v>
      </c>
      <c r="K38" s="126">
        <f t="shared" si="16"/>
        <v>85.644497771683234</v>
      </c>
      <c r="L38" s="126">
        <f t="shared" si="16"/>
        <v>88.565185724690451</v>
      </c>
      <c r="M38" s="130"/>
      <c r="N38" s="126">
        <f t="shared" si="17"/>
        <v>92.157831057556976</v>
      </c>
      <c r="O38" s="126">
        <f t="shared" si="17"/>
        <v>91.103130848212032</v>
      </c>
      <c r="P38" s="126">
        <f t="shared" si="17"/>
        <v>93.163836356619072</v>
      </c>
      <c r="Q38" s="130"/>
      <c r="R38" s="126">
        <f t="shared" si="18"/>
        <v>87.48836047330289</v>
      </c>
      <c r="S38" s="126">
        <f t="shared" si="18"/>
        <v>85.861194815133686</v>
      </c>
      <c r="T38" s="126">
        <f t="shared" si="18"/>
        <v>88.959522573949144</v>
      </c>
      <c r="U38" s="130"/>
      <c r="V38" s="126">
        <f t="shared" si="19"/>
        <v>93.065877128053302</v>
      </c>
      <c r="W38" s="126">
        <f t="shared" si="19"/>
        <v>91.76090468497577</v>
      </c>
      <c r="X38" s="126">
        <f t="shared" si="19"/>
        <v>94.169398907103826</v>
      </c>
      <c r="Y38" s="130"/>
      <c r="Z38" s="126">
        <f t="shared" si="20"/>
        <v>95.246277205040087</v>
      </c>
      <c r="AA38" s="126">
        <f t="shared" si="20"/>
        <v>94.133215703573001</v>
      </c>
      <c r="AB38" s="126">
        <f t="shared" si="20"/>
        <v>96.095590710198593</v>
      </c>
    </row>
    <row r="39" spans="1:33" ht="15" customHeight="1" x14ac:dyDescent="0.25">
      <c r="A39" s="108" t="s">
        <v>74</v>
      </c>
      <c r="B39" s="126">
        <f t="shared" si="14"/>
        <v>86.638775817880301</v>
      </c>
      <c r="C39" s="126">
        <f t="shared" si="14"/>
        <v>83.81996028535707</v>
      </c>
      <c r="D39" s="126">
        <f t="shared" si="14"/>
        <v>89.601855431001169</v>
      </c>
      <c r="E39" s="130"/>
      <c r="F39" s="126">
        <f t="shared" si="15"/>
        <v>86.999632757987513</v>
      </c>
      <c r="G39" s="126">
        <f t="shared" si="15"/>
        <v>84.231464737793843</v>
      </c>
      <c r="H39" s="126">
        <f t="shared" si="15"/>
        <v>89.854531891085415</v>
      </c>
      <c r="I39" s="130"/>
      <c r="J39" s="126">
        <f t="shared" si="16"/>
        <v>86</v>
      </c>
      <c r="K39" s="126">
        <f t="shared" si="16"/>
        <v>82.283737024221452</v>
      </c>
      <c r="L39" s="126">
        <f t="shared" si="16"/>
        <v>89.963099630996311</v>
      </c>
      <c r="M39" s="130"/>
      <c r="N39" s="126">
        <f t="shared" si="17"/>
        <v>84.960759262639158</v>
      </c>
      <c r="O39" s="126">
        <f t="shared" si="17"/>
        <v>81.594661046715842</v>
      </c>
      <c r="P39" s="126">
        <f t="shared" si="17"/>
        <v>88.60182370820668</v>
      </c>
      <c r="Q39" s="130"/>
      <c r="R39" s="126">
        <f t="shared" si="18"/>
        <v>81.372549019607845</v>
      </c>
      <c r="S39" s="126">
        <f t="shared" si="18"/>
        <v>78.331308221952213</v>
      </c>
      <c r="T39" s="126">
        <f t="shared" si="18"/>
        <v>84.602150537634415</v>
      </c>
      <c r="U39" s="130"/>
      <c r="V39" s="126">
        <f t="shared" si="19"/>
        <v>93.097781429745268</v>
      </c>
      <c r="W39" s="126">
        <f t="shared" si="19"/>
        <v>92.109566639411284</v>
      </c>
      <c r="X39" s="126">
        <f t="shared" si="19"/>
        <v>94.095788604459131</v>
      </c>
      <c r="Y39" s="130"/>
      <c r="Z39" s="126">
        <f t="shared" si="20"/>
        <v>100</v>
      </c>
      <c r="AA39" s="126">
        <f t="shared" si="20"/>
        <v>100</v>
      </c>
      <c r="AB39" s="126">
        <f t="shared" si="20"/>
        <v>100</v>
      </c>
    </row>
    <row r="40" spans="1:33" ht="15" customHeight="1" x14ac:dyDescent="0.25">
      <c r="A40" s="108" t="s">
        <v>263</v>
      </c>
      <c r="B40" s="126">
        <f t="shared" si="14"/>
        <v>77.201230979654639</v>
      </c>
      <c r="C40" s="126">
        <f t="shared" si="14"/>
        <v>73.375372219302861</v>
      </c>
      <c r="D40" s="126">
        <f t="shared" si="14"/>
        <v>80.848221739856413</v>
      </c>
      <c r="E40" s="130"/>
      <c r="F40" s="126">
        <f t="shared" si="15"/>
        <v>76.480470390592188</v>
      </c>
      <c r="G40" s="126">
        <f t="shared" si="15"/>
        <v>72.132540356839428</v>
      </c>
      <c r="H40" s="126">
        <f t="shared" si="15"/>
        <v>80.730897009966768</v>
      </c>
      <c r="I40" s="130"/>
      <c r="J40" s="126">
        <f t="shared" si="16"/>
        <v>75.954545454545453</v>
      </c>
      <c r="K40" s="126">
        <f t="shared" si="16"/>
        <v>71.921641791044777</v>
      </c>
      <c r="L40" s="126">
        <f t="shared" si="16"/>
        <v>79.787234042553195</v>
      </c>
      <c r="M40" s="130"/>
      <c r="N40" s="126">
        <f t="shared" si="17"/>
        <v>78.09878844361603</v>
      </c>
      <c r="O40" s="126">
        <f t="shared" si="17"/>
        <v>72</v>
      </c>
      <c r="P40" s="126">
        <f t="shared" si="17"/>
        <v>83.420593368237348</v>
      </c>
      <c r="Q40" s="130"/>
      <c r="R40" s="126">
        <f t="shared" si="18"/>
        <v>71.612616614837847</v>
      </c>
      <c r="S40" s="126">
        <f t="shared" si="18"/>
        <v>68.509840674789118</v>
      </c>
      <c r="T40" s="126">
        <f t="shared" si="18"/>
        <v>74.40878378378379</v>
      </c>
      <c r="U40" s="130"/>
      <c r="V40" s="126">
        <f t="shared" si="19"/>
        <v>82.737243681449684</v>
      </c>
      <c r="W40" s="126">
        <f t="shared" si="19"/>
        <v>79.633204633204642</v>
      </c>
      <c r="X40" s="126">
        <f t="shared" si="19"/>
        <v>85.768143261074457</v>
      </c>
      <c r="Y40" s="130"/>
      <c r="Z40" s="126">
        <f t="shared" si="20"/>
        <v>82.825040128410905</v>
      </c>
      <c r="AA40" s="126">
        <f t="shared" si="20"/>
        <v>82.072829131652654</v>
      </c>
      <c r="AB40" s="126">
        <f t="shared" si="20"/>
        <v>83.834586466165419</v>
      </c>
    </row>
    <row r="41" spans="1:33" ht="15" customHeight="1" x14ac:dyDescent="0.25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</row>
    <row r="42" spans="1:33" ht="15" customHeight="1" x14ac:dyDescent="0.25">
      <c r="A42" s="139" t="s">
        <v>472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</row>
    <row r="43" spans="1:33" ht="15" customHeight="1" x14ac:dyDescent="0.25">
      <c r="A43" s="140" t="s">
        <v>19</v>
      </c>
      <c r="B43" s="174">
        <f t="shared" ref="B43:D45" si="21">+B24/(B24+B74+B125)*100</f>
        <v>92.794884618132457</v>
      </c>
      <c r="C43" s="174">
        <f t="shared" si="21"/>
        <v>91.236840840263426</v>
      </c>
      <c r="D43" s="174">
        <f t="shared" si="21"/>
        <v>94.324617708136685</v>
      </c>
      <c r="E43" s="174"/>
      <c r="F43" s="174">
        <f t="shared" ref="F43:H45" si="22">+F24/(F24+F74+F125)*100</f>
        <v>91.084865699905322</v>
      </c>
      <c r="G43" s="174">
        <f t="shared" si="22"/>
        <v>89.218974604695731</v>
      </c>
      <c r="H43" s="174">
        <f t="shared" si="22"/>
        <v>93.106312292358808</v>
      </c>
      <c r="I43" s="174"/>
      <c r="J43" s="174">
        <f t="shared" ref="J43:L45" si="23">+J24/(J24+J74+J125)*100</f>
        <v>92.219445706497055</v>
      </c>
      <c r="K43" s="174">
        <f t="shared" si="23"/>
        <v>90.757711220384437</v>
      </c>
      <c r="L43" s="174">
        <f t="shared" si="23"/>
        <v>93.729792147805995</v>
      </c>
      <c r="M43" s="174"/>
      <c r="N43" s="174">
        <f t="shared" ref="N43:P45" si="24">+N24/(N24+N74+N125)*100</f>
        <v>94.839187188803663</v>
      </c>
      <c r="O43" s="174">
        <f t="shared" si="24"/>
        <v>93.530276700975804</v>
      </c>
      <c r="P43" s="174">
        <f t="shared" si="24"/>
        <v>96.165831188185876</v>
      </c>
      <c r="Q43" s="174"/>
      <c r="R43" s="174">
        <f t="shared" ref="R43:T45" si="25">+R24/(R24+R74+R125)*100</f>
        <v>91.869497669601245</v>
      </c>
      <c r="S43" s="174">
        <f t="shared" si="25"/>
        <v>90.085061137692719</v>
      </c>
      <c r="T43" s="174">
        <f t="shared" si="25"/>
        <v>93.56385663806158</v>
      </c>
      <c r="U43" s="174"/>
      <c r="V43" s="174">
        <f t="shared" ref="V43:X45" si="26">+V24/(V24+V74+V125)*100</f>
        <v>94.898555564832606</v>
      </c>
      <c r="W43" s="174">
        <f t="shared" si="26"/>
        <v>93.813108132917193</v>
      </c>
      <c r="X43" s="174">
        <f t="shared" si="26"/>
        <v>95.803981623277181</v>
      </c>
      <c r="Y43" s="174"/>
      <c r="Z43" s="174">
        <f t="shared" ref="Z43:AB44" si="27">+Z24/(Z24+Z74+Z125)*100</f>
        <v>93.582089552238799</v>
      </c>
      <c r="AA43" s="174">
        <f t="shared" si="27"/>
        <v>92.828910220214567</v>
      </c>
      <c r="AB43" s="174">
        <f t="shared" si="27"/>
        <v>94.175188972876839</v>
      </c>
    </row>
    <row r="44" spans="1:33" ht="15" customHeight="1" x14ac:dyDescent="0.25">
      <c r="A44" s="108" t="s">
        <v>73</v>
      </c>
      <c r="B44" s="126">
        <f t="shared" si="21"/>
        <v>92.805962280428474</v>
      </c>
      <c r="C44" s="126">
        <f t="shared" si="21"/>
        <v>91.256407776380698</v>
      </c>
      <c r="D44" s="126">
        <f t="shared" si="21"/>
        <v>94.328060424682917</v>
      </c>
      <c r="E44" s="130"/>
      <c r="F44" s="126">
        <f t="shared" si="22"/>
        <v>91.078141446544038</v>
      </c>
      <c r="G44" s="126">
        <f t="shared" si="22"/>
        <v>89.229287090558756</v>
      </c>
      <c r="H44" s="126">
        <f t="shared" si="22"/>
        <v>93.083272385330687</v>
      </c>
      <c r="I44" s="130"/>
      <c r="J44" s="126">
        <f t="shared" si="23"/>
        <v>92.222857142857137</v>
      </c>
      <c r="K44" s="126">
        <f t="shared" si="23"/>
        <v>90.760930650781162</v>
      </c>
      <c r="L44" s="126">
        <f t="shared" si="23"/>
        <v>93.734743694060214</v>
      </c>
      <c r="M44" s="130"/>
      <c r="N44" s="126">
        <f t="shared" si="24"/>
        <v>94.873010497798845</v>
      </c>
      <c r="O44" s="126">
        <f t="shared" si="24"/>
        <v>93.595263724434872</v>
      </c>
      <c r="P44" s="126">
        <f t="shared" si="24"/>
        <v>96.168007636710769</v>
      </c>
      <c r="Q44" s="130"/>
      <c r="R44" s="126">
        <f t="shared" si="25"/>
        <v>91.909321868282206</v>
      </c>
      <c r="S44" s="126">
        <f t="shared" si="25"/>
        <v>90.153846153846146</v>
      </c>
      <c r="T44" s="126">
        <f t="shared" si="25"/>
        <v>93.575418994413411</v>
      </c>
      <c r="U44" s="130"/>
      <c r="V44" s="126">
        <f t="shared" si="26"/>
        <v>94.895552560646905</v>
      </c>
      <c r="W44" s="126">
        <f t="shared" si="26"/>
        <v>93.760414738011477</v>
      </c>
      <c r="X44" s="126">
        <f t="shared" si="26"/>
        <v>95.842991809612116</v>
      </c>
      <c r="Y44" s="130"/>
      <c r="Z44" s="126">
        <f t="shared" si="27"/>
        <v>93.580492659865627</v>
      </c>
      <c r="AA44" s="126">
        <f t="shared" si="27"/>
        <v>92.828910220214567</v>
      </c>
      <c r="AB44" s="126">
        <f t="shared" si="27"/>
        <v>94.172597864768676</v>
      </c>
    </row>
    <row r="45" spans="1:33" ht="15" customHeight="1" x14ac:dyDescent="0.25">
      <c r="A45" s="108" t="s">
        <v>74</v>
      </c>
      <c r="B45" s="126">
        <f t="shared" si="21"/>
        <v>91.030534351145036</v>
      </c>
      <c r="C45" s="126">
        <f t="shared" si="21"/>
        <v>88</v>
      </c>
      <c r="D45" s="126">
        <f t="shared" si="21"/>
        <v>93.795620437956202</v>
      </c>
      <c r="E45" s="130"/>
      <c r="F45" s="126">
        <f t="shared" si="22"/>
        <v>92.241379310344826</v>
      </c>
      <c r="G45" s="126">
        <f t="shared" si="22"/>
        <v>87.272727272727266</v>
      </c>
      <c r="H45" s="126">
        <f t="shared" si="22"/>
        <v>96.721311475409834</v>
      </c>
      <c r="I45" s="130"/>
      <c r="J45" s="126">
        <f t="shared" si="23"/>
        <v>91.666666666666657</v>
      </c>
      <c r="K45" s="126">
        <f t="shared" si="23"/>
        <v>90.196078431372555</v>
      </c>
      <c r="L45" s="126">
        <f t="shared" si="23"/>
        <v>92.982456140350877</v>
      </c>
      <c r="M45" s="130"/>
      <c r="N45" s="126">
        <f t="shared" si="24"/>
        <v>89.690721649484544</v>
      </c>
      <c r="O45" s="126">
        <f t="shared" si="24"/>
        <v>83.673469387755105</v>
      </c>
      <c r="P45" s="126">
        <f t="shared" si="24"/>
        <v>95.833333333333343</v>
      </c>
      <c r="Q45" s="130"/>
      <c r="R45" s="126">
        <f t="shared" si="25"/>
        <v>85.567010309278345</v>
      </c>
      <c r="S45" s="126">
        <f t="shared" si="25"/>
        <v>79.591836734693871</v>
      </c>
      <c r="T45" s="126">
        <f t="shared" si="25"/>
        <v>91.666666666666657</v>
      </c>
      <c r="U45" s="130"/>
      <c r="V45" s="126">
        <f t="shared" si="26"/>
        <v>95.238095238095227</v>
      </c>
      <c r="W45" s="126">
        <f t="shared" si="26"/>
        <v>100</v>
      </c>
      <c r="X45" s="126">
        <f t="shared" si="26"/>
        <v>91.525423728813564</v>
      </c>
      <c r="Y45" s="130"/>
      <c r="Z45" s="126">
        <v>0</v>
      </c>
      <c r="AA45" s="126">
        <v>0</v>
      </c>
      <c r="AB45" s="126">
        <v>0</v>
      </c>
    </row>
    <row r="46" spans="1:33" ht="15" customHeight="1" thickBot="1" x14ac:dyDescent="0.3">
      <c r="A46" s="123" t="s">
        <v>263</v>
      </c>
      <c r="B46" s="132">
        <v>0</v>
      </c>
      <c r="C46" s="132">
        <v>0</v>
      </c>
      <c r="D46" s="132">
        <v>0</v>
      </c>
      <c r="E46" s="133"/>
      <c r="F46" s="132">
        <v>0</v>
      </c>
      <c r="G46" s="132">
        <v>0</v>
      </c>
      <c r="H46" s="132">
        <v>0</v>
      </c>
      <c r="I46" s="133"/>
      <c r="J46" s="132">
        <v>0</v>
      </c>
      <c r="K46" s="132">
        <v>0</v>
      </c>
      <c r="L46" s="132">
        <v>0</v>
      </c>
      <c r="M46" s="133"/>
      <c r="N46" s="132">
        <v>0</v>
      </c>
      <c r="O46" s="132">
        <v>0</v>
      </c>
      <c r="P46" s="132">
        <v>0</v>
      </c>
      <c r="Q46" s="133"/>
      <c r="R46" s="132">
        <v>0</v>
      </c>
      <c r="S46" s="132">
        <v>0</v>
      </c>
      <c r="T46" s="132">
        <v>0</v>
      </c>
      <c r="U46" s="133"/>
      <c r="V46" s="132">
        <v>0</v>
      </c>
      <c r="W46" s="132">
        <v>0</v>
      </c>
      <c r="X46" s="132">
        <v>0</v>
      </c>
      <c r="Y46" s="133"/>
      <c r="Z46" s="132">
        <v>0</v>
      </c>
      <c r="AA46" s="132">
        <v>0</v>
      </c>
      <c r="AB46" s="132">
        <v>0</v>
      </c>
    </row>
    <row r="47" spans="1:33" ht="15" customHeight="1" x14ac:dyDescent="0.25">
      <c r="A47" s="334" t="s">
        <v>256</v>
      </c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</row>
    <row r="48" spans="1:33" ht="15" customHeight="1" x14ac:dyDescent="0.25">
      <c r="A48" s="335" t="s">
        <v>242</v>
      </c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</row>
    <row r="51" spans="1:33" s="124" customFormat="1" ht="15" customHeight="1" x14ac:dyDescent="0.2">
      <c r="A51" s="336" t="s">
        <v>279</v>
      </c>
      <c r="B51" s="33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6"/>
      <c r="W51" s="336"/>
      <c r="X51" s="336"/>
      <c r="Y51" s="336"/>
      <c r="Z51" s="336"/>
      <c r="AA51" s="336"/>
      <c r="AB51" s="336"/>
      <c r="AC51" s="29"/>
      <c r="AD51" s="318" t="s">
        <v>356</v>
      </c>
      <c r="AE51" s="318"/>
      <c r="AF51" s="41"/>
      <c r="AG51" s="108"/>
    </row>
    <row r="52" spans="1:33" s="124" customFormat="1" ht="15" customHeight="1" x14ac:dyDescent="0.2">
      <c r="A52" s="330" t="s">
        <v>123</v>
      </c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0"/>
      <c r="AD52" s="318"/>
      <c r="AE52" s="318"/>
      <c r="AF52" s="41"/>
      <c r="AG52" s="108"/>
    </row>
    <row r="53" spans="1:33" s="124" customFormat="1" ht="15" customHeight="1" x14ac:dyDescent="0.2">
      <c r="A53" s="336" t="s">
        <v>254</v>
      </c>
      <c r="B53" s="336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  <c r="T53" s="336"/>
      <c r="U53" s="336"/>
      <c r="V53" s="336"/>
      <c r="W53" s="336"/>
      <c r="X53" s="336"/>
      <c r="Y53" s="336"/>
      <c r="Z53" s="336"/>
      <c r="AA53" s="336"/>
      <c r="AB53" s="336"/>
      <c r="AC53" s="171"/>
      <c r="AD53" s="171"/>
      <c r="AE53" s="171"/>
      <c r="AF53" s="171"/>
      <c r="AG53" s="108"/>
    </row>
    <row r="54" spans="1:33" s="124" customFormat="1" ht="15" customHeight="1" x14ac:dyDescent="0.25">
      <c r="A54" s="330" t="s">
        <v>255</v>
      </c>
      <c r="B54" s="330"/>
      <c r="C54" s="330"/>
      <c r="D54" s="330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108"/>
      <c r="AD54" s="108"/>
      <c r="AE54" s="108"/>
      <c r="AF54" s="108"/>
      <c r="AG54" s="108"/>
    </row>
    <row r="55" spans="1:33" s="163" customFormat="1" ht="15" customHeight="1" x14ac:dyDescent="0.2">
      <c r="A55" s="330" t="s">
        <v>515</v>
      </c>
      <c r="B55" s="330"/>
      <c r="C55" s="330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171"/>
      <c r="AD55" s="171"/>
      <c r="AE55" s="171"/>
      <c r="AF55" s="171"/>
      <c r="AG55" s="171"/>
    </row>
    <row r="56" spans="1:33" s="163" customFormat="1" ht="15" customHeight="1" thickBot="1" x14ac:dyDescent="0.25">
      <c r="A56" s="120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71"/>
      <c r="AD56" s="171"/>
      <c r="AE56" s="171"/>
      <c r="AF56" s="171"/>
      <c r="AG56" s="171"/>
    </row>
    <row r="57" spans="1:33" s="171" customFormat="1" ht="15" customHeight="1" x14ac:dyDescent="0.2">
      <c r="A57" s="332" t="s">
        <v>470</v>
      </c>
      <c r="B57" s="331" t="s">
        <v>19</v>
      </c>
      <c r="C57" s="331"/>
      <c r="D57" s="331"/>
      <c r="E57" s="109"/>
      <c r="F57" s="331" t="s">
        <v>116</v>
      </c>
      <c r="G57" s="331"/>
      <c r="H57" s="331"/>
      <c r="I57" s="109"/>
      <c r="J57" s="331" t="s">
        <v>117</v>
      </c>
      <c r="K57" s="331"/>
      <c r="L57" s="331"/>
      <c r="M57" s="109"/>
      <c r="N57" s="331" t="s">
        <v>118</v>
      </c>
      <c r="O57" s="331"/>
      <c r="P57" s="331"/>
      <c r="Q57" s="109"/>
      <c r="R57" s="331" t="s">
        <v>119</v>
      </c>
      <c r="S57" s="331"/>
      <c r="T57" s="331"/>
      <c r="U57" s="109"/>
      <c r="V57" s="331" t="s">
        <v>120</v>
      </c>
      <c r="W57" s="331"/>
      <c r="X57" s="331"/>
      <c r="Y57" s="109"/>
      <c r="Z57" s="331" t="s">
        <v>121</v>
      </c>
      <c r="AA57" s="331"/>
      <c r="AB57" s="331"/>
    </row>
    <row r="58" spans="1:33" s="171" customFormat="1" ht="15" customHeight="1" thickBot="1" x14ac:dyDescent="0.25">
      <c r="A58" s="333"/>
      <c r="B58" s="110" t="s">
        <v>70</v>
      </c>
      <c r="C58" s="110" t="s">
        <v>71</v>
      </c>
      <c r="D58" s="110" t="s">
        <v>72</v>
      </c>
      <c r="E58" s="111"/>
      <c r="F58" s="110" t="s">
        <v>70</v>
      </c>
      <c r="G58" s="110" t="s">
        <v>71</v>
      </c>
      <c r="H58" s="110" t="s">
        <v>72</v>
      </c>
      <c r="I58" s="111"/>
      <c r="J58" s="110" t="s">
        <v>70</v>
      </c>
      <c r="K58" s="110" t="s">
        <v>71</v>
      </c>
      <c r="L58" s="110" t="s">
        <v>72</v>
      </c>
      <c r="M58" s="111"/>
      <c r="N58" s="110" t="s">
        <v>70</v>
      </c>
      <c r="O58" s="110" t="s">
        <v>71</v>
      </c>
      <c r="P58" s="110" t="s">
        <v>72</v>
      </c>
      <c r="Q58" s="111"/>
      <c r="R58" s="110" t="s">
        <v>70</v>
      </c>
      <c r="S58" s="110" t="s">
        <v>71</v>
      </c>
      <c r="T58" s="110" t="s">
        <v>72</v>
      </c>
      <c r="U58" s="111"/>
      <c r="V58" s="110" t="s">
        <v>70</v>
      </c>
      <c r="W58" s="110" t="s">
        <v>71</v>
      </c>
      <c r="X58" s="110" t="s">
        <v>72</v>
      </c>
      <c r="Y58" s="111"/>
      <c r="Z58" s="110" t="s">
        <v>70</v>
      </c>
      <c r="AA58" s="110" t="s">
        <v>71</v>
      </c>
      <c r="AB58" s="110" t="s">
        <v>72</v>
      </c>
    </row>
    <row r="59" spans="1:33" s="124" customFormat="1" ht="15" customHeight="1" x14ac:dyDescent="0.25">
      <c r="A59" s="175"/>
      <c r="B59" s="113"/>
      <c r="C59" s="113"/>
      <c r="D59" s="113"/>
      <c r="E59" s="114"/>
      <c r="F59" s="113"/>
      <c r="G59" s="113"/>
      <c r="H59" s="113"/>
      <c r="I59" s="114"/>
      <c r="J59" s="113"/>
      <c r="K59" s="113"/>
      <c r="L59" s="113"/>
      <c r="M59" s="114"/>
      <c r="N59" s="113"/>
      <c r="O59" s="113"/>
      <c r="P59" s="113"/>
      <c r="Q59" s="114"/>
      <c r="R59" s="113"/>
      <c r="S59" s="113"/>
      <c r="T59" s="113"/>
      <c r="U59" s="114"/>
      <c r="V59" s="113"/>
      <c r="W59" s="113"/>
      <c r="X59" s="113"/>
      <c r="Y59" s="114"/>
      <c r="Z59" s="113"/>
      <c r="AA59" s="113"/>
      <c r="AB59" s="113"/>
      <c r="AC59" s="108"/>
      <c r="AD59" s="108"/>
      <c r="AE59" s="108"/>
      <c r="AF59" s="108"/>
      <c r="AG59" s="108"/>
    </row>
    <row r="60" spans="1:33" s="124" customFormat="1" ht="15" customHeight="1" x14ac:dyDescent="0.25">
      <c r="A60" s="329" t="s">
        <v>473</v>
      </c>
      <c r="B60" s="329"/>
      <c r="C60" s="329"/>
      <c r="D60" s="329"/>
      <c r="E60" s="329"/>
      <c r="F60" s="329"/>
      <c r="G60" s="329"/>
      <c r="H60" s="329"/>
      <c r="I60" s="329"/>
      <c r="J60" s="329"/>
      <c r="K60" s="329"/>
      <c r="L60" s="329"/>
      <c r="M60" s="329"/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  <c r="Y60" s="329"/>
      <c r="Z60" s="329"/>
      <c r="AA60" s="329"/>
      <c r="AB60" s="329"/>
      <c r="AC60" s="108"/>
      <c r="AD60" s="108"/>
      <c r="AE60" s="108"/>
      <c r="AF60" s="108"/>
      <c r="AG60" s="108"/>
    </row>
    <row r="61" spans="1:33" s="124" customFormat="1" ht="15" customHeight="1" x14ac:dyDescent="0.25">
      <c r="A61" s="112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08"/>
      <c r="AD61" s="108"/>
      <c r="AE61" s="108"/>
      <c r="AF61" s="108"/>
      <c r="AG61" s="108"/>
    </row>
    <row r="62" spans="1:33" s="124" customFormat="1" ht="15" customHeight="1" x14ac:dyDescent="0.25">
      <c r="A62" s="136" t="s">
        <v>19</v>
      </c>
      <c r="B62" s="152">
        <f t="shared" ref="B62:D64" si="28">+B68+B74</f>
        <v>38500</v>
      </c>
      <c r="C62" s="152">
        <f t="shared" si="28"/>
        <v>22005</v>
      </c>
      <c r="D62" s="152">
        <f t="shared" si="28"/>
        <v>16495</v>
      </c>
      <c r="E62" s="152"/>
      <c r="F62" s="152">
        <f t="shared" ref="F62:H64" si="29">+F68+F74</f>
        <v>11756</v>
      </c>
      <c r="G62" s="152">
        <f t="shared" si="29"/>
        <v>6926</v>
      </c>
      <c r="H62" s="152">
        <f t="shared" si="29"/>
        <v>4830</v>
      </c>
      <c r="I62" s="152"/>
      <c r="J62" s="152">
        <f t="shared" ref="J62:L64" si="30">+J68+J74</f>
        <v>8701</v>
      </c>
      <c r="K62" s="152">
        <f t="shared" si="30"/>
        <v>4990</v>
      </c>
      <c r="L62" s="152">
        <f t="shared" si="30"/>
        <v>3711</v>
      </c>
      <c r="M62" s="152"/>
      <c r="N62" s="152">
        <f t="shared" ref="N62:P64" si="31">+N68+N74</f>
        <v>5236</v>
      </c>
      <c r="O62" s="152">
        <f t="shared" si="31"/>
        <v>3046</v>
      </c>
      <c r="P62" s="152">
        <f t="shared" si="31"/>
        <v>2190</v>
      </c>
      <c r="Q62" s="152"/>
      <c r="R62" s="152">
        <f t="shared" ref="R62:T64" si="32">+R68+R74</f>
        <v>8293</v>
      </c>
      <c r="S62" s="152">
        <f t="shared" si="32"/>
        <v>4570</v>
      </c>
      <c r="T62" s="152">
        <f t="shared" si="32"/>
        <v>3723</v>
      </c>
      <c r="U62" s="152"/>
      <c r="V62" s="152">
        <f t="shared" ref="V62:X64" si="33">+V68+V74</f>
        <v>3651</v>
      </c>
      <c r="W62" s="152">
        <f t="shared" si="33"/>
        <v>2016</v>
      </c>
      <c r="X62" s="152">
        <f t="shared" si="33"/>
        <v>1635</v>
      </c>
      <c r="Y62" s="152"/>
      <c r="Z62" s="152">
        <f t="shared" ref="Z62:AB64" si="34">+Z68+Z74</f>
        <v>863</v>
      </c>
      <c r="AA62" s="152">
        <f t="shared" si="34"/>
        <v>457</v>
      </c>
      <c r="AB62" s="152">
        <f t="shared" si="34"/>
        <v>406</v>
      </c>
      <c r="AC62" s="108"/>
      <c r="AD62" s="108"/>
      <c r="AE62" s="108"/>
      <c r="AF62" s="108"/>
      <c r="AG62" s="108"/>
    </row>
    <row r="63" spans="1:33" s="124" customFormat="1" ht="15" customHeight="1" x14ac:dyDescent="0.25">
      <c r="A63" s="116" t="s">
        <v>73</v>
      </c>
      <c r="B63" s="115">
        <f t="shared" si="28"/>
        <v>32247</v>
      </c>
      <c r="C63" s="115">
        <f t="shared" si="28"/>
        <v>18259</v>
      </c>
      <c r="D63" s="115">
        <f t="shared" si="28"/>
        <v>13988</v>
      </c>
      <c r="E63" s="115"/>
      <c r="F63" s="115">
        <f t="shared" si="29"/>
        <v>10479</v>
      </c>
      <c r="G63" s="115">
        <f t="shared" si="29"/>
        <v>6155</v>
      </c>
      <c r="H63" s="115">
        <f t="shared" si="29"/>
        <v>4324</v>
      </c>
      <c r="I63" s="115"/>
      <c r="J63" s="115">
        <f t="shared" si="30"/>
        <v>7380</v>
      </c>
      <c r="K63" s="115">
        <f t="shared" si="30"/>
        <v>4172</v>
      </c>
      <c r="L63" s="115">
        <f t="shared" si="30"/>
        <v>3208</v>
      </c>
      <c r="M63" s="115"/>
      <c r="N63" s="115">
        <f t="shared" si="31"/>
        <v>3933</v>
      </c>
      <c r="O63" s="115">
        <f t="shared" si="31"/>
        <v>2235</v>
      </c>
      <c r="P63" s="115">
        <f t="shared" si="31"/>
        <v>1698</v>
      </c>
      <c r="Q63" s="115"/>
      <c r="R63" s="115">
        <f t="shared" si="32"/>
        <v>6751</v>
      </c>
      <c r="S63" s="115">
        <f t="shared" si="32"/>
        <v>3692</v>
      </c>
      <c r="T63" s="115">
        <f t="shared" si="32"/>
        <v>3059</v>
      </c>
      <c r="U63" s="115"/>
      <c r="V63" s="115">
        <f t="shared" si="33"/>
        <v>2948</v>
      </c>
      <c r="W63" s="115">
        <f t="shared" si="33"/>
        <v>1612</v>
      </c>
      <c r="X63" s="115">
        <f t="shared" si="33"/>
        <v>1336</v>
      </c>
      <c r="Y63" s="115"/>
      <c r="Z63" s="115">
        <f t="shared" si="34"/>
        <v>756</v>
      </c>
      <c r="AA63" s="115">
        <f t="shared" si="34"/>
        <v>393</v>
      </c>
      <c r="AB63" s="115">
        <f t="shared" si="34"/>
        <v>363</v>
      </c>
      <c r="AC63" s="108"/>
      <c r="AD63" s="108"/>
      <c r="AE63" s="108"/>
      <c r="AF63" s="108"/>
      <c r="AG63" s="108"/>
    </row>
    <row r="64" spans="1:33" s="124" customFormat="1" ht="15" customHeight="1" x14ac:dyDescent="0.25">
      <c r="A64" s="116" t="s">
        <v>74</v>
      </c>
      <c r="B64" s="115">
        <f t="shared" si="28"/>
        <v>3586</v>
      </c>
      <c r="C64" s="115">
        <f t="shared" si="28"/>
        <v>2226</v>
      </c>
      <c r="D64" s="115">
        <f t="shared" si="28"/>
        <v>1360</v>
      </c>
      <c r="E64" s="115"/>
      <c r="F64" s="115">
        <f t="shared" si="29"/>
        <v>717</v>
      </c>
      <c r="G64" s="115">
        <f t="shared" si="29"/>
        <v>443</v>
      </c>
      <c r="H64" s="115">
        <f t="shared" si="29"/>
        <v>274</v>
      </c>
      <c r="I64" s="115"/>
      <c r="J64" s="115">
        <f t="shared" si="30"/>
        <v>792</v>
      </c>
      <c r="K64" s="115">
        <f t="shared" si="30"/>
        <v>517</v>
      </c>
      <c r="L64" s="115">
        <f t="shared" si="30"/>
        <v>275</v>
      </c>
      <c r="M64" s="115"/>
      <c r="N64" s="115">
        <f t="shared" si="31"/>
        <v>833</v>
      </c>
      <c r="O64" s="115">
        <f t="shared" si="31"/>
        <v>531</v>
      </c>
      <c r="P64" s="115">
        <f t="shared" si="31"/>
        <v>302</v>
      </c>
      <c r="Q64" s="115"/>
      <c r="R64" s="115">
        <f t="shared" si="32"/>
        <v>903</v>
      </c>
      <c r="S64" s="115">
        <f t="shared" si="32"/>
        <v>542</v>
      </c>
      <c r="T64" s="115">
        <f t="shared" si="32"/>
        <v>361</v>
      </c>
      <c r="U64" s="115"/>
      <c r="V64" s="115">
        <f t="shared" si="33"/>
        <v>341</v>
      </c>
      <c r="W64" s="115">
        <f t="shared" si="33"/>
        <v>193</v>
      </c>
      <c r="X64" s="115">
        <f t="shared" si="33"/>
        <v>148</v>
      </c>
      <c r="Y64" s="115"/>
      <c r="Z64" s="115">
        <f t="shared" si="34"/>
        <v>0</v>
      </c>
      <c r="AA64" s="115">
        <f t="shared" si="34"/>
        <v>0</v>
      </c>
      <c r="AB64" s="115">
        <f t="shared" si="34"/>
        <v>0</v>
      </c>
      <c r="AC64" s="108"/>
      <c r="AD64" s="108"/>
      <c r="AE64" s="108"/>
      <c r="AF64" s="108"/>
      <c r="AG64" s="108"/>
    </row>
    <row r="65" spans="1:33" s="124" customFormat="1" ht="15" customHeight="1" x14ac:dyDescent="0.25">
      <c r="A65" s="116" t="s">
        <v>263</v>
      </c>
      <c r="B65" s="115">
        <f>+B71</f>
        <v>2667</v>
      </c>
      <c r="C65" s="115">
        <f>+C71</f>
        <v>1520</v>
      </c>
      <c r="D65" s="115">
        <f>+D71</f>
        <v>1147</v>
      </c>
      <c r="E65" s="115"/>
      <c r="F65" s="115">
        <f>+F71</f>
        <v>560</v>
      </c>
      <c r="G65" s="115">
        <f>+G71</f>
        <v>328</v>
      </c>
      <c r="H65" s="115">
        <f>+H71</f>
        <v>232</v>
      </c>
      <c r="I65" s="115"/>
      <c r="J65" s="115">
        <f>+J71</f>
        <v>529</v>
      </c>
      <c r="K65" s="115">
        <f>+K71</f>
        <v>301</v>
      </c>
      <c r="L65" s="115">
        <f>+L71</f>
        <v>228</v>
      </c>
      <c r="M65" s="115"/>
      <c r="N65" s="115">
        <f>+N71</f>
        <v>470</v>
      </c>
      <c r="O65" s="115">
        <f>+O71</f>
        <v>280</v>
      </c>
      <c r="P65" s="115">
        <f>+P71</f>
        <v>190</v>
      </c>
      <c r="Q65" s="115"/>
      <c r="R65" s="115">
        <f>+R71</f>
        <v>639</v>
      </c>
      <c r="S65" s="115">
        <f>+S71</f>
        <v>336</v>
      </c>
      <c r="T65" s="115">
        <f>+T71</f>
        <v>303</v>
      </c>
      <c r="U65" s="115"/>
      <c r="V65" s="115">
        <f>+V71</f>
        <v>362</v>
      </c>
      <c r="W65" s="115">
        <f>+W71</f>
        <v>211</v>
      </c>
      <c r="X65" s="115">
        <f>+X71</f>
        <v>151</v>
      </c>
      <c r="Y65" s="115"/>
      <c r="Z65" s="115">
        <f>+Z71</f>
        <v>107</v>
      </c>
      <c r="AA65" s="115">
        <f>+AA71</f>
        <v>64</v>
      </c>
      <c r="AB65" s="115">
        <f>+AB71</f>
        <v>43</v>
      </c>
      <c r="AC65" s="108"/>
      <c r="AD65" s="108"/>
      <c r="AE65" s="108"/>
      <c r="AF65" s="108"/>
      <c r="AG65" s="108"/>
    </row>
    <row r="66" spans="1:33" s="124" customFormat="1" ht="15" customHeight="1" x14ac:dyDescent="0.25">
      <c r="A66" s="11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08"/>
      <c r="AD66" s="108"/>
      <c r="AE66" s="108"/>
      <c r="AF66" s="108"/>
      <c r="AG66" s="108"/>
    </row>
    <row r="67" spans="1:33" s="124" customFormat="1" ht="15" customHeight="1" x14ac:dyDescent="0.25">
      <c r="A67" s="136" t="s">
        <v>471</v>
      </c>
      <c r="B67" s="117"/>
      <c r="C67" s="117"/>
      <c r="D67" s="117"/>
      <c r="E67" s="118"/>
      <c r="F67" s="117"/>
      <c r="G67" s="117"/>
      <c r="H67" s="117"/>
      <c r="I67" s="118"/>
      <c r="J67" s="117"/>
      <c r="K67" s="117"/>
      <c r="L67" s="117"/>
      <c r="M67" s="118"/>
      <c r="N67" s="117"/>
      <c r="O67" s="117"/>
      <c r="P67" s="117"/>
      <c r="Q67" s="118"/>
      <c r="R67" s="117"/>
      <c r="S67" s="117"/>
      <c r="T67" s="117"/>
      <c r="U67" s="118"/>
      <c r="V67" s="117"/>
      <c r="W67" s="117"/>
      <c r="X67" s="117"/>
      <c r="Y67" s="118"/>
      <c r="Z67" s="117"/>
      <c r="AA67" s="117"/>
      <c r="AB67" s="117"/>
      <c r="AC67" s="108"/>
      <c r="AD67" s="108"/>
      <c r="AE67" s="108"/>
      <c r="AF67" s="108"/>
      <c r="AG67" s="108"/>
    </row>
    <row r="68" spans="1:33" s="124" customFormat="1" ht="15" customHeight="1" x14ac:dyDescent="0.2">
      <c r="A68" s="137" t="s">
        <v>19</v>
      </c>
      <c r="B68" s="271">
        <v>32449</v>
      </c>
      <c r="C68" s="271">
        <v>18359</v>
      </c>
      <c r="D68" s="271">
        <v>14090</v>
      </c>
      <c r="E68" s="271"/>
      <c r="F68" s="271">
        <v>9967</v>
      </c>
      <c r="G68" s="271">
        <v>5801</v>
      </c>
      <c r="H68" s="271">
        <v>4166</v>
      </c>
      <c r="I68" s="271"/>
      <c r="J68" s="271">
        <v>7331</v>
      </c>
      <c r="K68" s="271">
        <v>4163</v>
      </c>
      <c r="L68" s="271">
        <v>3168</v>
      </c>
      <c r="M68" s="271"/>
      <c r="N68" s="271">
        <v>4469</v>
      </c>
      <c r="O68" s="271">
        <v>2562</v>
      </c>
      <c r="P68" s="271">
        <v>1907</v>
      </c>
      <c r="Q68" s="271"/>
      <c r="R68" s="271">
        <v>7037</v>
      </c>
      <c r="S68" s="271">
        <v>3824</v>
      </c>
      <c r="T68" s="271">
        <v>3213</v>
      </c>
      <c r="U68" s="271"/>
      <c r="V68" s="271">
        <v>3040</v>
      </c>
      <c r="W68" s="271">
        <v>1679</v>
      </c>
      <c r="X68" s="271">
        <v>1361</v>
      </c>
      <c r="Y68" s="271"/>
      <c r="Z68" s="271">
        <v>605</v>
      </c>
      <c r="AA68" s="271">
        <v>330</v>
      </c>
      <c r="AB68" s="271">
        <v>275</v>
      </c>
      <c r="AC68" s="108"/>
      <c r="AD68" s="108"/>
      <c r="AE68" s="108"/>
      <c r="AF68" s="108"/>
      <c r="AG68" s="108"/>
    </row>
    <row r="69" spans="1:33" ht="15" customHeight="1" x14ac:dyDescent="0.2">
      <c r="A69" s="116" t="s">
        <v>73</v>
      </c>
      <c r="B69" s="272">
        <v>26243</v>
      </c>
      <c r="C69" s="272">
        <v>14643</v>
      </c>
      <c r="D69" s="272">
        <v>11600</v>
      </c>
      <c r="E69" s="272"/>
      <c r="F69" s="272">
        <v>8699</v>
      </c>
      <c r="G69" s="272">
        <v>5037</v>
      </c>
      <c r="H69" s="272">
        <v>3662</v>
      </c>
      <c r="I69" s="272"/>
      <c r="J69" s="272">
        <v>6019</v>
      </c>
      <c r="K69" s="272">
        <v>3350</v>
      </c>
      <c r="L69" s="272">
        <v>2669</v>
      </c>
      <c r="M69" s="272"/>
      <c r="N69" s="272">
        <v>3176</v>
      </c>
      <c r="O69" s="272">
        <v>1759</v>
      </c>
      <c r="P69" s="272">
        <v>1417</v>
      </c>
      <c r="Q69" s="272"/>
      <c r="R69" s="272">
        <v>5509</v>
      </c>
      <c r="S69" s="272">
        <v>2956</v>
      </c>
      <c r="T69" s="272">
        <v>2553</v>
      </c>
      <c r="U69" s="272"/>
      <c r="V69" s="272">
        <v>2342</v>
      </c>
      <c r="W69" s="272">
        <v>1275</v>
      </c>
      <c r="X69" s="272">
        <v>1067</v>
      </c>
      <c r="Y69" s="272"/>
      <c r="Z69" s="272">
        <v>498</v>
      </c>
      <c r="AA69" s="272">
        <v>266</v>
      </c>
      <c r="AB69" s="272">
        <v>232</v>
      </c>
    </row>
    <row r="70" spans="1:33" ht="15" customHeight="1" x14ac:dyDescent="0.2">
      <c r="A70" s="116" t="s">
        <v>74</v>
      </c>
      <c r="B70" s="272">
        <v>3539</v>
      </c>
      <c r="C70" s="272">
        <v>2196</v>
      </c>
      <c r="D70" s="272">
        <v>1343</v>
      </c>
      <c r="E70" s="272"/>
      <c r="F70" s="272">
        <v>708</v>
      </c>
      <c r="G70" s="272">
        <v>436</v>
      </c>
      <c r="H70" s="272">
        <v>272</v>
      </c>
      <c r="I70" s="272"/>
      <c r="J70" s="272">
        <v>783</v>
      </c>
      <c r="K70" s="272">
        <v>512</v>
      </c>
      <c r="L70" s="272">
        <v>271</v>
      </c>
      <c r="M70" s="272"/>
      <c r="N70" s="272">
        <v>823</v>
      </c>
      <c r="O70" s="272">
        <v>523</v>
      </c>
      <c r="P70" s="272">
        <v>300</v>
      </c>
      <c r="Q70" s="272"/>
      <c r="R70" s="272">
        <v>889</v>
      </c>
      <c r="S70" s="272">
        <v>532</v>
      </c>
      <c r="T70" s="272">
        <v>357</v>
      </c>
      <c r="U70" s="272"/>
      <c r="V70" s="272">
        <v>336</v>
      </c>
      <c r="W70" s="272">
        <v>193</v>
      </c>
      <c r="X70" s="272">
        <v>143</v>
      </c>
      <c r="Y70" s="272"/>
      <c r="Z70" s="272">
        <v>0</v>
      </c>
      <c r="AA70" s="272">
        <v>0</v>
      </c>
      <c r="AB70" s="272">
        <v>0</v>
      </c>
    </row>
    <row r="71" spans="1:33" ht="15" customHeight="1" x14ac:dyDescent="0.2">
      <c r="A71" s="116" t="s">
        <v>263</v>
      </c>
      <c r="B71" s="272">
        <v>2667</v>
      </c>
      <c r="C71" s="272">
        <v>1520</v>
      </c>
      <c r="D71" s="272">
        <v>1147</v>
      </c>
      <c r="E71" s="272"/>
      <c r="F71" s="272">
        <v>560</v>
      </c>
      <c r="G71" s="272">
        <v>328</v>
      </c>
      <c r="H71" s="272">
        <v>232</v>
      </c>
      <c r="I71" s="272"/>
      <c r="J71" s="272">
        <v>529</v>
      </c>
      <c r="K71" s="272">
        <v>301</v>
      </c>
      <c r="L71" s="272">
        <v>228</v>
      </c>
      <c r="M71" s="272"/>
      <c r="N71" s="272">
        <v>470</v>
      </c>
      <c r="O71" s="272">
        <v>280</v>
      </c>
      <c r="P71" s="272">
        <v>190</v>
      </c>
      <c r="Q71" s="272"/>
      <c r="R71" s="272">
        <v>639</v>
      </c>
      <c r="S71" s="272">
        <v>336</v>
      </c>
      <c r="T71" s="272">
        <v>303</v>
      </c>
      <c r="U71" s="272"/>
      <c r="V71" s="272">
        <v>362</v>
      </c>
      <c r="W71" s="272">
        <v>211</v>
      </c>
      <c r="X71" s="272">
        <v>151</v>
      </c>
      <c r="Y71" s="272"/>
      <c r="Z71" s="272">
        <v>107</v>
      </c>
      <c r="AA71" s="272">
        <v>64</v>
      </c>
      <c r="AB71" s="272">
        <v>43</v>
      </c>
    </row>
    <row r="72" spans="1:33" ht="15" customHeight="1" x14ac:dyDescent="0.2">
      <c r="A72" s="116"/>
      <c r="B72" s="272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  <c r="AA72" s="272"/>
      <c r="AB72" s="272"/>
    </row>
    <row r="73" spans="1:33" ht="15" customHeight="1" x14ac:dyDescent="0.2">
      <c r="A73" s="125" t="s">
        <v>472</v>
      </c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</row>
    <row r="74" spans="1:33" s="124" customFormat="1" ht="15" customHeight="1" x14ac:dyDescent="0.2">
      <c r="A74" s="137" t="s">
        <v>19</v>
      </c>
      <c r="B74" s="271">
        <v>6051</v>
      </c>
      <c r="C74" s="271">
        <v>3646</v>
      </c>
      <c r="D74" s="271">
        <v>2405</v>
      </c>
      <c r="E74" s="271"/>
      <c r="F74" s="271">
        <v>1789</v>
      </c>
      <c r="G74" s="271">
        <v>1125</v>
      </c>
      <c r="H74" s="271">
        <v>664</v>
      </c>
      <c r="I74" s="271"/>
      <c r="J74" s="271">
        <v>1370</v>
      </c>
      <c r="K74" s="271">
        <v>827</v>
      </c>
      <c r="L74" s="271">
        <v>543</v>
      </c>
      <c r="M74" s="271"/>
      <c r="N74" s="271">
        <v>767</v>
      </c>
      <c r="O74" s="271">
        <v>484</v>
      </c>
      <c r="P74" s="271">
        <v>283</v>
      </c>
      <c r="Q74" s="271"/>
      <c r="R74" s="271">
        <v>1256</v>
      </c>
      <c r="S74" s="271">
        <v>746</v>
      </c>
      <c r="T74" s="271">
        <v>510</v>
      </c>
      <c r="U74" s="271"/>
      <c r="V74" s="271">
        <v>611</v>
      </c>
      <c r="W74" s="271">
        <v>337</v>
      </c>
      <c r="X74" s="271">
        <v>274</v>
      </c>
      <c r="Y74" s="271"/>
      <c r="Z74" s="271">
        <v>258</v>
      </c>
      <c r="AA74" s="271">
        <v>127</v>
      </c>
      <c r="AB74" s="271">
        <v>131</v>
      </c>
      <c r="AC74" s="108"/>
      <c r="AD74" s="108"/>
      <c r="AE74" s="108"/>
      <c r="AF74" s="108"/>
      <c r="AG74" s="108"/>
    </row>
    <row r="75" spans="1:33" ht="15" customHeight="1" x14ac:dyDescent="0.2">
      <c r="A75" s="116" t="s">
        <v>73</v>
      </c>
      <c r="B75" s="272">
        <v>6004</v>
      </c>
      <c r="C75" s="272">
        <v>3616</v>
      </c>
      <c r="D75" s="272">
        <v>2388</v>
      </c>
      <c r="E75" s="272"/>
      <c r="F75" s="272">
        <v>1780</v>
      </c>
      <c r="G75" s="272">
        <v>1118</v>
      </c>
      <c r="H75" s="272">
        <v>662</v>
      </c>
      <c r="I75" s="272"/>
      <c r="J75" s="272">
        <v>1361</v>
      </c>
      <c r="K75" s="272">
        <v>822</v>
      </c>
      <c r="L75" s="272">
        <v>539</v>
      </c>
      <c r="M75" s="272"/>
      <c r="N75" s="272">
        <v>757</v>
      </c>
      <c r="O75" s="272">
        <v>476</v>
      </c>
      <c r="P75" s="272">
        <v>281</v>
      </c>
      <c r="Q75" s="272"/>
      <c r="R75" s="272">
        <v>1242</v>
      </c>
      <c r="S75" s="272">
        <v>736</v>
      </c>
      <c r="T75" s="272">
        <v>506</v>
      </c>
      <c r="U75" s="272"/>
      <c r="V75" s="272">
        <v>606</v>
      </c>
      <c r="W75" s="272">
        <v>337</v>
      </c>
      <c r="X75" s="272">
        <v>269</v>
      </c>
      <c r="Y75" s="272"/>
      <c r="Z75" s="272">
        <v>258</v>
      </c>
      <c r="AA75" s="272">
        <v>127</v>
      </c>
      <c r="AB75" s="272">
        <v>131</v>
      </c>
    </row>
    <row r="76" spans="1:33" ht="15" customHeight="1" x14ac:dyDescent="0.2">
      <c r="A76" s="116" t="s">
        <v>74</v>
      </c>
      <c r="B76" s="272">
        <v>47</v>
      </c>
      <c r="C76" s="272">
        <v>30</v>
      </c>
      <c r="D76" s="272">
        <v>17</v>
      </c>
      <c r="E76" s="272"/>
      <c r="F76" s="272">
        <v>9</v>
      </c>
      <c r="G76" s="272">
        <v>7</v>
      </c>
      <c r="H76" s="272">
        <v>2</v>
      </c>
      <c r="I76" s="272"/>
      <c r="J76" s="272">
        <v>9</v>
      </c>
      <c r="K76" s="272">
        <v>5</v>
      </c>
      <c r="L76" s="272">
        <v>4</v>
      </c>
      <c r="M76" s="272"/>
      <c r="N76" s="272">
        <v>10</v>
      </c>
      <c r="O76" s="272">
        <v>8</v>
      </c>
      <c r="P76" s="272">
        <v>2</v>
      </c>
      <c r="Q76" s="272"/>
      <c r="R76" s="272">
        <v>14</v>
      </c>
      <c r="S76" s="272">
        <v>10</v>
      </c>
      <c r="T76" s="272">
        <v>4</v>
      </c>
      <c r="U76" s="272"/>
      <c r="V76" s="272">
        <v>5</v>
      </c>
      <c r="W76" s="272">
        <v>0</v>
      </c>
      <c r="X76" s="272">
        <v>5</v>
      </c>
      <c r="Y76" s="272"/>
      <c r="Z76" s="272">
        <v>0</v>
      </c>
      <c r="AA76" s="272">
        <v>0</v>
      </c>
      <c r="AB76" s="272">
        <v>0</v>
      </c>
    </row>
    <row r="77" spans="1:33" ht="15" customHeight="1" x14ac:dyDescent="0.25">
      <c r="A77" s="116" t="s">
        <v>263</v>
      </c>
      <c r="B77" s="119">
        <v>0</v>
      </c>
      <c r="C77" s="119">
        <v>0</v>
      </c>
      <c r="D77" s="119">
        <v>0</v>
      </c>
      <c r="E77" s="119"/>
      <c r="F77" s="119">
        <v>0</v>
      </c>
      <c r="G77" s="119">
        <v>0</v>
      </c>
      <c r="H77" s="119">
        <v>0</v>
      </c>
      <c r="I77" s="119"/>
      <c r="J77" s="119">
        <v>0</v>
      </c>
      <c r="K77" s="119">
        <v>0</v>
      </c>
      <c r="L77" s="119">
        <v>0</v>
      </c>
      <c r="M77" s="119"/>
      <c r="N77" s="119">
        <v>0</v>
      </c>
      <c r="O77" s="119">
        <v>0</v>
      </c>
      <c r="P77" s="119">
        <v>0</v>
      </c>
      <c r="Q77" s="119"/>
      <c r="R77" s="119">
        <v>0</v>
      </c>
      <c r="S77" s="119">
        <v>0</v>
      </c>
      <c r="T77" s="119">
        <v>0</v>
      </c>
      <c r="U77" s="119"/>
      <c r="V77" s="119">
        <v>0</v>
      </c>
      <c r="W77" s="119">
        <v>0</v>
      </c>
      <c r="X77" s="119">
        <v>0</v>
      </c>
      <c r="Y77" s="119"/>
      <c r="Z77" s="119">
        <v>0</v>
      </c>
      <c r="AA77" s="119">
        <v>0</v>
      </c>
      <c r="AB77" s="119">
        <v>0</v>
      </c>
    </row>
    <row r="78" spans="1:33" ht="15" customHeight="1" x14ac:dyDescent="0.25">
      <c r="A78" s="116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</row>
    <row r="79" spans="1:33" s="124" customFormat="1" ht="15" customHeight="1" x14ac:dyDescent="0.25">
      <c r="A79" s="329" t="s">
        <v>474</v>
      </c>
      <c r="B79" s="329"/>
      <c r="C79" s="329"/>
      <c r="D79" s="329"/>
      <c r="E79" s="329"/>
      <c r="F79" s="329"/>
      <c r="G79" s="329"/>
      <c r="H79" s="329"/>
      <c r="I79" s="329"/>
      <c r="J79" s="329"/>
      <c r="K79" s="329"/>
      <c r="L79" s="329"/>
      <c r="M79" s="329"/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/>
      <c r="Z79" s="329"/>
      <c r="AA79" s="329"/>
      <c r="AB79" s="329"/>
      <c r="AC79" s="108"/>
      <c r="AD79" s="108"/>
      <c r="AE79" s="108"/>
      <c r="AF79" s="108"/>
      <c r="AG79" s="108"/>
    </row>
    <row r="80" spans="1:33" s="124" customFormat="1" ht="15" customHeight="1" x14ac:dyDescent="0.25">
      <c r="A80" s="112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08"/>
      <c r="AD80" s="108"/>
      <c r="AE80" s="108"/>
      <c r="AF80" s="108"/>
      <c r="AG80" s="108"/>
    </row>
    <row r="81" spans="1:33" s="124" customFormat="1" ht="15" customHeight="1" x14ac:dyDescent="0.25">
      <c r="A81" s="113" t="s">
        <v>19</v>
      </c>
      <c r="B81" s="174">
        <f t="shared" ref="B81:D84" si="35">+B62/(B62+B113+B12)*100</f>
        <v>10.950285702908793</v>
      </c>
      <c r="C81" s="174">
        <f t="shared" si="35"/>
        <v>12.722300594343331</v>
      </c>
      <c r="D81" s="174">
        <f t="shared" si="35"/>
        <v>9.2344296710986704</v>
      </c>
      <c r="E81" s="174"/>
      <c r="F81" s="174">
        <f t="shared" ref="F81:H84" si="36">+F62/(F62+F113+F12)*100</f>
        <v>14.369354503563002</v>
      </c>
      <c r="G81" s="174">
        <f t="shared" si="36"/>
        <v>16.332594444182426</v>
      </c>
      <c r="H81" s="174">
        <f t="shared" si="36"/>
        <v>12.256705661430709</v>
      </c>
      <c r="I81" s="174"/>
      <c r="J81" s="174">
        <f t="shared" ref="J81:L84" si="37">+J62/(J62+J113+J12)*100</f>
        <v>12.0704723590206</v>
      </c>
      <c r="K81" s="174">
        <f t="shared" si="37"/>
        <v>13.767036362633117</v>
      </c>
      <c r="L81" s="174">
        <f t="shared" si="37"/>
        <v>10.354641591562265</v>
      </c>
      <c r="M81" s="174"/>
      <c r="N81" s="174">
        <f t="shared" ref="N81:P84" si="38">+N62/(N62+N113+N12)*100</f>
        <v>8.3129584352078236</v>
      </c>
      <c r="O81" s="174">
        <f t="shared" si="38"/>
        <v>9.794527155213995</v>
      </c>
      <c r="P81" s="174">
        <f t="shared" si="38"/>
        <v>6.868002634302381</v>
      </c>
      <c r="Q81" s="174"/>
      <c r="R81" s="174">
        <f t="shared" ref="R81:T84" si="39">+R62/(R62+R113+R12)*100</f>
        <v>12.466177620107029</v>
      </c>
      <c r="S81" s="174">
        <f t="shared" si="39"/>
        <v>14.29599274251572</v>
      </c>
      <c r="T81" s="174">
        <f t="shared" si="39"/>
        <v>10.773504644500392</v>
      </c>
      <c r="U81" s="174"/>
      <c r="V81" s="174">
        <f t="shared" ref="V81:X84" si="40">+V62/(V62+V113+V12)*100</f>
        <v>6.9256596543809401</v>
      </c>
      <c r="W81" s="174">
        <f t="shared" si="40"/>
        <v>8.2609408293722346</v>
      </c>
      <c r="X81" s="174">
        <f t="shared" si="40"/>
        <v>5.7747324550559815</v>
      </c>
      <c r="Y81" s="174"/>
      <c r="Z81" s="174">
        <f t="shared" ref="Z81:AB84" si="41">+Z62/(Z62+Z113+Z12)*100</f>
        <v>5.5807035695809626</v>
      </c>
      <c r="AA81" s="174">
        <f t="shared" si="41"/>
        <v>6.6793335282081259</v>
      </c>
      <c r="AB81" s="174">
        <f t="shared" si="41"/>
        <v>4.7088842495940613</v>
      </c>
      <c r="AC81" s="108"/>
      <c r="AD81" s="108"/>
      <c r="AE81" s="108"/>
      <c r="AF81" s="108"/>
      <c r="AG81" s="108"/>
    </row>
    <row r="82" spans="1:33" s="124" customFormat="1" ht="15" customHeight="1" x14ac:dyDescent="0.25">
      <c r="A82" s="108" t="s">
        <v>73</v>
      </c>
      <c r="B82" s="126">
        <f t="shared" si="35"/>
        <v>10.30798983489699</v>
      </c>
      <c r="C82" s="126">
        <f t="shared" si="35"/>
        <v>11.902247601168128</v>
      </c>
      <c r="D82" s="126">
        <f t="shared" si="35"/>
        <v>8.7739216067541879</v>
      </c>
      <c r="E82" s="126"/>
      <c r="F82" s="126">
        <f t="shared" si="36"/>
        <v>14.185731690808176</v>
      </c>
      <c r="G82" s="126">
        <f t="shared" si="36"/>
        <v>16.024889999739646</v>
      </c>
      <c r="H82" s="126">
        <f t="shared" si="36"/>
        <v>12.193677561264488</v>
      </c>
      <c r="I82" s="126"/>
      <c r="J82" s="126">
        <f t="shared" si="37"/>
        <v>11.499446842326689</v>
      </c>
      <c r="K82" s="126">
        <f t="shared" si="37"/>
        <v>12.943256910619553</v>
      </c>
      <c r="L82" s="126">
        <f t="shared" si="37"/>
        <v>10.042574505384422</v>
      </c>
      <c r="M82" s="126"/>
      <c r="N82" s="126">
        <f t="shared" si="38"/>
        <v>7.1167486971627101</v>
      </c>
      <c r="O82" s="126">
        <f t="shared" si="38"/>
        <v>8.2160055876190121</v>
      </c>
      <c r="P82" s="126">
        <f t="shared" si="38"/>
        <v>6.0511029542781802</v>
      </c>
      <c r="Q82" s="126"/>
      <c r="R82" s="126">
        <f t="shared" si="39"/>
        <v>11.368764945606413</v>
      </c>
      <c r="S82" s="126">
        <f t="shared" si="39"/>
        <v>13.008244662109789</v>
      </c>
      <c r="T82" s="126">
        <f t="shared" si="39"/>
        <v>9.8677419354838722</v>
      </c>
      <c r="U82" s="126"/>
      <c r="V82" s="126">
        <f t="shared" si="40"/>
        <v>6.4582557451749292</v>
      </c>
      <c r="W82" s="126">
        <f t="shared" si="40"/>
        <v>7.7217857827169958</v>
      </c>
      <c r="X82" s="126">
        <f t="shared" si="40"/>
        <v>5.3934035767631503</v>
      </c>
      <c r="Y82" s="126"/>
      <c r="Z82" s="126">
        <f t="shared" si="41"/>
        <v>5.2155915833045876</v>
      </c>
      <c r="AA82" s="126">
        <f t="shared" si="41"/>
        <v>6.2331482950039652</v>
      </c>
      <c r="AB82" s="126">
        <f t="shared" si="41"/>
        <v>4.4322344322344325</v>
      </c>
      <c r="AC82" s="108"/>
      <c r="AD82" s="108"/>
      <c r="AE82" s="108"/>
      <c r="AF82" s="108"/>
      <c r="AG82" s="108"/>
    </row>
    <row r="83" spans="1:33" s="124" customFormat="1" ht="15" customHeight="1" x14ac:dyDescent="0.25">
      <c r="A83" s="108" t="s">
        <v>74</v>
      </c>
      <c r="B83" s="126">
        <f t="shared" si="35"/>
        <v>13.253991720875222</v>
      </c>
      <c r="C83" s="126">
        <f t="shared" si="35"/>
        <v>16.075684263739436</v>
      </c>
      <c r="D83" s="126">
        <f t="shared" si="35"/>
        <v>10.296010296010296</v>
      </c>
      <c r="E83" s="126"/>
      <c r="F83" s="126">
        <f t="shared" si="36"/>
        <v>12.891046386192018</v>
      </c>
      <c r="G83" s="126">
        <f t="shared" si="36"/>
        <v>15.709219858156029</v>
      </c>
      <c r="H83" s="126">
        <f t="shared" si="36"/>
        <v>9.9927060539752013</v>
      </c>
      <c r="I83" s="126"/>
      <c r="J83" s="126">
        <f t="shared" si="37"/>
        <v>13.875262789067975</v>
      </c>
      <c r="K83" s="126">
        <f t="shared" si="37"/>
        <v>17.579054743284598</v>
      </c>
      <c r="L83" s="126">
        <f t="shared" si="37"/>
        <v>9.9385616190820389</v>
      </c>
      <c r="M83" s="126"/>
      <c r="N83" s="126">
        <f t="shared" si="38"/>
        <v>14.939024390243901</v>
      </c>
      <c r="O83" s="126">
        <f t="shared" si="38"/>
        <v>18.335635359116022</v>
      </c>
      <c r="P83" s="126">
        <f t="shared" si="38"/>
        <v>11.26865671641791</v>
      </c>
      <c r="Q83" s="126"/>
      <c r="R83" s="126">
        <f t="shared" si="39"/>
        <v>18.462482109997953</v>
      </c>
      <c r="S83" s="126">
        <f t="shared" si="39"/>
        <v>21.525019857029388</v>
      </c>
      <c r="T83" s="126">
        <f t="shared" si="39"/>
        <v>15.212810788032026</v>
      </c>
      <c r="U83" s="126"/>
      <c r="V83" s="126">
        <f t="shared" si="40"/>
        <v>6.8570279509350494</v>
      </c>
      <c r="W83" s="126">
        <f t="shared" si="40"/>
        <v>7.7447833065810601</v>
      </c>
      <c r="X83" s="126">
        <f t="shared" si="40"/>
        <v>5.9653365578395814</v>
      </c>
      <c r="Y83" s="126"/>
      <c r="Z83" s="126">
        <f t="shared" si="41"/>
        <v>0</v>
      </c>
      <c r="AA83" s="126">
        <f t="shared" si="41"/>
        <v>0</v>
      </c>
      <c r="AB83" s="126">
        <f t="shared" si="41"/>
        <v>0</v>
      </c>
      <c r="AC83" s="108"/>
      <c r="AD83" s="108"/>
      <c r="AE83" s="108"/>
      <c r="AF83" s="108"/>
      <c r="AG83" s="108"/>
    </row>
    <row r="84" spans="1:33" s="124" customFormat="1" ht="15" customHeight="1" x14ac:dyDescent="0.25">
      <c r="A84" s="108" t="s">
        <v>263</v>
      </c>
      <c r="B84" s="126">
        <f t="shared" si="35"/>
        <v>22.798769020345357</v>
      </c>
      <c r="C84" s="126">
        <f t="shared" si="35"/>
        <v>26.624627780697146</v>
      </c>
      <c r="D84" s="126">
        <f t="shared" si="35"/>
        <v>19.151778260143594</v>
      </c>
      <c r="E84" s="126"/>
      <c r="F84" s="126">
        <f t="shared" si="36"/>
        <v>23.519529609407812</v>
      </c>
      <c r="G84" s="126">
        <f t="shared" si="36"/>
        <v>27.867459643160579</v>
      </c>
      <c r="H84" s="126">
        <f t="shared" si="36"/>
        <v>19.269102990033225</v>
      </c>
      <c r="I84" s="126"/>
      <c r="J84" s="126">
        <f t="shared" si="37"/>
        <v>24.045454545454543</v>
      </c>
      <c r="K84" s="126">
        <f t="shared" si="37"/>
        <v>28.078358208955223</v>
      </c>
      <c r="L84" s="126">
        <f t="shared" si="37"/>
        <v>20.212765957446805</v>
      </c>
      <c r="M84" s="126"/>
      <c r="N84" s="126">
        <f t="shared" si="38"/>
        <v>21.90121155638397</v>
      </c>
      <c r="O84" s="126">
        <f t="shared" si="38"/>
        <v>28.000000000000004</v>
      </c>
      <c r="P84" s="126">
        <f t="shared" si="38"/>
        <v>16.579406631762652</v>
      </c>
      <c r="Q84" s="126"/>
      <c r="R84" s="126">
        <f t="shared" si="39"/>
        <v>28.387383385162153</v>
      </c>
      <c r="S84" s="126">
        <f t="shared" si="39"/>
        <v>31.490159325210872</v>
      </c>
      <c r="T84" s="126">
        <f t="shared" si="39"/>
        <v>25.591216216216218</v>
      </c>
      <c r="U84" s="126"/>
      <c r="V84" s="126">
        <f t="shared" si="40"/>
        <v>17.262756318550309</v>
      </c>
      <c r="W84" s="126">
        <f t="shared" si="40"/>
        <v>20.366795366795369</v>
      </c>
      <c r="X84" s="126">
        <f t="shared" si="40"/>
        <v>14.231856738925542</v>
      </c>
      <c r="Y84" s="126"/>
      <c r="Z84" s="126">
        <f t="shared" si="41"/>
        <v>17.174959871589085</v>
      </c>
      <c r="AA84" s="126">
        <f t="shared" si="41"/>
        <v>17.927170868347339</v>
      </c>
      <c r="AB84" s="126">
        <f t="shared" si="41"/>
        <v>16.165413533834585</v>
      </c>
      <c r="AC84" s="108"/>
      <c r="AD84" s="108"/>
      <c r="AE84" s="108"/>
      <c r="AF84" s="108"/>
      <c r="AG84" s="108"/>
    </row>
    <row r="85" spans="1:33" s="124" customFormat="1" ht="15" customHeight="1" x14ac:dyDescent="0.25">
      <c r="A85" s="127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08"/>
      <c r="AD85" s="108"/>
      <c r="AE85" s="108"/>
      <c r="AF85" s="108"/>
      <c r="AG85" s="108"/>
    </row>
    <row r="86" spans="1:33" s="124" customFormat="1" ht="15" customHeight="1" x14ac:dyDescent="0.25">
      <c r="A86" s="113" t="s">
        <v>471</v>
      </c>
      <c r="B86" s="128"/>
      <c r="C86" s="128"/>
      <c r="D86" s="128"/>
      <c r="E86" s="129"/>
      <c r="F86" s="128"/>
      <c r="G86" s="128"/>
      <c r="H86" s="128"/>
      <c r="I86" s="129"/>
      <c r="J86" s="128"/>
      <c r="K86" s="128"/>
      <c r="L86" s="128"/>
      <c r="M86" s="129"/>
      <c r="N86" s="128"/>
      <c r="O86" s="128"/>
      <c r="P86" s="128"/>
      <c r="Q86" s="129"/>
      <c r="R86" s="128"/>
      <c r="S86" s="128"/>
      <c r="T86" s="128"/>
      <c r="U86" s="129"/>
      <c r="V86" s="128"/>
      <c r="W86" s="128"/>
      <c r="X86" s="128"/>
      <c r="Y86" s="129"/>
      <c r="Z86" s="128"/>
      <c r="AA86" s="128"/>
      <c r="AB86" s="128"/>
      <c r="AC86" s="108"/>
      <c r="AD86" s="108"/>
      <c r="AE86" s="108"/>
      <c r="AF86" s="108"/>
      <c r="AG86" s="108"/>
    </row>
    <row r="87" spans="1:33" s="124" customFormat="1" ht="15" customHeight="1" x14ac:dyDescent="0.25">
      <c r="A87" s="138" t="s">
        <v>19</v>
      </c>
      <c r="B87" s="174">
        <f t="shared" ref="B87:D90" si="42">+B68/(B68+B119+B18)*100</f>
        <v>12.125617042902464</v>
      </c>
      <c r="C87" s="174">
        <f t="shared" si="42"/>
        <v>13.976309018103199</v>
      </c>
      <c r="D87" s="174">
        <f t="shared" si="42"/>
        <v>10.341360303561862</v>
      </c>
      <c r="E87" s="174"/>
      <c r="F87" s="174">
        <f t="shared" ref="F87:H90" si="43">+F68/(F68+F119+F18)*100</f>
        <v>16.141936319761605</v>
      </c>
      <c r="G87" s="174">
        <f t="shared" si="43"/>
        <v>18.144568515216918</v>
      </c>
      <c r="H87" s="174">
        <f t="shared" si="43"/>
        <v>13.991603694374474</v>
      </c>
      <c r="I87" s="174"/>
      <c r="J87" s="174">
        <f t="shared" ref="J87:L90" si="44">+J68/(J68+J119+J18)*100</f>
        <v>13.457055271031813</v>
      </c>
      <c r="K87" s="174">
        <f t="shared" si="44"/>
        <v>15.250201479961904</v>
      </c>
      <c r="L87" s="174">
        <f t="shared" si="44"/>
        <v>11.656057985945031</v>
      </c>
      <c r="M87" s="174"/>
      <c r="N87" s="174">
        <f t="shared" ref="N87:P90" si="45">+N68/(N68+N119+N18)*100</f>
        <v>9.2864267309450597</v>
      </c>
      <c r="O87" s="174">
        <f t="shared" si="45"/>
        <v>10.84765856550089</v>
      </c>
      <c r="P87" s="174">
        <f t="shared" si="45"/>
        <v>7.7817677303517501</v>
      </c>
      <c r="Q87" s="174"/>
      <c r="R87" s="174">
        <f t="shared" ref="R87:T90" si="46">+R68/(R68+R119+R18)*100</f>
        <v>13.777508027253504</v>
      </c>
      <c r="S87" s="174">
        <f t="shared" si="46"/>
        <v>15.644560814957249</v>
      </c>
      <c r="T87" s="174">
        <f t="shared" si="46"/>
        <v>12.063980775729357</v>
      </c>
      <c r="U87" s="174"/>
      <c r="V87" s="174">
        <f t="shared" ref="V87:X90" si="47">+V68/(V68+V119+V18)*100</f>
        <v>7.4619538537064312</v>
      </c>
      <c r="W87" s="174">
        <f t="shared" si="47"/>
        <v>8.8568866381811464</v>
      </c>
      <c r="X87" s="174">
        <f t="shared" si="47"/>
        <v>6.2479915530459538</v>
      </c>
      <c r="Y87" s="174"/>
      <c r="Z87" s="174">
        <f t="shared" ref="Z87:AB90" si="48">+Z68/(Z68+Z119+Z18)*100</f>
        <v>5.2866130723523241</v>
      </c>
      <c r="AA87" s="174">
        <f t="shared" si="48"/>
        <v>6.5075921908893708</v>
      </c>
      <c r="AB87" s="174">
        <f t="shared" si="48"/>
        <v>4.3150792405460532</v>
      </c>
      <c r="AC87" s="108"/>
      <c r="AD87" s="108"/>
      <c r="AE87" s="108"/>
      <c r="AF87" s="108"/>
      <c r="AG87" s="108"/>
    </row>
    <row r="88" spans="1:33" ht="15" customHeight="1" x14ac:dyDescent="0.25">
      <c r="A88" s="108" t="s">
        <v>73</v>
      </c>
      <c r="B88" s="126">
        <f t="shared" si="42"/>
        <v>11.44099016030378</v>
      </c>
      <c r="C88" s="126">
        <f t="shared" si="42"/>
        <v>13.068039838646342</v>
      </c>
      <c r="D88" s="126">
        <f t="shared" si="42"/>
        <v>9.8870658427445139</v>
      </c>
      <c r="E88" s="130"/>
      <c r="F88" s="126">
        <f t="shared" si="43"/>
        <v>16.133459448431907</v>
      </c>
      <c r="G88" s="126">
        <f t="shared" si="43"/>
        <v>17.970673231296157</v>
      </c>
      <c r="H88" s="126">
        <f t="shared" si="43"/>
        <v>14.14445731942835</v>
      </c>
      <c r="I88" s="130"/>
      <c r="J88" s="126">
        <f t="shared" si="44"/>
        <v>12.895001821025346</v>
      </c>
      <c r="K88" s="126">
        <f t="shared" si="44"/>
        <v>14.355502228316762</v>
      </c>
      <c r="L88" s="126">
        <f t="shared" si="44"/>
        <v>11.43481427530954</v>
      </c>
      <c r="M88" s="130"/>
      <c r="N88" s="126">
        <f t="shared" si="45"/>
        <v>7.8421689424430232</v>
      </c>
      <c r="O88" s="126">
        <f t="shared" si="45"/>
        <v>8.896869151787973</v>
      </c>
      <c r="P88" s="126">
        <f t="shared" si="45"/>
        <v>6.8361636433809343</v>
      </c>
      <c r="Q88" s="130"/>
      <c r="R88" s="126">
        <f t="shared" si="46"/>
        <v>12.511639526697099</v>
      </c>
      <c r="S88" s="126">
        <f t="shared" si="46"/>
        <v>14.138805184866312</v>
      </c>
      <c r="T88" s="126">
        <f t="shared" si="46"/>
        <v>11.040477426050856</v>
      </c>
      <c r="U88" s="130"/>
      <c r="V88" s="126">
        <f t="shared" si="47"/>
        <v>6.9341228719467063</v>
      </c>
      <c r="W88" s="126">
        <f t="shared" si="47"/>
        <v>8.2390953150242314</v>
      </c>
      <c r="X88" s="126">
        <f t="shared" si="47"/>
        <v>5.8306010928961749</v>
      </c>
      <c r="Y88" s="130"/>
      <c r="Z88" s="126">
        <f t="shared" si="48"/>
        <v>4.7537227949599083</v>
      </c>
      <c r="AA88" s="126">
        <f t="shared" si="48"/>
        <v>5.8667842964269958</v>
      </c>
      <c r="AB88" s="126">
        <f t="shared" si="48"/>
        <v>3.9044092898014138</v>
      </c>
    </row>
    <row r="89" spans="1:33" ht="15" customHeight="1" x14ac:dyDescent="0.25">
      <c r="A89" s="108" t="s">
        <v>74</v>
      </c>
      <c r="B89" s="126">
        <f t="shared" si="42"/>
        <v>13.338609980401026</v>
      </c>
      <c r="C89" s="126">
        <f t="shared" si="42"/>
        <v>16.150621460616314</v>
      </c>
      <c r="D89" s="126">
        <f t="shared" si="42"/>
        <v>10.382682643989178</v>
      </c>
      <c r="E89" s="130"/>
      <c r="F89" s="126">
        <f t="shared" si="43"/>
        <v>13.000367242012487</v>
      </c>
      <c r="G89" s="126">
        <f t="shared" si="43"/>
        <v>15.768535262206148</v>
      </c>
      <c r="H89" s="126">
        <f t="shared" si="43"/>
        <v>10.145468108914583</v>
      </c>
      <c r="I89" s="130"/>
      <c r="J89" s="126">
        <f t="shared" si="44"/>
        <v>13.982142857142858</v>
      </c>
      <c r="K89" s="126">
        <f t="shared" si="44"/>
        <v>17.716262975778545</v>
      </c>
      <c r="L89" s="126">
        <f t="shared" si="44"/>
        <v>10</v>
      </c>
      <c r="M89" s="130"/>
      <c r="N89" s="126">
        <f t="shared" si="45"/>
        <v>15.020989231611608</v>
      </c>
      <c r="O89" s="126">
        <f t="shared" si="45"/>
        <v>18.370214260625222</v>
      </c>
      <c r="P89" s="126">
        <f t="shared" si="45"/>
        <v>11.398176291793312</v>
      </c>
      <c r="Q89" s="130"/>
      <c r="R89" s="126">
        <f t="shared" si="46"/>
        <v>18.544013350020862</v>
      </c>
      <c r="S89" s="126">
        <f t="shared" si="46"/>
        <v>21.547185095180236</v>
      </c>
      <c r="T89" s="126">
        <f t="shared" si="46"/>
        <v>15.354838709677418</v>
      </c>
      <c r="U89" s="130"/>
      <c r="V89" s="126">
        <f t="shared" si="47"/>
        <v>6.9022185702547239</v>
      </c>
      <c r="W89" s="126">
        <f t="shared" si="47"/>
        <v>7.8904333605887169</v>
      </c>
      <c r="X89" s="126">
        <f t="shared" si="47"/>
        <v>5.9042113955408748</v>
      </c>
      <c r="Y89" s="130"/>
      <c r="Z89" s="126">
        <f t="shared" si="48"/>
        <v>0</v>
      </c>
      <c r="AA89" s="126">
        <f t="shared" si="48"/>
        <v>0</v>
      </c>
      <c r="AB89" s="126">
        <f t="shared" si="48"/>
        <v>0</v>
      </c>
    </row>
    <row r="90" spans="1:33" ht="15" customHeight="1" x14ac:dyDescent="0.25">
      <c r="A90" s="108" t="s">
        <v>263</v>
      </c>
      <c r="B90" s="126">
        <f t="shared" si="42"/>
        <v>22.798769020345357</v>
      </c>
      <c r="C90" s="126">
        <f t="shared" si="42"/>
        <v>26.624627780697146</v>
      </c>
      <c r="D90" s="126">
        <f t="shared" si="42"/>
        <v>19.151778260143594</v>
      </c>
      <c r="E90" s="130"/>
      <c r="F90" s="126">
        <f t="shared" si="43"/>
        <v>23.519529609407812</v>
      </c>
      <c r="G90" s="126">
        <f t="shared" si="43"/>
        <v>27.867459643160579</v>
      </c>
      <c r="H90" s="126">
        <f t="shared" si="43"/>
        <v>19.269102990033225</v>
      </c>
      <c r="I90" s="130"/>
      <c r="J90" s="126">
        <f t="shared" si="44"/>
        <v>24.045454545454543</v>
      </c>
      <c r="K90" s="126">
        <f t="shared" si="44"/>
        <v>28.078358208955223</v>
      </c>
      <c r="L90" s="126">
        <f t="shared" si="44"/>
        <v>20.212765957446805</v>
      </c>
      <c r="M90" s="130"/>
      <c r="N90" s="126">
        <f t="shared" si="45"/>
        <v>21.90121155638397</v>
      </c>
      <c r="O90" s="126">
        <f t="shared" si="45"/>
        <v>28.000000000000004</v>
      </c>
      <c r="P90" s="126">
        <f t="shared" si="45"/>
        <v>16.579406631762652</v>
      </c>
      <c r="Q90" s="130"/>
      <c r="R90" s="126">
        <f t="shared" si="46"/>
        <v>28.387383385162153</v>
      </c>
      <c r="S90" s="126">
        <f t="shared" si="46"/>
        <v>31.490159325210872</v>
      </c>
      <c r="T90" s="126">
        <f t="shared" si="46"/>
        <v>25.591216216216218</v>
      </c>
      <c r="U90" s="130"/>
      <c r="V90" s="126">
        <f t="shared" si="47"/>
        <v>17.262756318550309</v>
      </c>
      <c r="W90" s="126">
        <f t="shared" si="47"/>
        <v>20.366795366795369</v>
      </c>
      <c r="X90" s="126">
        <f t="shared" si="47"/>
        <v>14.231856738925542</v>
      </c>
      <c r="Y90" s="130"/>
      <c r="Z90" s="126">
        <f t="shared" si="48"/>
        <v>17.174959871589085</v>
      </c>
      <c r="AA90" s="126">
        <f t="shared" si="48"/>
        <v>17.927170868347339</v>
      </c>
      <c r="AB90" s="126">
        <f t="shared" si="48"/>
        <v>16.165413533834585</v>
      </c>
    </row>
    <row r="91" spans="1:33" ht="15" customHeight="1" x14ac:dyDescent="0.25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</row>
    <row r="92" spans="1:33" ht="15" customHeight="1" x14ac:dyDescent="0.25">
      <c r="A92" s="139" t="s">
        <v>472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</row>
    <row r="93" spans="1:33" ht="15" customHeight="1" x14ac:dyDescent="0.25">
      <c r="A93" s="140" t="s">
        <v>19</v>
      </c>
      <c r="B93" s="174">
        <f t="shared" ref="B93:D95" si="49">+B74/(B74+B125+B24)*100</f>
        <v>7.2051153818675422</v>
      </c>
      <c r="C93" s="174">
        <f t="shared" si="49"/>
        <v>8.7631591597365759</v>
      </c>
      <c r="D93" s="174">
        <f t="shared" si="49"/>
        <v>5.6753822918633183</v>
      </c>
      <c r="E93" s="174"/>
      <c r="F93" s="174">
        <f t="shared" ref="F93:H95" si="50">+F74/(F74+F125+F24)*100</f>
        <v>8.9151343000946834</v>
      </c>
      <c r="G93" s="174">
        <f t="shared" si="50"/>
        <v>10.781025395304264</v>
      </c>
      <c r="H93" s="174">
        <f t="shared" si="50"/>
        <v>6.8936877076411953</v>
      </c>
      <c r="I93" s="174"/>
      <c r="J93" s="174">
        <f t="shared" ref="J93:L95" si="51">+J74/(J74+J125+J24)*100</f>
        <v>7.780554293502953</v>
      </c>
      <c r="K93" s="174">
        <f t="shared" si="51"/>
        <v>9.2422887796155564</v>
      </c>
      <c r="L93" s="174">
        <f t="shared" si="51"/>
        <v>6.2702078521939955</v>
      </c>
      <c r="M93" s="174"/>
      <c r="N93" s="174">
        <f t="shared" ref="N93:P95" si="52">+N74/(N74+N125+N24)*100</f>
        <v>5.1608128111963403</v>
      </c>
      <c r="O93" s="174">
        <f t="shared" si="52"/>
        <v>6.4697232990241949</v>
      </c>
      <c r="P93" s="174">
        <f t="shared" si="52"/>
        <v>3.8341688118141177</v>
      </c>
      <c r="Q93" s="174"/>
      <c r="R93" s="174">
        <f t="shared" ref="R93:T95" si="53">+R74/(R74+R125+R24)*100</f>
        <v>8.1305023303987571</v>
      </c>
      <c r="S93" s="174">
        <f t="shared" si="53"/>
        <v>9.9149388623072827</v>
      </c>
      <c r="T93" s="174">
        <f t="shared" si="53"/>
        <v>6.4361433619384147</v>
      </c>
      <c r="U93" s="174"/>
      <c r="V93" s="174">
        <f t="shared" ref="V93:X95" si="54">+V74/(V74+V125+V24)*100</f>
        <v>5.1014444351674042</v>
      </c>
      <c r="W93" s="174">
        <f t="shared" si="54"/>
        <v>6.1868918670827977</v>
      </c>
      <c r="X93" s="174">
        <f t="shared" si="54"/>
        <v>4.1960183767228179</v>
      </c>
      <c r="Y93" s="174"/>
      <c r="Z93" s="174">
        <f t="shared" ref="Z93:AB94" si="55">+Z74/(Z74+Z125+Z24)*100</f>
        <v>6.4179104477611935</v>
      </c>
      <c r="AA93" s="174">
        <f t="shared" si="55"/>
        <v>7.1710897797854321</v>
      </c>
      <c r="AB93" s="174">
        <f t="shared" si="55"/>
        <v>5.8248110271231663</v>
      </c>
    </row>
    <row r="94" spans="1:33" ht="15" customHeight="1" x14ac:dyDescent="0.25">
      <c r="A94" s="108" t="s">
        <v>73</v>
      </c>
      <c r="B94" s="126">
        <f t="shared" si="49"/>
        <v>7.1940377195715204</v>
      </c>
      <c r="C94" s="126">
        <f t="shared" si="49"/>
        <v>8.7435922236193058</v>
      </c>
      <c r="D94" s="126">
        <f t="shared" si="49"/>
        <v>5.6719395753170874</v>
      </c>
      <c r="E94" s="130"/>
      <c r="F94" s="126">
        <f t="shared" si="50"/>
        <v>8.9218585534559676</v>
      </c>
      <c r="G94" s="126">
        <f t="shared" si="50"/>
        <v>10.770712909441233</v>
      </c>
      <c r="H94" s="126">
        <f t="shared" si="50"/>
        <v>6.9167276146693126</v>
      </c>
      <c r="I94" s="130"/>
      <c r="J94" s="126">
        <f t="shared" si="51"/>
        <v>7.7771428571428576</v>
      </c>
      <c r="K94" s="126">
        <f t="shared" si="51"/>
        <v>9.2390693492188376</v>
      </c>
      <c r="L94" s="126">
        <f t="shared" si="51"/>
        <v>6.2652563059397881</v>
      </c>
      <c r="M94" s="130"/>
      <c r="N94" s="126">
        <f t="shared" si="52"/>
        <v>5.1269895022011518</v>
      </c>
      <c r="O94" s="126">
        <f t="shared" si="52"/>
        <v>6.4047362755651234</v>
      </c>
      <c r="P94" s="126">
        <f t="shared" si="52"/>
        <v>3.8319923632892405</v>
      </c>
      <c r="Q94" s="130"/>
      <c r="R94" s="126">
        <f t="shared" si="53"/>
        <v>8.0906781317178034</v>
      </c>
      <c r="S94" s="126">
        <f t="shared" si="53"/>
        <v>9.8461538461538467</v>
      </c>
      <c r="T94" s="126">
        <f t="shared" si="53"/>
        <v>6.4245810055865924</v>
      </c>
      <c r="U94" s="130"/>
      <c r="V94" s="126">
        <f t="shared" si="54"/>
        <v>5.1044474393531001</v>
      </c>
      <c r="W94" s="126">
        <f t="shared" si="54"/>
        <v>6.2395852619885206</v>
      </c>
      <c r="X94" s="126">
        <f t="shared" si="54"/>
        <v>4.1570081903878844</v>
      </c>
      <c r="Y94" s="130"/>
      <c r="Z94" s="126">
        <f t="shared" si="55"/>
        <v>6.4195073401343619</v>
      </c>
      <c r="AA94" s="126">
        <f t="shared" si="55"/>
        <v>7.1710897797854321</v>
      </c>
      <c r="AB94" s="126">
        <f t="shared" si="55"/>
        <v>5.827402135231317</v>
      </c>
    </row>
    <row r="95" spans="1:33" ht="15" customHeight="1" x14ac:dyDescent="0.25">
      <c r="A95" s="108" t="s">
        <v>74</v>
      </c>
      <c r="B95" s="126">
        <f t="shared" si="49"/>
        <v>8.9694656488549622</v>
      </c>
      <c r="C95" s="126">
        <f t="shared" si="49"/>
        <v>12</v>
      </c>
      <c r="D95" s="126">
        <f t="shared" si="49"/>
        <v>6.2043795620437958</v>
      </c>
      <c r="E95" s="130"/>
      <c r="F95" s="126">
        <f t="shared" si="50"/>
        <v>7.7586206896551726</v>
      </c>
      <c r="G95" s="126">
        <f t="shared" si="50"/>
        <v>12.727272727272727</v>
      </c>
      <c r="H95" s="126">
        <f t="shared" si="50"/>
        <v>3.278688524590164</v>
      </c>
      <c r="I95" s="130"/>
      <c r="J95" s="126">
        <f t="shared" si="51"/>
        <v>8.3333333333333321</v>
      </c>
      <c r="K95" s="126">
        <f t="shared" si="51"/>
        <v>9.8039215686274517</v>
      </c>
      <c r="L95" s="126">
        <f t="shared" si="51"/>
        <v>7.0175438596491224</v>
      </c>
      <c r="M95" s="130"/>
      <c r="N95" s="126">
        <f t="shared" si="52"/>
        <v>10.309278350515463</v>
      </c>
      <c r="O95" s="126">
        <f t="shared" si="52"/>
        <v>16.326530612244898</v>
      </c>
      <c r="P95" s="126">
        <f t="shared" si="52"/>
        <v>4.1666666666666661</v>
      </c>
      <c r="Q95" s="130"/>
      <c r="R95" s="126">
        <f t="shared" si="53"/>
        <v>14.432989690721648</v>
      </c>
      <c r="S95" s="126">
        <f t="shared" si="53"/>
        <v>20.408163265306122</v>
      </c>
      <c r="T95" s="126">
        <f t="shared" si="53"/>
        <v>8.3333333333333321</v>
      </c>
      <c r="U95" s="130"/>
      <c r="V95" s="126">
        <f t="shared" si="54"/>
        <v>4.7619047619047619</v>
      </c>
      <c r="W95" s="126">
        <f t="shared" si="54"/>
        <v>0</v>
      </c>
      <c r="X95" s="126">
        <f t="shared" si="54"/>
        <v>8.4745762711864394</v>
      </c>
      <c r="Y95" s="130"/>
      <c r="Z95" s="126">
        <v>0</v>
      </c>
      <c r="AA95" s="126">
        <v>0</v>
      </c>
      <c r="AB95" s="126">
        <v>0</v>
      </c>
    </row>
    <row r="96" spans="1:33" ht="15" customHeight="1" thickBot="1" x14ac:dyDescent="0.3">
      <c r="A96" s="123" t="s">
        <v>263</v>
      </c>
      <c r="B96" s="132">
        <v>0</v>
      </c>
      <c r="C96" s="132">
        <v>0</v>
      </c>
      <c r="D96" s="132">
        <v>0</v>
      </c>
      <c r="E96" s="133"/>
      <c r="F96" s="132">
        <v>0</v>
      </c>
      <c r="G96" s="132">
        <v>0</v>
      </c>
      <c r="H96" s="132">
        <v>0</v>
      </c>
      <c r="I96" s="133"/>
      <c r="J96" s="132">
        <v>0</v>
      </c>
      <c r="K96" s="132">
        <v>0</v>
      </c>
      <c r="L96" s="132">
        <v>0</v>
      </c>
      <c r="M96" s="133"/>
      <c r="N96" s="132">
        <v>0</v>
      </c>
      <c r="O96" s="132">
        <v>0</v>
      </c>
      <c r="P96" s="132">
        <v>0</v>
      </c>
      <c r="Q96" s="133"/>
      <c r="R96" s="132">
        <v>0</v>
      </c>
      <c r="S96" s="132">
        <v>0</v>
      </c>
      <c r="T96" s="132">
        <v>0</v>
      </c>
      <c r="U96" s="133"/>
      <c r="V96" s="132">
        <v>0</v>
      </c>
      <c r="W96" s="132">
        <v>0</v>
      </c>
      <c r="X96" s="132">
        <v>0</v>
      </c>
      <c r="Y96" s="133"/>
      <c r="Z96" s="132">
        <v>0</v>
      </c>
      <c r="AA96" s="132">
        <v>0</v>
      </c>
      <c r="AB96" s="132">
        <v>0</v>
      </c>
    </row>
    <row r="97" spans="1:33" ht="15" customHeight="1" x14ac:dyDescent="0.25">
      <c r="A97" s="334" t="s">
        <v>256</v>
      </c>
      <c r="B97" s="334"/>
      <c r="C97" s="334"/>
      <c r="D97" s="334"/>
      <c r="E97" s="334"/>
      <c r="F97" s="334"/>
      <c r="G97" s="334"/>
      <c r="H97" s="334"/>
      <c r="I97" s="334"/>
      <c r="J97" s="334"/>
      <c r="K97" s="334"/>
      <c r="L97" s="334"/>
      <c r="M97" s="334"/>
      <c r="N97" s="334"/>
      <c r="O97" s="334"/>
      <c r="P97" s="334"/>
      <c r="Q97" s="334"/>
      <c r="R97" s="334"/>
      <c r="S97" s="334"/>
      <c r="T97" s="334"/>
      <c r="U97" s="334"/>
      <c r="V97" s="334"/>
      <c r="W97" s="334"/>
      <c r="X97" s="334"/>
      <c r="Y97" s="334"/>
      <c r="Z97" s="334"/>
      <c r="AA97" s="334"/>
      <c r="AB97" s="334"/>
    </row>
    <row r="98" spans="1:33" ht="15" customHeight="1" x14ac:dyDescent="0.25">
      <c r="A98" s="335" t="s">
        <v>242</v>
      </c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</row>
    <row r="102" spans="1:33" s="124" customFormat="1" ht="15" customHeight="1" x14ac:dyDescent="0.2">
      <c r="A102" s="336" t="s">
        <v>280</v>
      </c>
      <c r="B102" s="336"/>
      <c r="C102" s="336"/>
      <c r="D102" s="336"/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  <c r="T102" s="336"/>
      <c r="U102" s="336"/>
      <c r="V102" s="336"/>
      <c r="W102" s="336"/>
      <c r="X102" s="336"/>
      <c r="Y102" s="336"/>
      <c r="Z102" s="336"/>
      <c r="AA102" s="336"/>
      <c r="AB102" s="336"/>
      <c r="AC102" s="171"/>
      <c r="AD102" s="108"/>
      <c r="AE102" s="108"/>
      <c r="AF102" s="108"/>
      <c r="AG102" s="108"/>
    </row>
    <row r="103" spans="1:33" s="124" customFormat="1" ht="15" customHeight="1" x14ac:dyDescent="0.2">
      <c r="A103" s="330" t="s">
        <v>124</v>
      </c>
      <c r="B103" s="330"/>
      <c r="C103" s="330"/>
      <c r="D103" s="330"/>
      <c r="E103" s="330"/>
      <c r="F103" s="330"/>
      <c r="G103" s="330"/>
      <c r="H103" s="330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  <c r="S103" s="330"/>
      <c r="T103" s="330"/>
      <c r="U103" s="330"/>
      <c r="V103" s="330"/>
      <c r="W103" s="330"/>
      <c r="X103" s="330"/>
      <c r="Y103" s="330"/>
      <c r="Z103" s="330"/>
      <c r="AA103" s="330"/>
      <c r="AB103" s="330"/>
      <c r="AC103" s="171"/>
      <c r="AD103" s="29"/>
      <c r="AE103" s="318" t="s">
        <v>356</v>
      </c>
      <c r="AF103" s="318"/>
      <c r="AG103" s="41"/>
    </row>
    <row r="104" spans="1:33" s="124" customFormat="1" ht="15" customHeight="1" x14ac:dyDescent="0.2">
      <c r="A104" s="336" t="s">
        <v>254</v>
      </c>
      <c r="B104" s="336"/>
      <c r="C104" s="336"/>
      <c r="D104" s="336"/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  <c r="O104" s="336"/>
      <c r="P104" s="336"/>
      <c r="Q104" s="336"/>
      <c r="R104" s="336"/>
      <c r="S104" s="336"/>
      <c r="T104" s="336"/>
      <c r="U104" s="336"/>
      <c r="V104" s="336"/>
      <c r="W104" s="336"/>
      <c r="X104" s="336"/>
      <c r="Y104" s="336"/>
      <c r="Z104" s="336"/>
      <c r="AA104" s="336"/>
      <c r="AB104" s="336"/>
      <c r="AC104" s="171"/>
      <c r="AD104" s="30"/>
      <c r="AE104" s="318"/>
      <c r="AF104" s="318"/>
      <c r="AG104" s="41"/>
    </row>
    <row r="105" spans="1:33" s="124" customFormat="1" ht="15" customHeight="1" x14ac:dyDescent="0.2">
      <c r="A105" s="330" t="s">
        <v>255</v>
      </c>
      <c r="B105" s="330"/>
      <c r="C105" s="330"/>
      <c r="D105" s="330"/>
      <c r="E105" s="330"/>
      <c r="F105" s="330"/>
      <c r="G105" s="330"/>
      <c r="H105" s="330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  <c r="S105" s="330"/>
      <c r="T105" s="330"/>
      <c r="U105" s="330"/>
      <c r="V105" s="330"/>
      <c r="W105" s="330"/>
      <c r="X105" s="330"/>
      <c r="Y105" s="330"/>
      <c r="Z105" s="330"/>
      <c r="AA105" s="330"/>
      <c r="AB105" s="330"/>
      <c r="AC105" s="108"/>
      <c r="AD105" s="171"/>
      <c r="AE105" s="171"/>
      <c r="AF105" s="171"/>
      <c r="AG105" s="171"/>
    </row>
    <row r="106" spans="1:33" s="163" customFormat="1" ht="15" customHeight="1" x14ac:dyDescent="0.2">
      <c r="A106" s="330" t="s">
        <v>515</v>
      </c>
      <c r="B106" s="330"/>
      <c r="C106" s="330"/>
      <c r="D106" s="330"/>
      <c r="E106" s="330"/>
      <c r="F106" s="330"/>
      <c r="G106" s="330"/>
      <c r="H106" s="330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  <c r="S106" s="330"/>
      <c r="T106" s="330"/>
      <c r="U106" s="330"/>
      <c r="V106" s="330"/>
      <c r="W106" s="330"/>
      <c r="X106" s="330"/>
      <c r="Y106" s="330"/>
      <c r="Z106" s="330"/>
      <c r="AA106" s="330"/>
      <c r="AB106" s="330"/>
      <c r="AC106" s="171"/>
      <c r="AD106" s="171"/>
      <c r="AE106" s="171"/>
      <c r="AF106" s="171"/>
      <c r="AG106" s="171"/>
    </row>
    <row r="107" spans="1:33" s="163" customFormat="1" ht="15" customHeight="1" thickBot="1" x14ac:dyDescent="0.25">
      <c r="A107" s="120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71"/>
      <c r="AD107" s="171"/>
      <c r="AE107" s="171"/>
      <c r="AF107" s="171"/>
      <c r="AG107" s="171"/>
    </row>
    <row r="108" spans="1:33" s="171" customFormat="1" ht="15" customHeight="1" x14ac:dyDescent="0.2">
      <c r="A108" s="332" t="s">
        <v>470</v>
      </c>
      <c r="B108" s="331" t="s">
        <v>19</v>
      </c>
      <c r="C108" s="331"/>
      <c r="D108" s="331"/>
      <c r="E108" s="109"/>
      <c r="F108" s="331" t="s">
        <v>116</v>
      </c>
      <c r="G108" s="331"/>
      <c r="H108" s="331"/>
      <c r="I108" s="109"/>
      <c r="J108" s="331" t="s">
        <v>117</v>
      </c>
      <c r="K108" s="331"/>
      <c r="L108" s="331"/>
      <c r="M108" s="109"/>
      <c r="N108" s="331" t="s">
        <v>118</v>
      </c>
      <c r="O108" s="331"/>
      <c r="P108" s="331"/>
      <c r="Q108" s="109"/>
      <c r="R108" s="331" t="s">
        <v>119</v>
      </c>
      <c r="S108" s="331"/>
      <c r="T108" s="331"/>
      <c r="U108" s="109"/>
      <c r="V108" s="331" t="s">
        <v>120</v>
      </c>
      <c r="W108" s="331"/>
      <c r="X108" s="331"/>
      <c r="Y108" s="109"/>
      <c r="Z108" s="331" t="s">
        <v>121</v>
      </c>
      <c r="AA108" s="331"/>
      <c r="AB108" s="331"/>
    </row>
    <row r="109" spans="1:33" s="171" customFormat="1" ht="15" customHeight="1" thickBot="1" x14ac:dyDescent="0.25">
      <c r="A109" s="333"/>
      <c r="B109" s="110" t="s">
        <v>70</v>
      </c>
      <c r="C109" s="110" t="s">
        <v>71</v>
      </c>
      <c r="D109" s="110" t="s">
        <v>72</v>
      </c>
      <c r="E109" s="111"/>
      <c r="F109" s="110" t="s">
        <v>70</v>
      </c>
      <c r="G109" s="110" t="s">
        <v>71</v>
      </c>
      <c r="H109" s="110" t="s">
        <v>72</v>
      </c>
      <c r="I109" s="111"/>
      <c r="J109" s="110" t="s">
        <v>70</v>
      </c>
      <c r="K109" s="110" t="s">
        <v>71</v>
      </c>
      <c r="L109" s="110" t="s">
        <v>72</v>
      </c>
      <c r="M109" s="111"/>
      <c r="N109" s="110" t="s">
        <v>70</v>
      </c>
      <c r="O109" s="110" t="s">
        <v>71</v>
      </c>
      <c r="P109" s="110" t="s">
        <v>72</v>
      </c>
      <c r="Q109" s="111"/>
      <c r="R109" s="110" t="s">
        <v>70</v>
      </c>
      <c r="S109" s="110" t="s">
        <v>71</v>
      </c>
      <c r="T109" s="110" t="s">
        <v>72</v>
      </c>
      <c r="U109" s="111"/>
      <c r="V109" s="110" t="s">
        <v>70</v>
      </c>
      <c r="W109" s="110" t="s">
        <v>71</v>
      </c>
      <c r="X109" s="110" t="s">
        <v>72</v>
      </c>
      <c r="Y109" s="111"/>
      <c r="Z109" s="110" t="s">
        <v>70</v>
      </c>
      <c r="AA109" s="110" t="s">
        <v>71</v>
      </c>
      <c r="AB109" s="110" t="s">
        <v>72</v>
      </c>
    </row>
    <row r="110" spans="1:33" s="124" customFormat="1" ht="15" customHeight="1" x14ac:dyDescent="0.25">
      <c r="A110" s="175"/>
      <c r="B110" s="113"/>
      <c r="C110" s="113"/>
      <c r="D110" s="113"/>
      <c r="E110" s="114"/>
      <c r="F110" s="113"/>
      <c r="G110" s="113"/>
      <c r="H110" s="113"/>
      <c r="I110" s="114"/>
      <c r="J110" s="113"/>
      <c r="K110" s="113"/>
      <c r="L110" s="113"/>
      <c r="M110" s="114"/>
      <c r="N110" s="113"/>
      <c r="O110" s="113"/>
      <c r="P110" s="113"/>
      <c r="Q110" s="114"/>
      <c r="R110" s="113"/>
      <c r="S110" s="113"/>
      <c r="T110" s="113"/>
      <c r="U110" s="114"/>
      <c r="V110" s="113"/>
      <c r="W110" s="113"/>
      <c r="X110" s="113"/>
      <c r="Y110" s="114"/>
      <c r="Z110" s="113"/>
      <c r="AA110" s="113"/>
      <c r="AB110" s="113"/>
      <c r="AC110" s="108"/>
      <c r="AD110" s="108"/>
      <c r="AE110" s="108"/>
      <c r="AF110" s="108"/>
      <c r="AG110" s="108"/>
    </row>
    <row r="111" spans="1:33" s="124" customFormat="1" ht="15" customHeight="1" x14ac:dyDescent="0.25">
      <c r="A111" s="329" t="s">
        <v>473</v>
      </c>
      <c r="B111" s="329"/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29"/>
      <c r="N111" s="329"/>
      <c r="O111" s="329"/>
      <c r="P111" s="329"/>
      <c r="Q111" s="329"/>
      <c r="R111" s="329"/>
      <c r="S111" s="329"/>
      <c r="T111" s="329"/>
      <c r="U111" s="329"/>
      <c r="V111" s="329"/>
      <c r="W111" s="329"/>
      <c r="X111" s="329"/>
      <c r="Y111" s="329"/>
      <c r="Z111" s="329"/>
      <c r="AA111" s="329"/>
      <c r="AB111" s="329"/>
      <c r="AC111" s="108"/>
      <c r="AD111" s="108"/>
      <c r="AE111" s="108"/>
      <c r="AF111" s="108"/>
      <c r="AG111" s="108"/>
    </row>
    <row r="112" spans="1:33" s="124" customFormat="1" ht="15" customHeight="1" x14ac:dyDescent="0.25">
      <c r="A112" s="112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08"/>
      <c r="AD112" s="108"/>
      <c r="AE112" s="108"/>
      <c r="AF112" s="108"/>
      <c r="AG112" s="108"/>
    </row>
    <row r="113" spans="1:33" s="124" customFormat="1" ht="15" customHeight="1" x14ac:dyDescent="0.25">
      <c r="A113" s="136" t="s">
        <v>19</v>
      </c>
      <c r="B113" s="152">
        <f t="shared" ref="B113:D115" si="56">+B119+B125</f>
        <v>6</v>
      </c>
      <c r="C113" s="152">
        <f t="shared" si="56"/>
        <v>4</v>
      </c>
      <c r="D113" s="152">
        <f t="shared" si="56"/>
        <v>2</v>
      </c>
      <c r="E113" s="152"/>
      <c r="F113" s="152">
        <f t="shared" ref="F113:H115" si="57">+F119+F125</f>
        <v>0</v>
      </c>
      <c r="G113" s="152">
        <f t="shared" si="57"/>
        <v>0</v>
      </c>
      <c r="H113" s="152">
        <f t="shared" si="57"/>
        <v>0</v>
      </c>
      <c r="I113" s="152"/>
      <c r="J113" s="152">
        <f t="shared" ref="J113:L115" si="58">+J119+J125</f>
        <v>1</v>
      </c>
      <c r="K113" s="152">
        <f t="shared" si="58"/>
        <v>0</v>
      </c>
      <c r="L113" s="152">
        <f t="shared" si="58"/>
        <v>1</v>
      </c>
      <c r="M113" s="152"/>
      <c r="N113" s="152">
        <f t="shared" ref="N113:P115" si="59">+N119+N125</f>
        <v>1</v>
      </c>
      <c r="O113" s="152">
        <f t="shared" si="59"/>
        <v>1</v>
      </c>
      <c r="P113" s="152">
        <f t="shared" si="59"/>
        <v>0</v>
      </c>
      <c r="Q113" s="152"/>
      <c r="R113" s="152">
        <f t="shared" ref="R113:T115" si="60">+R119+R125</f>
        <v>4</v>
      </c>
      <c r="S113" s="152">
        <f t="shared" si="60"/>
        <v>3</v>
      </c>
      <c r="T113" s="152">
        <f t="shared" si="60"/>
        <v>1</v>
      </c>
      <c r="U113" s="152"/>
      <c r="V113" s="152">
        <f t="shared" ref="V113:X115" si="61">+V119+V125</f>
        <v>0</v>
      </c>
      <c r="W113" s="152">
        <f t="shared" si="61"/>
        <v>0</v>
      </c>
      <c r="X113" s="152">
        <f t="shared" si="61"/>
        <v>0</v>
      </c>
      <c r="Y113" s="152"/>
      <c r="Z113" s="152">
        <f t="shared" ref="Z113:AB115" si="62">+Z119+Z125</f>
        <v>0</v>
      </c>
      <c r="AA113" s="152">
        <f t="shared" si="62"/>
        <v>0</v>
      </c>
      <c r="AB113" s="152">
        <f t="shared" si="62"/>
        <v>0</v>
      </c>
      <c r="AC113" s="108"/>
      <c r="AD113" s="108"/>
      <c r="AE113" s="108"/>
      <c r="AF113" s="108"/>
      <c r="AG113" s="108"/>
    </row>
    <row r="114" spans="1:33" s="124" customFormat="1" ht="15" customHeight="1" x14ac:dyDescent="0.25">
      <c r="A114" s="116" t="s">
        <v>73</v>
      </c>
      <c r="B114" s="115">
        <f t="shared" si="56"/>
        <v>0</v>
      </c>
      <c r="C114" s="115">
        <f t="shared" si="56"/>
        <v>0</v>
      </c>
      <c r="D114" s="115">
        <f t="shared" si="56"/>
        <v>0</v>
      </c>
      <c r="E114" s="115"/>
      <c r="F114" s="115">
        <f t="shared" si="57"/>
        <v>0</v>
      </c>
      <c r="G114" s="115">
        <f t="shared" si="57"/>
        <v>0</v>
      </c>
      <c r="H114" s="115">
        <f t="shared" si="57"/>
        <v>0</v>
      </c>
      <c r="I114" s="115"/>
      <c r="J114" s="115">
        <f t="shared" si="58"/>
        <v>0</v>
      </c>
      <c r="K114" s="115">
        <f t="shared" si="58"/>
        <v>0</v>
      </c>
      <c r="L114" s="115">
        <f t="shared" si="58"/>
        <v>0</v>
      </c>
      <c r="M114" s="115"/>
      <c r="N114" s="115">
        <f t="shared" si="59"/>
        <v>0</v>
      </c>
      <c r="O114" s="115">
        <f t="shared" si="59"/>
        <v>0</v>
      </c>
      <c r="P114" s="115">
        <f t="shared" si="59"/>
        <v>0</v>
      </c>
      <c r="Q114" s="115"/>
      <c r="R114" s="115">
        <f t="shared" si="60"/>
        <v>0</v>
      </c>
      <c r="S114" s="115">
        <f t="shared" si="60"/>
        <v>0</v>
      </c>
      <c r="T114" s="115">
        <f t="shared" si="60"/>
        <v>0</v>
      </c>
      <c r="U114" s="115"/>
      <c r="V114" s="115">
        <f t="shared" si="61"/>
        <v>0</v>
      </c>
      <c r="W114" s="115">
        <f t="shared" si="61"/>
        <v>0</v>
      </c>
      <c r="X114" s="115">
        <f t="shared" si="61"/>
        <v>0</v>
      </c>
      <c r="Y114" s="115"/>
      <c r="Z114" s="115">
        <f t="shared" si="62"/>
        <v>0</v>
      </c>
      <c r="AA114" s="115">
        <f t="shared" si="62"/>
        <v>0</v>
      </c>
      <c r="AB114" s="115">
        <f t="shared" si="62"/>
        <v>0</v>
      </c>
      <c r="AC114" s="108"/>
      <c r="AD114" s="108"/>
      <c r="AE114" s="108"/>
      <c r="AF114" s="108"/>
      <c r="AG114" s="108"/>
    </row>
    <row r="115" spans="1:33" s="124" customFormat="1" ht="15" customHeight="1" x14ac:dyDescent="0.25">
      <c r="A115" s="116" t="s">
        <v>74</v>
      </c>
      <c r="B115" s="115">
        <f t="shared" si="56"/>
        <v>6</v>
      </c>
      <c r="C115" s="115">
        <f t="shared" si="56"/>
        <v>4</v>
      </c>
      <c r="D115" s="115">
        <f t="shared" si="56"/>
        <v>2</v>
      </c>
      <c r="E115" s="115"/>
      <c r="F115" s="115">
        <f t="shared" si="57"/>
        <v>0</v>
      </c>
      <c r="G115" s="115">
        <f t="shared" si="57"/>
        <v>0</v>
      </c>
      <c r="H115" s="115">
        <f t="shared" si="57"/>
        <v>0</v>
      </c>
      <c r="I115" s="115"/>
      <c r="J115" s="115">
        <f t="shared" si="58"/>
        <v>1</v>
      </c>
      <c r="K115" s="115">
        <f t="shared" si="58"/>
        <v>0</v>
      </c>
      <c r="L115" s="115">
        <f t="shared" si="58"/>
        <v>1</v>
      </c>
      <c r="M115" s="115"/>
      <c r="N115" s="115">
        <f t="shared" si="59"/>
        <v>1</v>
      </c>
      <c r="O115" s="115">
        <f t="shared" si="59"/>
        <v>1</v>
      </c>
      <c r="P115" s="115">
        <f t="shared" si="59"/>
        <v>0</v>
      </c>
      <c r="Q115" s="115"/>
      <c r="R115" s="115">
        <f t="shared" si="60"/>
        <v>4</v>
      </c>
      <c r="S115" s="115">
        <f t="shared" si="60"/>
        <v>3</v>
      </c>
      <c r="T115" s="115">
        <f t="shared" si="60"/>
        <v>1</v>
      </c>
      <c r="U115" s="115"/>
      <c r="V115" s="115">
        <f t="shared" si="61"/>
        <v>0</v>
      </c>
      <c r="W115" s="115">
        <f t="shared" si="61"/>
        <v>0</v>
      </c>
      <c r="X115" s="115">
        <f t="shared" si="61"/>
        <v>0</v>
      </c>
      <c r="Y115" s="115"/>
      <c r="Z115" s="115">
        <f t="shared" si="62"/>
        <v>0</v>
      </c>
      <c r="AA115" s="115">
        <f t="shared" si="62"/>
        <v>0</v>
      </c>
      <c r="AB115" s="115">
        <f t="shared" si="62"/>
        <v>0</v>
      </c>
      <c r="AC115" s="108"/>
      <c r="AD115" s="108"/>
      <c r="AE115" s="108"/>
      <c r="AF115" s="108"/>
      <c r="AG115" s="108"/>
    </row>
    <row r="116" spans="1:33" s="124" customFormat="1" ht="15" customHeight="1" x14ac:dyDescent="0.25">
      <c r="A116" s="116" t="s">
        <v>263</v>
      </c>
      <c r="B116" s="115">
        <f>+B122</f>
        <v>0</v>
      </c>
      <c r="C116" s="115">
        <f>+C122</f>
        <v>0</v>
      </c>
      <c r="D116" s="115">
        <f>+D122</f>
        <v>0</v>
      </c>
      <c r="E116" s="115"/>
      <c r="F116" s="115">
        <f>+F122</f>
        <v>0</v>
      </c>
      <c r="G116" s="115">
        <f>+G122</f>
        <v>0</v>
      </c>
      <c r="H116" s="115">
        <f>+H122</f>
        <v>0</v>
      </c>
      <c r="I116" s="115"/>
      <c r="J116" s="115">
        <f>+J122</f>
        <v>0</v>
      </c>
      <c r="K116" s="115">
        <f>+K122</f>
        <v>0</v>
      </c>
      <c r="L116" s="115">
        <f>+L122</f>
        <v>0</v>
      </c>
      <c r="M116" s="115"/>
      <c r="N116" s="115">
        <f>+N122</f>
        <v>0</v>
      </c>
      <c r="O116" s="115">
        <f>+O122</f>
        <v>0</v>
      </c>
      <c r="P116" s="115">
        <f>+P122</f>
        <v>0</v>
      </c>
      <c r="Q116" s="115"/>
      <c r="R116" s="115">
        <f>+R122</f>
        <v>0</v>
      </c>
      <c r="S116" s="115">
        <f>+S122</f>
        <v>0</v>
      </c>
      <c r="T116" s="115">
        <f>+T122</f>
        <v>0</v>
      </c>
      <c r="U116" s="115"/>
      <c r="V116" s="115">
        <f>+V122</f>
        <v>0</v>
      </c>
      <c r="W116" s="115">
        <f>+W122</f>
        <v>0</v>
      </c>
      <c r="X116" s="115">
        <f>+X122</f>
        <v>0</v>
      </c>
      <c r="Y116" s="115"/>
      <c r="Z116" s="115">
        <f>+Z122</f>
        <v>0</v>
      </c>
      <c r="AA116" s="115">
        <f>+AA122</f>
        <v>0</v>
      </c>
      <c r="AB116" s="115">
        <f>+AB122</f>
        <v>0</v>
      </c>
      <c r="AC116" s="108"/>
      <c r="AD116" s="108"/>
      <c r="AE116" s="108"/>
      <c r="AF116" s="108"/>
      <c r="AG116" s="108"/>
    </row>
    <row r="117" spans="1:33" s="124" customFormat="1" ht="15" customHeight="1" x14ac:dyDescent="0.25">
      <c r="A117" s="112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08"/>
      <c r="AD117" s="108"/>
      <c r="AE117" s="108"/>
      <c r="AF117" s="108"/>
      <c r="AG117" s="108"/>
    </row>
    <row r="118" spans="1:33" s="124" customFormat="1" ht="15" customHeight="1" x14ac:dyDescent="0.25">
      <c r="A118" s="136" t="s">
        <v>471</v>
      </c>
      <c r="B118" s="117"/>
      <c r="C118" s="117"/>
      <c r="D118" s="117"/>
      <c r="E118" s="118"/>
      <c r="F118" s="117"/>
      <c r="G118" s="117"/>
      <c r="H118" s="117"/>
      <c r="I118" s="118"/>
      <c r="J118" s="117"/>
      <c r="K118" s="117"/>
      <c r="L118" s="117"/>
      <c r="M118" s="118"/>
      <c r="N118" s="117"/>
      <c r="O118" s="117"/>
      <c r="P118" s="117"/>
      <c r="Q118" s="118"/>
      <c r="R118" s="117"/>
      <c r="S118" s="117"/>
      <c r="T118" s="117"/>
      <c r="U118" s="118"/>
      <c r="V118" s="117"/>
      <c r="W118" s="117"/>
      <c r="X118" s="117"/>
      <c r="Y118" s="118"/>
      <c r="Z118" s="117"/>
      <c r="AA118" s="117"/>
      <c r="AB118" s="117"/>
      <c r="AC118" s="108"/>
      <c r="AD118" s="108"/>
      <c r="AE118" s="108"/>
      <c r="AF118" s="108"/>
      <c r="AG118" s="108"/>
    </row>
    <row r="119" spans="1:33" s="124" customFormat="1" ht="15" customHeight="1" x14ac:dyDescent="0.2">
      <c r="A119" s="137" t="s">
        <v>19</v>
      </c>
      <c r="B119" s="271">
        <v>6</v>
      </c>
      <c r="C119" s="271">
        <v>4</v>
      </c>
      <c r="D119" s="271">
        <v>2</v>
      </c>
      <c r="E119" s="271"/>
      <c r="F119" s="271">
        <v>0</v>
      </c>
      <c r="G119" s="271">
        <v>0</v>
      </c>
      <c r="H119" s="271">
        <v>0</v>
      </c>
      <c r="I119" s="271"/>
      <c r="J119" s="271">
        <v>1</v>
      </c>
      <c r="K119" s="271">
        <v>0</v>
      </c>
      <c r="L119" s="271">
        <v>1</v>
      </c>
      <c r="M119" s="271"/>
      <c r="N119" s="271">
        <v>1</v>
      </c>
      <c r="O119" s="271">
        <v>1</v>
      </c>
      <c r="P119" s="271">
        <v>0</v>
      </c>
      <c r="Q119" s="271"/>
      <c r="R119" s="271">
        <v>4</v>
      </c>
      <c r="S119" s="271">
        <v>3</v>
      </c>
      <c r="T119" s="271">
        <v>1</v>
      </c>
      <c r="U119" s="271"/>
      <c r="V119" s="271">
        <v>0</v>
      </c>
      <c r="W119" s="271">
        <v>0</v>
      </c>
      <c r="X119" s="271">
        <v>0</v>
      </c>
      <c r="Y119" s="271"/>
      <c r="Z119" s="271">
        <v>0</v>
      </c>
      <c r="AA119" s="271">
        <v>0</v>
      </c>
      <c r="AB119" s="271">
        <v>0</v>
      </c>
      <c r="AC119" s="108"/>
      <c r="AD119" s="108"/>
      <c r="AE119" s="108"/>
      <c r="AF119" s="108"/>
      <c r="AG119" s="108"/>
    </row>
    <row r="120" spans="1:33" ht="15" customHeight="1" x14ac:dyDescent="0.2">
      <c r="A120" s="116" t="s">
        <v>73</v>
      </c>
      <c r="B120" s="272">
        <v>0</v>
      </c>
      <c r="C120" s="272">
        <v>0</v>
      </c>
      <c r="D120" s="272">
        <v>0</v>
      </c>
      <c r="E120" s="272"/>
      <c r="F120" s="272">
        <v>0</v>
      </c>
      <c r="G120" s="272">
        <v>0</v>
      </c>
      <c r="H120" s="272">
        <v>0</v>
      </c>
      <c r="I120" s="272"/>
      <c r="J120" s="272">
        <v>0</v>
      </c>
      <c r="K120" s="272">
        <v>0</v>
      </c>
      <c r="L120" s="272">
        <v>0</v>
      </c>
      <c r="M120" s="272"/>
      <c r="N120" s="272">
        <v>0</v>
      </c>
      <c r="O120" s="272">
        <v>0</v>
      </c>
      <c r="P120" s="272">
        <v>0</v>
      </c>
      <c r="Q120" s="272"/>
      <c r="R120" s="272">
        <v>0</v>
      </c>
      <c r="S120" s="272">
        <v>0</v>
      </c>
      <c r="T120" s="272">
        <v>0</v>
      </c>
      <c r="U120" s="272"/>
      <c r="V120" s="272">
        <v>0</v>
      </c>
      <c r="W120" s="272">
        <v>0</v>
      </c>
      <c r="X120" s="272">
        <v>0</v>
      </c>
      <c r="Y120" s="272"/>
      <c r="Z120" s="272">
        <v>0</v>
      </c>
      <c r="AA120" s="272">
        <v>0</v>
      </c>
      <c r="AB120" s="272">
        <v>0</v>
      </c>
    </row>
    <row r="121" spans="1:33" ht="15" customHeight="1" x14ac:dyDescent="0.2">
      <c r="A121" s="116" t="s">
        <v>74</v>
      </c>
      <c r="B121" s="272">
        <v>6</v>
      </c>
      <c r="C121" s="272">
        <v>4</v>
      </c>
      <c r="D121" s="272">
        <v>2</v>
      </c>
      <c r="E121" s="272"/>
      <c r="F121" s="272">
        <v>0</v>
      </c>
      <c r="G121" s="272">
        <v>0</v>
      </c>
      <c r="H121" s="272">
        <v>0</v>
      </c>
      <c r="I121" s="272"/>
      <c r="J121" s="272">
        <v>1</v>
      </c>
      <c r="K121" s="272">
        <v>0</v>
      </c>
      <c r="L121" s="272">
        <v>1</v>
      </c>
      <c r="M121" s="272"/>
      <c r="N121" s="272">
        <v>1</v>
      </c>
      <c r="O121" s="272">
        <v>1</v>
      </c>
      <c r="P121" s="272">
        <v>0</v>
      </c>
      <c r="Q121" s="272"/>
      <c r="R121" s="272">
        <v>4</v>
      </c>
      <c r="S121" s="272">
        <v>3</v>
      </c>
      <c r="T121" s="272">
        <v>1</v>
      </c>
      <c r="U121" s="272"/>
      <c r="V121" s="272">
        <v>0</v>
      </c>
      <c r="W121" s="272">
        <v>0</v>
      </c>
      <c r="X121" s="272">
        <v>0</v>
      </c>
      <c r="Y121" s="272"/>
      <c r="Z121" s="272">
        <v>0</v>
      </c>
      <c r="AA121" s="272">
        <v>0</v>
      </c>
      <c r="AB121" s="272">
        <v>0</v>
      </c>
    </row>
    <row r="122" spans="1:33" ht="15" customHeight="1" x14ac:dyDescent="0.2">
      <c r="A122" s="116" t="s">
        <v>263</v>
      </c>
      <c r="B122" s="272">
        <v>0</v>
      </c>
      <c r="C122" s="272">
        <v>0</v>
      </c>
      <c r="D122" s="272">
        <v>0</v>
      </c>
      <c r="E122" s="272"/>
      <c r="F122" s="272">
        <v>0</v>
      </c>
      <c r="G122" s="272">
        <v>0</v>
      </c>
      <c r="H122" s="272">
        <v>0</v>
      </c>
      <c r="I122" s="272"/>
      <c r="J122" s="272">
        <v>0</v>
      </c>
      <c r="K122" s="272">
        <v>0</v>
      </c>
      <c r="L122" s="272">
        <v>0</v>
      </c>
      <c r="M122" s="272"/>
      <c r="N122" s="272">
        <v>0</v>
      </c>
      <c r="O122" s="272">
        <v>0</v>
      </c>
      <c r="P122" s="272">
        <v>0</v>
      </c>
      <c r="Q122" s="272"/>
      <c r="R122" s="272">
        <v>0</v>
      </c>
      <c r="S122" s="272">
        <v>0</v>
      </c>
      <c r="T122" s="272">
        <v>0</v>
      </c>
      <c r="U122" s="272"/>
      <c r="V122" s="272">
        <v>0</v>
      </c>
      <c r="W122" s="272">
        <v>0</v>
      </c>
      <c r="X122" s="272">
        <v>0</v>
      </c>
      <c r="Y122" s="272"/>
      <c r="Z122" s="272">
        <v>0</v>
      </c>
      <c r="AA122" s="272">
        <v>0</v>
      </c>
      <c r="AB122" s="272">
        <v>0</v>
      </c>
    </row>
    <row r="123" spans="1:33" ht="15" customHeight="1" x14ac:dyDescent="0.2">
      <c r="A123" s="116"/>
      <c r="B123" s="272"/>
      <c r="C123" s="272"/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  <c r="AA123" s="272"/>
      <c r="AB123" s="272"/>
    </row>
    <row r="124" spans="1:33" ht="15" customHeight="1" x14ac:dyDescent="0.2">
      <c r="A124" s="125" t="s">
        <v>472</v>
      </c>
      <c r="B124" s="272"/>
      <c r="C124" s="272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  <c r="Z124" s="272"/>
      <c r="AA124" s="272"/>
      <c r="AB124" s="272"/>
    </row>
    <row r="125" spans="1:33" s="124" customFormat="1" ht="15" customHeight="1" x14ac:dyDescent="0.2">
      <c r="A125" s="137" t="s">
        <v>19</v>
      </c>
      <c r="B125" s="271">
        <v>0</v>
      </c>
      <c r="C125" s="271">
        <v>0</v>
      </c>
      <c r="D125" s="271">
        <v>0</v>
      </c>
      <c r="E125" s="271"/>
      <c r="F125" s="271">
        <v>0</v>
      </c>
      <c r="G125" s="271">
        <v>0</v>
      </c>
      <c r="H125" s="271">
        <v>0</v>
      </c>
      <c r="I125" s="271"/>
      <c r="J125" s="271">
        <v>0</v>
      </c>
      <c r="K125" s="271">
        <v>0</v>
      </c>
      <c r="L125" s="271">
        <v>0</v>
      </c>
      <c r="M125" s="271"/>
      <c r="N125" s="271">
        <v>0</v>
      </c>
      <c r="O125" s="271">
        <v>0</v>
      </c>
      <c r="P125" s="271">
        <v>0</v>
      </c>
      <c r="Q125" s="271"/>
      <c r="R125" s="271">
        <v>0</v>
      </c>
      <c r="S125" s="271">
        <v>0</v>
      </c>
      <c r="T125" s="271">
        <v>0</v>
      </c>
      <c r="U125" s="271"/>
      <c r="V125" s="271">
        <v>0</v>
      </c>
      <c r="W125" s="271">
        <v>0</v>
      </c>
      <c r="X125" s="271">
        <v>0</v>
      </c>
      <c r="Y125" s="271"/>
      <c r="Z125" s="271">
        <v>0</v>
      </c>
      <c r="AA125" s="271">
        <v>0</v>
      </c>
      <c r="AB125" s="271">
        <v>0</v>
      </c>
      <c r="AC125" s="108"/>
      <c r="AD125" s="108"/>
      <c r="AE125" s="108"/>
      <c r="AF125" s="108"/>
      <c r="AG125" s="108"/>
    </row>
    <row r="126" spans="1:33" ht="15" customHeight="1" x14ac:dyDescent="0.2">
      <c r="A126" s="116" t="s">
        <v>73</v>
      </c>
      <c r="B126" s="272">
        <v>0</v>
      </c>
      <c r="C126" s="272">
        <v>0</v>
      </c>
      <c r="D126" s="272">
        <v>0</v>
      </c>
      <c r="E126" s="272"/>
      <c r="F126" s="272">
        <v>0</v>
      </c>
      <c r="G126" s="272">
        <v>0</v>
      </c>
      <c r="H126" s="272">
        <v>0</v>
      </c>
      <c r="I126" s="272"/>
      <c r="J126" s="272">
        <v>0</v>
      </c>
      <c r="K126" s="272">
        <v>0</v>
      </c>
      <c r="L126" s="272">
        <v>0</v>
      </c>
      <c r="M126" s="272"/>
      <c r="N126" s="272">
        <v>0</v>
      </c>
      <c r="O126" s="272">
        <v>0</v>
      </c>
      <c r="P126" s="272">
        <v>0</v>
      </c>
      <c r="Q126" s="272"/>
      <c r="R126" s="272">
        <v>0</v>
      </c>
      <c r="S126" s="272">
        <v>0</v>
      </c>
      <c r="T126" s="272">
        <v>0</v>
      </c>
      <c r="U126" s="272"/>
      <c r="V126" s="272">
        <v>0</v>
      </c>
      <c r="W126" s="272">
        <v>0</v>
      </c>
      <c r="X126" s="272">
        <v>0</v>
      </c>
      <c r="Y126" s="272"/>
      <c r="Z126" s="272">
        <v>0</v>
      </c>
      <c r="AA126" s="272">
        <v>0</v>
      </c>
      <c r="AB126" s="272">
        <v>0</v>
      </c>
    </row>
    <row r="127" spans="1:33" ht="15" customHeight="1" x14ac:dyDescent="0.2">
      <c r="A127" s="116" t="s">
        <v>74</v>
      </c>
      <c r="B127" s="272">
        <v>0</v>
      </c>
      <c r="C127" s="272">
        <v>0</v>
      </c>
      <c r="D127" s="272">
        <v>0</v>
      </c>
      <c r="E127" s="272"/>
      <c r="F127" s="272">
        <v>0</v>
      </c>
      <c r="G127" s="272">
        <v>0</v>
      </c>
      <c r="H127" s="272">
        <v>0</v>
      </c>
      <c r="I127" s="272"/>
      <c r="J127" s="272">
        <v>0</v>
      </c>
      <c r="K127" s="272">
        <v>0</v>
      </c>
      <c r="L127" s="272">
        <v>0</v>
      </c>
      <c r="M127" s="272"/>
      <c r="N127" s="272">
        <v>0</v>
      </c>
      <c r="O127" s="272">
        <v>0</v>
      </c>
      <c r="P127" s="272">
        <v>0</v>
      </c>
      <c r="Q127" s="272"/>
      <c r="R127" s="272">
        <v>0</v>
      </c>
      <c r="S127" s="272">
        <v>0</v>
      </c>
      <c r="T127" s="272">
        <v>0</v>
      </c>
      <c r="U127" s="272"/>
      <c r="V127" s="272">
        <v>0</v>
      </c>
      <c r="W127" s="272">
        <v>0</v>
      </c>
      <c r="X127" s="272">
        <v>0</v>
      </c>
      <c r="Y127" s="272"/>
      <c r="Z127" s="272">
        <v>0</v>
      </c>
      <c r="AA127" s="272">
        <v>0</v>
      </c>
      <c r="AB127" s="272">
        <v>0</v>
      </c>
    </row>
    <row r="128" spans="1:33" ht="15" customHeight="1" x14ac:dyDescent="0.25">
      <c r="A128" s="116" t="s">
        <v>263</v>
      </c>
      <c r="B128" s="119">
        <v>0</v>
      </c>
      <c r="C128" s="119">
        <v>0</v>
      </c>
      <c r="D128" s="119">
        <v>0</v>
      </c>
      <c r="E128" s="119"/>
      <c r="F128" s="119">
        <v>0</v>
      </c>
      <c r="G128" s="119">
        <v>0</v>
      </c>
      <c r="H128" s="119">
        <v>0</v>
      </c>
      <c r="I128" s="119"/>
      <c r="J128" s="119">
        <v>0</v>
      </c>
      <c r="K128" s="119">
        <v>0</v>
      </c>
      <c r="L128" s="119">
        <v>0</v>
      </c>
      <c r="M128" s="119"/>
      <c r="N128" s="119">
        <v>0</v>
      </c>
      <c r="O128" s="119">
        <v>0</v>
      </c>
      <c r="P128" s="119">
        <v>0</v>
      </c>
      <c r="Q128" s="119"/>
      <c r="R128" s="119">
        <v>0</v>
      </c>
      <c r="S128" s="119">
        <v>0</v>
      </c>
      <c r="T128" s="119">
        <v>0</v>
      </c>
      <c r="U128" s="119"/>
      <c r="V128" s="119">
        <v>0</v>
      </c>
      <c r="W128" s="119">
        <v>0</v>
      </c>
      <c r="X128" s="119">
        <v>0</v>
      </c>
      <c r="Y128" s="119"/>
      <c r="Z128" s="119">
        <v>0</v>
      </c>
      <c r="AA128" s="119">
        <v>0</v>
      </c>
      <c r="AB128" s="119">
        <v>0</v>
      </c>
    </row>
    <row r="129" spans="1:33" ht="15" customHeight="1" x14ac:dyDescent="0.25">
      <c r="A129" s="116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</row>
    <row r="130" spans="1:33" s="124" customFormat="1" ht="15" customHeight="1" x14ac:dyDescent="0.25">
      <c r="A130" s="329" t="s">
        <v>474</v>
      </c>
      <c r="B130" s="329"/>
      <c r="C130" s="329"/>
      <c r="D130" s="329"/>
      <c r="E130" s="329"/>
      <c r="F130" s="329"/>
      <c r="G130" s="329"/>
      <c r="H130" s="329"/>
      <c r="I130" s="329"/>
      <c r="J130" s="329"/>
      <c r="K130" s="329"/>
      <c r="L130" s="329"/>
      <c r="M130" s="329"/>
      <c r="N130" s="329"/>
      <c r="O130" s="329"/>
      <c r="P130" s="329"/>
      <c r="Q130" s="329"/>
      <c r="R130" s="329"/>
      <c r="S130" s="329"/>
      <c r="T130" s="329"/>
      <c r="U130" s="329"/>
      <c r="V130" s="329"/>
      <c r="W130" s="329"/>
      <c r="X130" s="329"/>
      <c r="Y130" s="329"/>
      <c r="Z130" s="329"/>
      <c r="AA130" s="329"/>
      <c r="AB130" s="329"/>
      <c r="AC130" s="108"/>
      <c r="AD130" s="108"/>
      <c r="AE130" s="108"/>
      <c r="AF130" s="108"/>
      <c r="AG130" s="108"/>
    </row>
    <row r="131" spans="1:33" s="124" customFormat="1" ht="15" customHeight="1" x14ac:dyDescent="0.25">
      <c r="A131" s="112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08"/>
      <c r="AD131" s="108"/>
      <c r="AE131" s="108"/>
      <c r="AF131" s="108"/>
      <c r="AG131" s="108"/>
    </row>
    <row r="132" spans="1:33" s="124" customFormat="1" ht="15" customHeight="1" x14ac:dyDescent="0.25">
      <c r="A132" s="113" t="s">
        <v>19</v>
      </c>
      <c r="B132" s="174">
        <f t="shared" ref="B132:D135" si="63">+B113/(B113+B12+B62)*100</f>
        <v>1.7065380316221498E-3</v>
      </c>
      <c r="C132" s="174">
        <f t="shared" si="63"/>
        <v>2.3126199671607965E-3</v>
      </c>
      <c r="D132" s="174">
        <f t="shared" si="63"/>
        <v>1.1196641007697691E-3</v>
      </c>
      <c r="E132" s="174"/>
      <c r="F132" s="174">
        <f t="shared" ref="F132:H135" si="64">+F113/(F113+F12+F62)*100</f>
        <v>0</v>
      </c>
      <c r="G132" s="174">
        <f t="shared" si="64"/>
        <v>0</v>
      </c>
      <c r="H132" s="174">
        <f t="shared" si="64"/>
        <v>0</v>
      </c>
      <c r="I132" s="174"/>
      <c r="J132" s="174">
        <f t="shared" ref="J132:L135" si="65">+J113/(J113+J12+J62)*100</f>
        <v>1.387251161822848E-3</v>
      </c>
      <c r="K132" s="174">
        <f t="shared" si="65"/>
        <v>0</v>
      </c>
      <c r="L132" s="174">
        <f t="shared" si="65"/>
        <v>2.7902564245654176E-3</v>
      </c>
      <c r="M132" s="174"/>
      <c r="N132" s="174">
        <f t="shared" ref="N132:P135" si="66">+N113/(N113+N12+N62)*100</f>
        <v>1.5876543993903407E-3</v>
      </c>
      <c r="O132" s="174">
        <f t="shared" si="66"/>
        <v>3.2155374770892957E-3</v>
      </c>
      <c r="P132" s="174">
        <f t="shared" si="66"/>
        <v>0</v>
      </c>
      <c r="Q132" s="174"/>
      <c r="R132" s="174">
        <f t="shared" ref="R132:T135" si="67">+R113/(R113+R12+R62)*100</f>
        <v>6.0128675365281698E-3</v>
      </c>
      <c r="S132" s="174">
        <f t="shared" si="67"/>
        <v>9.3846779491350459E-3</v>
      </c>
      <c r="T132" s="174">
        <f t="shared" si="67"/>
        <v>2.8937697138061752E-3</v>
      </c>
      <c r="U132" s="174"/>
      <c r="V132" s="174">
        <f t="shared" ref="V132:X135" si="68">+V113/(V113+V12+V62)*100</f>
        <v>0</v>
      </c>
      <c r="W132" s="174">
        <f t="shared" si="68"/>
        <v>0</v>
      </c>
      <c r="X132" s="174">
        <f t="shared" si="68"/>
        <v>0</v>
      </c>
      <c r="Y132" s="174"/>
      <c r="Z132" s="174">
        <f t="shared" ref="Z132:AB135" si="69">+Z113/(Z113+Z12+Z62)*100</f>
        <v>0</v>
      </c>
      <c r="AA132" s="174">
        <f t="shared" si="69"/>
        <v>0</v>
      </c>
      <c r="AB132" s="174">
        <f t="shared" si="69"/>
        <v>0</v>
      </c>
      <c r="AC132" s="108"/>
      <c r="AD132" s="108"/>
      <c r="AE132" s="108"/>
      <c r="AF132" s="108"/>
      <c r="AG132" s="108"/>
    </row>
    <row r="133" spans="1:33" s="124" customFormat="1" ht="15" customHeight="1" x14ac:dyDescent="0.25">
      <c r="A133" s="108" t="s">
        <v>73</v>
      </c>
      <c r="B133" s="126">
        <f t="shared" si="63"/>
        <v>0</v>
      </c>
      <c r="C133" s="126">
        <f t="shared" si="63"/>
        <v>0</v>
      </c>
      <c r="D133" s="126">
        <f t="shared" si="63"/>
        <v>0</v>
      </c>
      <c r="E133" s="126"/>
      <c r="F133" s="126">
        <f t="shared" si="64"/>
        <v>0</v>
      </c>
      <c r="G133" s="126">
        <f t="shared" si="64"/>
        <v>0</v>
      </c>
      <c r="H133" s="126">
        <f t="shared" si="64"/>
        <v>0</v>
      </c>
      <c r="I133" s="126"/>
      <c r="J133" s="126">
        <f t="shared" si="65"/>
        <v>0</v>
      </c>
      <c r="K133" s="126">
        <f t="shared" si="65"/>
        <v>0</v>
      </c>
      <c r="L133" s="126">
        <f t="shared" si="65"/>
        <v>0</v>
      </c>
      <c r="M133" s="126"/>
      <c r="N133" s="126">
        <f t="shared" si="66"/>
        <v>0</v>
      </c>
      <c r="O133" s="126">
        <f t="shared" si="66"/>
        <v>0</v>
      </c>
      <c r="P133" s="126">
        <f t="shared" si="66"/>
        <v>0</v>
      </c>
      <c r="Q133" s="126"/>
      <c r="R133" s="126">
        <f t="shared" si="67"/>
        <v>0</v>
      </c>
      <c r="S133" s="126">
        <f t="shared" si="67"/>
        <v>0</v>
      </c>
      <c r="T133" s="126">
        <f t="shared" si="67"/>
        <v>0</v>
      </c>
      <c r="U133" s="126"/>
      <c r="V133" s="126">
        <f t="shared" si="68"/>
        <v>0</v>
      </c>
      <c r="W133" s="126">
        <f t="shared" si="68"/>
        <v>0</v>
      </c>
      <c r="X133" s="126">
        <f t="shared" si="68"/>
        <v>0</v>
      </c>
      <c r="Y133" s="126"/>
      <c r="Z133" s="126">
        <f t="shared" si="69"/>
        <v>0</v>
      </c>
      <c r="AA133" s="126">
        <f t="shared" si="69"/>
        <v>0</v>
      </c>
      <c r="AB133" s="126">
        <f t="shared" si="69"/>
        <v>0</v>
      </c>
      <c r="AC133" s="108"/>
      <c r="AD133" s="108"/>
      <c r="AE133" s="108"/>
      <c r="AF133" s="108"/>
      <c r="AG133" s="108"/>
    </row>
    <row r="134" spans="1:33" s="124" customFormat="1" ht="15" customHeight="1" x14ac:dyDescent="0.25">
      <c r="A134" s="108" t="s">
        <v>74</v>
      </c>
      <c r="B134" s="126">
        <f t="shared" si="63"/>
        <v>2.2176227084565348E-2</v>
      </c>
      <c r="C134" s="126">
        <f t="shared" si="63"/>
        <v>2.8887123564671047E-2</v>
      </c>
      <c r="D134" s="126">
        <f t="shared" si="63"/>
        <v>1.5141191611779846E-2</v>
      </c>
      <c r="E134" s="126"/>
      <c r="F134" s="126">
        <f t="shared" si="64"/>
        <v>0</v>
      </c>
      <c r="G134" s="126">
        <f t="shared" si="64"/>
        <v>0</v>
      </c>
      <c r="H134" s="126">
        <f t="shared" si="64"/>
        <v>0</v>
      </c>
      <c r="I134" s="126"/>
      <c r="J134" s="126">
        <f t="shared" si="65"/>
        <v>1.751927119831815E-2</v>
      </c>
      <c r="K134" s="126">
        <f t="shared" si="65"/>
        <v>0</v>
      </c>
      <c r="L134" s="126">
        <f t="shared" si="65"/>
        <v>3.6140224069389229E-2</v>
      </c>
      <c r="M134" s="126"/>
      <c r="N134" s="126">
        <f t="shared" si="66"/>
        <v>1.7934002869440462E-2</v>
      </c>
      <c r="O134" s="126">
        <f t="shared" si="66"/>
        <v>3.4530386740331487E-2</v>
      </c>
      <c r="P134" s="126">
        <f t="shared" si="66"/>
        <v>0</v>
      </c>
      <c r="Q134" s="126"/>
      <c r="R134" s="126">
        <f t="shared" si="67"/>
        <v>8.178286648947046E-2</v>
      </c>
      <c r="S134" s="126">
        <f t="shared" si="67"/>
        <v>0.11914217633042098</v>
      </c>
      <c r="T134" s="126">
        <f t="shared" si="67"/>
        <v>4.2140750105351878E-2</v>
      </c>
      <c r="U134" s="126"/>
      <c r="V134" s="126">
        <f t="shared" si="68"/>
        <v>0</v>
      </c>
      <c r="W134" s="126">
        <f t="shared" si="68"/>
        <v>0</v>
      </c>
      <c r="X134" s="126">
        <f t="shared" si="68"/>
        <v>0</v>
      </c>
      <c r="Y134" s="126"/>
      <c r="Z134" s="126">
        <f t="shared" si="69"/>
        <v>0</v>
      </c>
      <c r="AA134" s="126">
        <f t="shared" si="69"/>
        <v>0</v>
      </c>
      <c r="AB134" s="126">
        <f t="shared" si="69"/>
        <v>0</v>
      </c>
      <c r="AC134" s="108"/>
      <c r="AD134" s="108"/>
      <c r="AE134" s="108"/>
      <c r="AF134" s="108"/>
      <c r="AG134" s="108"/>
    </row>
    <row r="135" spans="1:33" s="124" customFormat="1" ht="15" customHeight="1" x14ac:dyDescent="0.25">
      <c r="A135" s="108" t="s">
        <v>263</v>
      </c>
      <c r="B135" s="126">
        <f t="shared" si="63"/>
        <v>0</v>
      </c>
      <c r="C135" s="126">
        <f t="shared" si="63"/>
        <v>0</v>
      </c>
      <c r="D135" s="126">
        <f t="shared" si="63"/>
        <v>0</v>
      </c>
      <c r="E135" s="126"/>
      <c r="F135" s="126">
        <f t="shared" si="64"/>
        <v>0</v>
      </c>
      <c r="G135" s="126">
        <f t="shared" si="64"/>
        <v>0</v>
      </c>
      <c r="H135" s="126">
        <f t="shared" si="64"/>
        <v>0</v>
      </c>
      <c r="I135" s="126"/>
      <c r="J135" s="126">
        <f t="shared" si="65"/>
        <v>0</v>
      </c>
      <c r="K135" s="126">
        <f t="shared" si="65"/>
        <v>0</v>
      </c>
      <c r="L135" s="126">
        <f t="shared" si="65"/>
        <v>0</v>
      </c>
      <c r="M135" s="126"/>
      <c r="N135" s="126">
        <f t="shared" si="66"/>
        <v>0</v>
      </c>
      <c r="O135" s="126">
        <f t="shared" si="66"/>
        <v>0</v>
      </c>
      <c r="P135" s="126">
        <f t="shared" si="66"/>
        <v>0</v>
      </c>
      <c r="Q135" s="126"/>
      <c r="R135" s="126">
        <f t="shared" si="67"/>
        <v>0</v>
      </c>
      <c r="S135" s="126">
        <f t="shared" si="67"/>
        <v>0</v>
      </c>
      <c r="T135" s="126">
        <f t="shared" si="67"/>
        <v>0</v>
      </c>
      <c r="U135" s="126"/>
      <c r="V135" s="126">
        <f t="shared" si="68"/>
        <v>0</v>
      </c>
      <c r="W135" s="126">
        <f t="shared" si="68"/>
        <v>0</v>
      </c>
      <c r="X135" s="126">
        <f t="shared" si="68"/>
        <v>0</v>
      </c>
      <c r="Y135" s="126"/>
      <c r="Z135" s="126">
        <f t="shared" si="69"/>
        <v>0</v>
      </c>
      <c r="AA135" s="126">
        <f t="shared" si="69"/>
        <v>0</v>
      </c>
      <c r="AB135" s="126">
        <f t="shared" si="69"/>
        <v>0</v>
      </c>
      <c r="AC135" s="108"/>
      <c r="AD135" s="108"/>
      <c r="AE135" s="108"/>
      <c r="AF135" s="108"/>
      <c r="AG135" s="108"/>
    </row>
    <row r="136" spans="1:33" s="124" customFormat="1" ht="15" customHeight="1" x14ac:dyDescent="0.25">
      <c r="A136" s="127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08"/>
      <c r="AD136" s="108"/>
      <c r="AE136" s="108"/>
      <c r="AF136" s="108"/>
      <c r="AG136" s="108"/>
    </row>
    <row r="137" spans="1:33" s="124" customFormat="1" ht="15" customHeight="1" x14ac:dyDescent="0.25">
      <c r="A137" s="113" t="s">
        <v>471</v>
      </c>
      <c r="B137" s="128"/>
      <c r="C137" s="128"/>
      <c r="D137" s="128"/>
      <c r="E137" s="129"/>
      <c r="F137" s="128"/>
      <c r="G137" s="128"/>
      <c r="H137" s="128"/>
      <c r="I137" s="129"/>
      <c r="J137" s="128"/>
      <c r="K137" s="128"/>
      <c r="L137" s="128"/>
      <c r="M137" s="129"/>
      <c r="N137" s="128"/>
      <c r="O137" s="128"/>
      <c r="P137" s="128"/>
      <c r="Q137" s="129"/>
      <c r="R137" s="128"/>
      <c r="S137" s="128"/>
      <c r="T137" s="128"/>
      <c r="U137" s="129"/>
      <c r="V137" s="128"/>
      <c r="W137" s="128"/>
      <c r="X137" s="128"/>
      <c r="Y137" s="129"/>
      <c r="Z137" s="128"/>
      <c r="AA137" s="128"/>
      <c r="AB137" s="128"/>
      <c r="AC137" s="108"/>
      <c r="AD137" s="108"/>
      <c r="AE137" s="108"/>
      <c r="AF137" s="108"/>
      <c r="AG137" s="108"/>
    </row>
    <row r="138" spans="1:33" s="124" customFormat="1" ht="15" customHeight="1" x14ac:dyDescent="0.25">
      <c r="A138" s="138" t="s">
        <v>19</v>
      </c>
      <c r="B138" s="174">
        <f t="shared" ref="B138:D141" si="70">+B119/(B119+B18+B68)*100</f>
        <v>2.242093816678936E-3</v>
      </c>
      <c r="C138" s="174">
        <f t="shared" si="70"/>
        <v>3.0451133543446156E-3</v>
      </c>
      <c r="D138" s="174">
        <f t="shared" si="70"/>
        <v>1.4679006818398667E-3</v>
      </c>
      <c r="E138" s="174"/>
      <c r="F138" s="174">
        <f t="shared" ref="F138:H141" si="71">+F119/(F119+F18+F68)*100</f>
        <v>0</v>
      </c>
      <c r="G138" s="174">
        <f t="shared" si="71"/>
        <v>0</v>
      </c>
      <c r="H138" s="174">
        <f t="shared" si="71"/>
        <v>0</v>
      </c>
      <c r="I138" s="174"/>
      <c r="J138" s="174">
        <f t="shared" ref="J138:L141" si="72">+J119/(J119+J18+J68)*100</f>
        <v>1.8356370578409234E-3</v>
      </c>
      <c r="K138" s="174">
        <f t="shared" si="72"/>
        <v>0</v>
      </c>
      <c r="L138" s="174">
        <f t="shared" si="72"/>
        <v>3.6793112329371945E-3</v>
      </c>
      <c r="M138" s="174"/>
      <c r="N138" s="174">
        <f t="shared" ref="N138:P141" si="73">+N119/(N119+N18+N68)*100</f>
        <v>2.0779652564209125E-3</v>
      </c>
      <c r="O138" s="174">
        <f t="shared" si="73"/>
        <v>4.2340587687357103E-3</v>
      </c>
      <c r="P138" s="174">
        <f t="shared" si="73"/>
        <v>0</v>
      </c>
      <c r="Q138" s="174"/>
      <c r="R138" s="174">
        <f t="shared" ref="R138:T141" si="74">+R119/(R119+R18+R68)*100</f>
        <v>7.8314668337379593E-3</v>
      </c>
      <c r="S138" s="174">
        <f t="shared" si="74"/>
        <v>1.2273452522194493E-2</v>
      </c>
      <c r="T138" s="174">
        <f t="shared" si="74"/>
        <v>3.7547403597041262E-3</v>
      </c>
      <c r="U138" s="174"/>
      <c r="V138" s="174">
        <f t="shared" ref="V138:X141" si="75">+V119/(V119+V18+V68)*100</f>
        <v>0</v>
      </c>
      <c r="W138" s="174">
        <f t="shared" si="75"/>
        <v>0</v>
      </c>
      <c r="X138" s="174">
        <f t="shared" si="75"/>
        <v>0</v>
      </c>
      <c r="Y138" s="174"/>
      <c r="Z138" s="174">
        <f t="shared" ref="Z138:AB141" si="76">+Z119/(Z119+Z18+Z68)*100</f>
        <v>0</v>
      </c>
      <c r="AA138" s="174">
        <f t="shared" si="76"/>
        <v>0</v>
      </c>
      <c r="AB138" s="174">
        <f t="shared" si="76"/>
        <v>0</v>
      </c>
      <c r="AC138" s="108"/>
      <c r="AD138" s="108"/>
      <c r="AE138" s="108"/>
      <c r="AF138" s="108"/>
      <c r="AG138" s="108"/>
    </row>
    <row r="139" spans="1:33" ht="15" customHeight="1" x14ac:dyDescent="0.25">
      <c r="A139" s="108" t="s">
        <v>73</v>
      </c>
      <c r="B139" s="126">
        <f t="shared" si="70"/>
        <v>0</v>
      </c>
      <c r="C139" s="126">
        <f t="shared" si="70"/>
        <v>0</v>
      </c>
      <c r="D139" s="126">
        <f t="shared" si="70"/>
        <v>0</v>
      </c>
      <c r="E139" s="130"/>
      <c r="F139" s="126">
        <f t="shared" si="71"/>
        <v>0</v>
      </c>
      <c r="G139" s="126">
        <f t="shared" si="71"/>
        <v>0</v>
      </c>
      <c r="H139" s="126">
        <f t="shared" si="71"/>
        <v>0</v>
      </c>
      <c r="I139" s="130"/>
      <c r="J139" s="126">
        <f t="shared" si="72"/>
        <v>0</v>
      </c>
      <c r="K139" s="126">
        <f t="shared" si="72"/>
        <v>0</v>
      </c>
      <c r="L139" s="126">
        <f t="shared" si="72"/>
        <v>0</v>
      </c>
      <c r="M139" s="130"/>
      <c r="N139" s="126">
        <f t="shared" si="73"/>
        <v>0</v>
      </c>
      <c r="O139" s="126">
        <f t="shared" si="73"/>
        <v>0</v>
      </c>
      <c r="P139" s="126">
        <f t="shared" si="73"/>
        <v>0</v>
      </c>
      <c r="Q139" s="130"/>
      <c r="R139" s="126">
        <f t="shared" si="74"/>
        <v>0</v>
      </c>
      <c r="S139" s="126">
        <f t="shared" si="74"/>
        <v>0</v>
      </c>
      <c r="T139" s="126">
        <f t="shared" si="74"/>
        <v>0</v>
      </c>
      <c r="U139" s="130"/>
      <c r="V139" s="126">
        <f t="shared" si="75"/>
        <v>0</v>
      </c>
      <c r="W139" s="126">
        <f t="shared" si="75"/>
        <v>0</v>
      </c>
      <c r="X139" s="126">
        <f t="shared" si="75"/>
        <v>0</v>
      </c>
      <c r="Y139" s="130"/>
      <c r="Z139" s="126">
        <f t="shared" si="76"/>
        <v>0</v>
      </c>
      <c r="AA139" s="126">
        <f t="shared" si="76"/>
        <v>0</v>
      </c>
      <c r="AB139" s="126">
        <f t="shared" si="76"/>
        <v>0</v>
      </c>
    </row>
    <row r="140" spans="1:33" ht="15" customHeight="1" x14ac:dyDescent="0.25">
      <c r="A140" s="108" t="s">
        <v>74</v>
      </c>
      <c r="B140" s="126">
        <f t="shared" si="70"/>
        <v>2.2614201718679332E-2</v>
      </c>
      <c r="C140" s="126">
        <f t="shared" si="70"/>
        <v>2.9418254026623521E-2</v>
      </c>
      <c r="D140" s="126">
        <f t="shared" si="70"/>
        <v>1.5461925009663702E-2</v>
      </c>
      <c r="E140" s="130"/>
      <c r="F140" s="126">
        <f t="shared" si="71"/>
        <v>0</v>
      </c>
      <c r="G140" s="126">
        <f t="shared" si="71"/>
        <v>0</v>
      </c>
      <c r="H140" s="126">
        <f t="shared" si="71"/>
        <v>0</v>
      </c>
      <c r="I140" s="130"/>
      <c r="J140" s="126">
        <f t="shared" si="72"/>
        <v>1.7857142857142856E-2</v>
      </c>
      <c r="K140" s="126">
        <f t="shared" si="72"/>
        <v>0</v>
      </c>
      <c r="L140" s="126">
        <f t="shared" si="72"/>
        <v>3.6900369003690037E-2</v>
      </c>
      <c r="M140" s="130"/>
      <c r="N140" s="126">
        <f t="shared" si="73"/>
        <v>1.8251505749224309E-2</v>
      </c>
      <c r="O140" s="126">
        <f t="shared" si="73"/>
        <v>3.5124692658939236E-2</v>
      </c>
      <c r="P140" s="126">
        <f t="shared" si="73"/>
        <v>0</v>
      </c>
      <c r="Q140" s="130"/>
      <c r="R140" s="126">
        <f t="shared" si="74"/>
        <v>8.343763037129745E-2</v>
      </c>
      <c r="S140" s="126">
        <f t="shared" si="74"/>
        <v>0.12150668286755771</v>
      </c>
      <c r="T140" s="126">
        <f t="shared" si="74"/>
        <v>4.3010752688172046E-2</v>
      </c>
      <c r="U140" s="130"/>
      <c r="V140" s="126">
        <f t="shared" si="75"/>
        <v>0</v>
      </c>
      <c r="W140" s="126">
        <f t="shared" si="75"/>
        <v>0</v>
      </c>
      <c r="X140" s="126">
        <f t="shared" si="75"/>
        <v>0</v>
      </c>
      <c r="Y140" s="130"/>
      <c r="Z140" s="126">
        <f t="shared" si="76"/>
        <v>0</v>
      </c>
      <c r="AA140" s="126">
        <f t="shared" si="76"/>
        <v>0</v>
      </c>
      <c r="AB140" s="126">
        <f t="shared" si="76"/>
        <v>0</v>
      </c>
    </row>
    <row r="141" spans="1:33" ht="15" customHeight="1" x14ac:dyDescent="0.25">
      <c r="A141" s="108" t="s">
        <v>263</v>
      </c>
      <c r="B141" s="126">
        <f t="shared" si="70"/>
        <v>0</v>
      </c>
      <c r="C141" s="126">
        <f t="shared" si="70"/>
        <v>0</v>
      </c>
      <c r="D141" s="126">
        <f t="shared" si="70"/>
        <v>0</v>
      </c>
      <c r="E141" s="130"/>
      <c r="F141" s="126">
        <f t="shared" si="71"/>
        <v>0</v>
      </c>
      <c r="G141" s="126">
        <f t="shared" si="71"/>
        <v>0</v>
      </c>
      <c r="H141" s="126">
        <f t="shared" si="71"/>
        <v>0</v>
      </c>
      <c r="I141" s="130"/>
      <c r="J141" s="126">
        <f t="shared" si="72"/>
        <v>0</v>
      </c>
      <c r="K141" s="126">
        <f t="shared" si="72"/>
        <v>0</v>
      </c>
      <c r="L141" s="126">
        <f t="shared" si="72"/>
        <v>0</v>
      </c>
      <c r="M141" s="130"/>
      <c r="N141" s="126">
        <f t="shared" si="73"/>
        <v>0</v>
      </c>
      <c r="O141" s="126">
        <f t="shared" si="73"/>
        <v>0</v>
      </c>
      <c r="P141" s="126">
        <f t="shared" si="73"/>
        <v>0</v>
      </c>
      <c r="Q141" s="130"/>
      <c r="R141" s="126">
        <f t="shared" si="74"/>
        <v>0</v>
      </c>
      <c r="S141" s="126">
        <f t="shared" si="74"/>
        <v>0</v>
      </c>
      <c r="T141" s="126">
        <f t="shared" si="74"/>
        <v>0</v>
      </c>
      <c r="U141" s="130"/>
      <c r="V141" s="126">
        <f t="shared" si="75"/>
        <v>0</v>
      </c>
      <c r="W141" s="126">
        <f t="shared" si="75"/>
        <v>0</v>
      </c>
      <c r="X141" s="126">
        <f t="shared" si="75"/>
        <v>0</v>
      </c>
      <c r="Y141" s="130"/>
      <c r="Z141" s="126">
        <f t="shared" si="76"/>
        <v>0</v>
      </c>
      <c r="AA141" s="126">
        <f t="shared" si="76"/>
        <v>0</v>
      </c>
      <c r="AB141" s="126">
        <f t="shared" si="76"/>
        <v>0</v>
      </c>
    </row>
    <row r="142" spans="1:33" ht="15" customHeight="1" x14ac:dyDescent="0.25"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</row>
    <row r="143" spans="1:33" ht="15" customHeight="1" x14ac:dyDescent="0.25">
      <c r="A143" s="139" t="s">
        <v>472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</row>
    <row r="144" spans="1:33" ht="15" customHeight="1" x14ac:dyDescent="0.25">
      <c r="A144" s="140" t="s">
        <v>19</v>
      </c>
      <c r="B144" s="174">
        <f t="shared" ref="B144:D146" si="77">+B125/(B125+B24+B74)*100</f>
        <v>0</v>
      </c>
      <c r="C144" s="174">
        <f t="shared" si="77"/>
        <v>0</v>
      </c>
      <c r="D144" s="174">
        <f t="shared" si="77"/>
        <v>0</v>
      </c>
      <c r="E144" s="174"/>
      <c r="F144" s="174">
        <f t="shared" ref="F144:H146" si="78">+F125/(F125+F24+F74)*100</f>
        <v>0</v>
      </c>
      <c r="G144" s="174">
        <f t="shared" si="78"/>
        <v>0</v>
      </c>
      <c r="H144" s="174">
        <f t="shared" si="78"/>
        <v>0</v>
      </c>
      <c r="I144" s="174"/>
      <c r="J144" s="174">
        <f t="shared" ref="J144:L146" si="79">+J125/(J125+J24+J74)*100</f>
        <v>0</v>
      </c>
      <c r="K144" s="174">
        <f t="shared" si="79"/>
        <v>0</v>
      </c>
      <c r="L144" s="174">
        <f t="shared" si="79"/>
        <v>0</v>
      </c>
      <c r="M144" s="174"/>
      <c r="N144" s="174">
        <f t="shared" ref="N144:P146" si="80">+N125/(N125+N24+N74)*100</f>
        <v>0</v>
      </c>
      <c r="O144" s="174">
        <f t="shared" si="80"/>
        <v>0</v>
      </c>
      <c r="P144" s="174">
        <f t="shared" si="80"/>
        <v>0</v>
      </c>
      <c r="Q144" s="174"/>
      <c r="R144" s="174">
        <f t="shared" ref="R144:T146" si="81">+R125/(R125+R24+R74)*100</f>
        <v>0</v>
      </c>
      <c r="S144" s="174">
        <f t="shared" si="81"/>
        <v>0</v>
      </c>
      <c r="T144" s="174">
        <f t="shared" si="81"/>
        <v>0</v>
      </c>
      <c r="U144" s="174"/>
      <c r="V144" s="174">
        <f t="shared" ref="V144:X146" si="82">+V125/(V125+V24+V74)*100</f>
        <v>0</v>
      </c>
      <c r="W144" s="174">
        <f t="shared" si="82"/>
        <v>0</v>
      </c>
      <c r="X144" s="174">
        <f t="shared" si="82"/>
        <v>0</v>
      </c>
      <c r="Y144" s="174"/>
      <c r="Z144" s="174">
        <f t="shared" ref="Z144:AB145" si="83">+Z125/(Z125+Z24+Z74)*100</f>
        <v>0</v>
      </c>
      <c r="AA144" s="174">
        <f t="shared" si="83"/>
        <v>0</v>
      </c>
      <c r="AB144" s="174">
        <f t="shared" si="83"/>
        <v>0</v>
      </c>
    </row>
    <row r="145" spans="1:28" ht="15" customHeight="1" x14ac:dyDescent="0.25">
      <c r="A145" s="108" t="s">
        <v>73</v>
      </c>
      <c r="B145" s="126">
        <f t="shared" si="77"/>
        <v>0</v>
      </c>
      <c r="C145" s="126">
        <f t="shared" si="77"/>
        <v>0</v>
      </c>
      <c r="D145" s="126">
        <f t="shared" si="77"/>
        <v>0</v>
      </c>
      <c r="E145" s="130"/>
      <c r="F145" s="126">
        <f t="shared" si="78"/>
        <v>0</v>
      </c>
      <c r="G145" s="126">
        <f t="shared" si="78"/>
        <v>0</v>
      </c>
      <c r="H145" s="126">
        <f t="shared" si="78"/>
        <v>0</v>
      </c>
      <c r="I145" s="130"/>
      <c r="J145" s="126">
        <f t="shared" si="79"/>
        <v>0</v>
      </c>
      <c r="K145" s="126">
        <f t="shared" si="79"/>
        <v>0</v>
      </c>
      <c r="L145" s="126">
        <f t="shared" si="79"/>
        <v>0</v>
      </c>
      <c r="M145" s="130"/>
      <c r="N145" s="126">
        <f t="shared" si="80"/>
        <v>0</v>
      </c>
      <c r="O145" s="126">
        <f t="shared" si="80"/>
        <v>0</v>
      </c>
      <c r="P145" s="126">
        <f t="shared" si="80"/>
        <v>0</v>
      </c>
      <c r="Q145" s="130"/>
      <c r="R145" s="126">
        <f t="shared" si="81"/>
        <v>0</v>
      </c>
      <c r="S145" s="126">
        <f t="shared" si="81"/>
        <v>0</v>
      </c>
      <c r="T145" s="126">
        <f t="shared" si="81"/>
        <v>0</v>
      </c>
      <c r="U145" s="130"/>
      <c r="V145" s="126">
        <f t="shared" si="82"/>
        <v>0</v>
      </c>
      <c r="W145" s="126">
        <f t="shared" si="82"/>
        <v>0</v>
      </c>
      <c r="X145" s="126">
        <f t="shared" si="82"/>
        <v>0</v>
      </c>
      <c r="Y145" s="130"/>
      <c r="Z145" s="126">
        <f t="shared" si="83"/>
        <v>0</v>
      </c>
      <c r="AA145" s="126">
        <f t="shared" si="83"/>
        <v>0</v>
      </c>
      <c r="AB145" s="126">
        <f t="shared" si="83"/>
        <v>0</v>
      </c>
    </row>
    <row r="146" spans="1:28" ht="15" customHeight="1" x14ac:dyDescent="0.25">
      <c r="A146" s="108" t="s">
        <v>74</v>
      </c>
      <c r="B146" s="126">
        <f t="shared" si="77"/>
        <v>0</v>
      </c>
      <c r="C146" s="126">
        <f t="shared" si="77"/>
        <v>0</v>
      </c>
      <c r="D146" s="126">
        <f t="shared" si="77"/>
        <v>0</v>
      </c>
      <c r="E146" s="130"/>
      <c r="F146" s="126">
        <f t="shared" si="78"/>
        <v>0</v>
      </c>
      <c r="G146" s="126">
        <f t="shared" si="78"/>
        <v>0</v>
      </c>
      <c r="H146" s="126">
        <f t="shared" si="78"/>
        <v>0</v>
      </c>
      <c r="I146" s="130"/>
      <c r="J146" s="126">
        <f t="shared" si="79"/>
        <v>0</v>
      </c>
      <c r="K146" s="126">
        <f t="shared" si="79"/>
        <v>0</v>
      </c>
      <c r="L146" s="126">
        <f t="shared" si="79"/>
        <v>0</v>
      </c>
      <c r="M146" s="130"/>
      <c r="N146" s="126">
        <f t="shared" si="80"/>
        <v>0</v>
      </c>
      <c r="O146" s="126">
        <f t="shared" si="80"/>
        <v>0</v>
      </c>
      <c r="P146" s="126">
        <f t="shared" si="80"/>
        <v>0</v>
      </c>
      <c r="Q146" s="130"/>
      <c r="R146" s="126">
        <f t="shared" si="81"/>
        <v>0</v>
      </c>
      <c r="S146" s="126">
        <f t="shared" si="81"/>
        <v>0</v>
      </c>
      <c r="T146" s="126">
        <f t="shared" si="81"/>
        <v>0</v>
      </c>
      <c r="U146" s="130"/>
      <c r="V146" s="126">
        <f t="shared" si="82"/>
        <v>0</v>
      </c>
      <c r="W146" s="126">
        <f t="shared" si="82"/>
        <v>0</v>
      </c>
      <c r="X146" s="126">
        <f t="shared" si="82"/>
        <v>0</v>
      </c>
      <c r="Y146" s="130"/>
      <c r="Z146" s="126">
        <v>0</v>
      </c>
      <c r="AA146" s="126">
        <v>0</v>
      </c>
      <c r="AB146" s="126">
        <v>0</v>
      </c>
    </row>
    <row r="147" spans="1:28" ht="15" customHeight="1" thickBot="1" x14ac:dyDescent="0.3">
      <c r="A147" s="123" t="s">
        <v>263</v>
      </c>
      <c r="B147" s="132">
        <v>0</v>
      </c>
      <c r="C147" s="132">
        <v>0</v>
      </c>
      <c r="D147" s="132">
        <v>0</v>
      </c>
      <c r="E147" s="133"/>
      <c r="F147" s="132">
        <v>0</v>
      </c>
      <c r="G147" s="132">
        <v>0</v>
      </c>
      <c r="H147" s="132">
        <v>0</v>
      </c>
      <c r="I147" s="133"/>
      <c r="J147" s="132">
        <v>0</v>
      </c>
      <c r="K147" s="132">
        <v>0</v>
      </c>
      <c r="L147" s="132">
        <v>0</v>
      </c>
      <c r="M147" s="133"/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0</v>
      </c>
      <c r="U147" s="133"/>
      <c r="V147" s="132">
        <v>0</v>
      </c>
      <c r="W147" s="132">
        <v>0</v>
      </c>
      <c r="X147" s="132">
        <v>0</v>
      </c>
      <c r="Y147" s="133"/>
      <c r="Z147" s="132">
        <v>0</v>
      </c>
      <c r="AA147" s="132">
        <v>0</v>
      </c>
      <c r="AB147" s="132">
        <v>0</v>
      </c>
    </row>
    <row r="148" spans="1:28" ht="15" customHeight="1" x14ac:dyDescent="0.25">
      <c r="A148" s="334" t="s">
        <v>256</v>
      </c>
      <c r="B148" s="334"/>
      <c r="C148" s="334"/>
      <c r="D148" s="334"/>
      <c r="E148" s="334"/>
      <c r="F148" s="334"/>
      <c r="G148" s="334"/>
      <c r="H148" s="334"/>
      <c r="I148" s="334"/>
      <c r="J148" s="334"/>
      <c r="K148" s="334"/>
      <c r="L148" s="334"/>
      <c r="M148" s="334"/>
      <c r="N148" s="334"/>
      <c r="O148" s="334"/>
      <c r="P148" s="334"/>
      <c r="Q148" s="334"/>
      <c r="R148" s="334"/>
      <c r="S148" s="334"/>
      <c r="T148" s="334"/>
      <c r="U148" s="334"/>
      <c r="V148" s="334"/>
      <c r="W148" s="334"/>
      <c r="X148" s="334"/>
      <c r="Y148" s="334"/>
      <c r="Z148" s="334"/>
      <c r="AA148" s="334"/>
      <c r="AB148" s="334"/>
    </row>
    <row r="149" spans="1:28" ht="15" customHeight="1" x14ac:dyDescent="0.25">
      <c r="A149" s="335" t="s">
        <v>242</v>
      </c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  <c r="AA149" s="335"/>
      <c r="AB149" s="335"/>
    </row>
  </sheetData>
  <mergeCells count="54">
    <mergeCell ref="N108:P108"/>
    <mergeCell ref="R108:T108"/>
    <mergeCell ref="V108:X108"/>
    <mergeCell ref="Z57:AB57"/>
    <mergeCell ref="A55:AB55"/>
    <mergeCell ref="F57:H57"/>
    <mergeCell ref="J57:L57"/>
    <mergeCell ref="N57:P57"/>
    <mergeCell ref="R57:T57"/>
    <mergeCell ref="V57:X57"/>
    <mergeCell ref="A1:AB1"/>
    <mergeCell ref="A2:AB2"/>
    <mergeCell ref="A3:AB3"/>
    <mergeCell ref="A4:AB4"/>
    <mergeCell ref="A5:AB5"/>
    <mergeCell ref="A51:AB51"/>
    <mergeCell ref="A52:AB52"/>
    <mergeCell ref="A53:AB53"/>
    <mergeCell ref="A54:AB54"/>
    <mergeCell ref="A7:A8"/>
    <mergeCell ref="B7:D7"/>
    <mergeCell ref="F7:H7"/>
    <mergeCell ref="A149:AB149"/>
    <mergeCell ref="A60:AB60"/>
    <mergeCell ref="A79:AB79"/>
    <mergeCell ref="A97:AB97"/>
    <mergeCell ref="A98:AB98"/>
    <mergeCell ref="A102:AB102"/>
    <mergeCell ref="A111:AB111"/>
    <mergeCell ref="Z108:AB108"/>
    <mergeCell ref="A106:AB106"/>
    <mergeCell ref="A103:AB103"/>
    <mergeCell ref="A104:AB104"/>
    <mergeCell ref="A105:AB105"/>
    <mergeCell ref="A108:A109"/>
    <mergeCell ref="B108:D108"/>
    <mergeCell ref="F108:H108"/>
    <mergeCell ref="J108:L108"/>
    <mergeCell ref="AD1:AE2"/>
    <mergeCell ref="AD51:AE52"/>
    <mergeCell ref="AE103:AF104"/>
    <mergeCell ref="A130:AB130"/>
    <mergeCell ref="A148:AB148"/>
    <mergeCell ref="A10:AB10"/>
    <mergeCell ref="A47:AB47"/>
    <mergeCell ref="A48:AB48"/>
    <mergeCell ref="A29:AB29"/>
    <mergeCell ref="N7:P7"/>
    <mergeCell ref="R7:T7"/>
    <mergeCell ref="V7:X7"/>
    <mergeCell ref="Z7:AB7"/>
    <mergeCell ref="J7:L7"/>
    <mergeCell ref="A57:A58"/>
    <mergeCell ref="B57:D57"/>
  </mergeCells>
  <hyperlinks>
    <hyperlink ref="AD1" r:id="rId1" location="INDICE!A1"/>
    <hyperlink ref="AD1:AE2" location="INDICE!A1" display="INDICE"/>
    <hyperlink ref="AD51" r:id="rId2" location="INDICE!A1"/>
    <hyperlink ref="AD51:AE52" location="INDICE!A1" display="INDICE"/>
    <hyperlink ref="AE103" r:id="rId3" location="INDICE!A1"/>
    <hyperlink ref="AE103:AF104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4"/>
  <headerFooter alignWithMargins="0"/>
  <rowBreaks count="2" manualBreakCount="2">
    <brk id="50" max="16383" man="1"/>
    <brk id="10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41"/>
  <sheetViews>
    <sheetView zoomScaleNormal="100" zoomScaleSheetLayoutView="100" workbookViewId="0">
      <selection activeCell="AE2" sqref="AE2:AF3"/>
    </sheetView>
  </sheetViews>
  <sheetFormatPr baseColWidth="10" defaultRowHeight="15" customHeight="1" x14ac:dyDescent="0.25"/>
  <cols>
    <col min="1" max="1" width="16.28515625" style="124" bestFit="1" customWidth="1"/>
    <col min="2" max="4" width="7.5703125" style="124" customWidth="1"/>
    <col min="5" max="5" width="1.42578125" style="124" customWidth="1"/>
    <col min="6" max="8" width="7.5703125" style="124" customWidth="1"/>
    <col min="9" max="9" width="1.42578125" style="124" customWidth="1"/>
    <col min="10" max="12" width="7.5703125" style="124" customWidth="1"/>
    <col min="13" max="13" width="1.85546875" style="124" customWidth="1"/>
    <col min="14" max="16" width="7.5703125" style="124" customWidth="1"/>
    <col min="17" max="17" width="1.5703125" style="124" customWidth="1"/>
    <col min="18" max="20" width="7.5703125" style="124" customWidth="1"/>
    <col min="21" max="21" width="1.140625" style="124" customWidth="1"/>
    <col min="22" max="24" width="7.5703125" style="124" customWidth="1"/>
    <col min="25" max="25" width="1.42578125" style="124" customWidth="1"/>
    <col min="26" max="28" width="7.5703125" style="124" customWidth="1"/>
    <col min="29" max="33" width="7.7109375" style="108" customWidth="1"/>
    <col min="34" max="256" width="11.42578125" style="108"/>
    <col min="257" max="257" width="17.7109375" style="108" customWidth="1"/>
    <col min="258" max="260" width="7.42578125" style="108" bestFit="1" customWidth="1"/>
    <col min="261" max="261" width="1.42578125" style="108" customWidth="1"/>
    <col min="262" max="264" width="7.28515625" style="108" customWidth="1"/>
    <col min="265" max="265" width="1.42578125" style="108" customWidth="1"/>
    <col min="266" max="268" width="7.28515625" style="108" customWidth="1"/>
    <col min="269" max="269" width="1.85546875" style="108" customWidth="1"/>
    <col min="270" max="272" width="7.28515625" style="108" customWidth="1"/>
    <col min="273" max="273" width="1.5703125" style="108" customWidth="1"/>
    <col min="274" max="276" width="7.28515625" style="108" customWidth="1"/>
    <col min="277" max="277" width="1.140625" style="108" customWidth="1"/>
    <col min="278" max="280" width="7.28515625" style="108" customWidth="1"/>
    <col min="281" max="281" width="1.42578125" style="108" customWidth="1"/>
    <col min="282" max="284" width="7.28515625" style="108" customWidth="1"/>
    <col min="285" max="512" width="11.42578125" style="108"/>
    <col min="513" max="513" width="17.7109375" style="108" customWidth="1"/>
    <col min="514" max="516" width="7.42578125" style="108" bestFit="1" customWidth="1"/>
    <col min="517" max="517" width="1.42578125" style="108" customWidth="1"/>
    <col min="518" max="520" width="7.28515625" style="108" customWidth="1"/>
    <col min="521" max="521" width="1.42578125" style="108" customWidth="1"/>
    <col min="522" max="524" width="7.28515625" style="108" customWidth="1"/>
    <col min="525" max="525" width="1.85546875" style="108" customWidth="1"/>
    <col min="526" max="528" width="7.28515625" style="108" customWidth="1"/>
    <col min="529" max="529" width="1.5703125" style="108" customWidth="1"/>
    <col min="530" max="532" width="7.28515625" style="108" customWidth="1"/>
    <col min="533" max="533" width="1.140625" style="108" customWidth="1"/>
    <col min="534" max="536" width="7.28515625" style="108" customWidth="1"/>
    <col min="537" max="537" width="1.42578125" style="108" customWidth="1"/>
    <col min="538" max="540" width="7.28515625" style="108" customWidth="1"/>
    <col min="541" max="768" width="11.42578125" style="108"/>
    <col min="769" max="769" width="17.7109375" style="108" customWidth="1"/>
    <col min="770" max="772" width="7.42578125" style="108" bestFit="1" customWidth="1"/>
    <col min="773" max="773" width="1.42578125" style="108" customWidth="1"/>
    <col min="774" max="776" width="7.28515625" style="108" customWidth="1"/>
    <col min="777" max="777" width="1.42578125" style="108" customWidth="1"/>
    <col min="778" max="780" width="7.28515625" style="108" customWidth="1"/>
    <col min="781" max="781" width="1.85546875" style="108" customWidth="1"/>
    <col min="782" max="784" width="7.28515625" style="108" customWidth="1"/>
    <col min="785" max="785" width="1.5703125" style="108" customWidth="1"/>
    <col min="786" max="788" width="7.28515625" style="108" customWidth="1"/>
    <col min="789" max="789" width="1.140625" style="108" customWidth="1"/>
    <col min="790" max="792" width="7.28515625" style="108" customWidth="1"/>
    <col min="793" max="793" width="1.42578125" style="108" customWidth="1"/>
    <col min="794" max="796" width="7.28515625" style="108" customWidth="1"/>
    <col min="797" max="1024" width="11.42578125" style="108"/>
    <col min="1025" max="1025" width="17.7109375" style="108" customWidth="1"/>
    <col min="1026" max="1028" width="7.42578125" style="108" bestFit="1" customWidth="1"/>
    <col min="1029" max="1029" width="1.42578125" style="108" customWidth="1"/>
    <col min="1030" max="1032" width="7.28515625" style="108" customWidth="1"/>
    <col min="1033" max="1033" width="1.42578125" style="108" customWidth="1"/>
    <col min="1034" max="1036" width="7.28515625" style="108" customWidth="1"/>
    <col min="1037" max="1037" width="1.85546875" style="108" customWidth="1"/>
    <col min="1038" max="1040" width="7.28515625" style="108" customWidth="1"/>
    <col min="1041" max="1041" width="1.5703125" style="108" customWidth="1"/>
    <col min="1042" max="1044" width="7.28515625" style="108" customWidth="1"/>
    <col min="1045" max="1045" width="1.140625" style="108" customWidth="1"/>
    <col min="1046" max="1048" width="7.28515625" style="108" customWidth="1"/>
    <col min="1049" max="1049" width="1.42578125" style="108" customWidth="1"/>
    <col min="1050" max="1052" width="7.28515625" style="108" customWidth="1"/>
    <col min="1053" max="1280" width="11.42578125" style="108"/>
    <col min="1281" max="1281" width="17.7109375" style="108" customWidth="1"/>
    <col min="1282" max="1284" width="7.42578125" style="108" bestFit="1" customWidth="1"/>
    <col min="1285" max="1285" width="1.42578125" style="108" customWidth="1"/>
    <col min="1286" max="1288" width="7.28515625" style="108" customWidth="1"/>
    <col min="1289" max="1289" width="1.42578125" style="108" customWidth="1"/>
    <col min="1290" max="1292" width="7.28515625" style="108" customWidth="1"/>
    <col min="1293" max="1293" width="1.85546875" style="108" customWidth="1"/>
    <col min="1294" max="1296" width="7.28515625" style="108" customWidth="1"/>
    <col min="1297" max="1297" width="1.5703125" style="108" customWidth="1"/>
    <col min="1298" max="1300" width="7.28515625" style="108" customWidth="1"/>
    <col min="1301" max="1301" width="1.140625" style="108" customWidth="1"/>
    <col min="1302" max="1304" width="7.28515625" style="108" customWidth="1"/>
    <col min="1305" max="1305" width="1.42578125" style="108" customWidth="1"/>
    <col min="1306" max="1308" width="7.28515625" style="108" customWidth="1"/>
    <col min="1309" max="1536" width="11.42578125" style="108"/>
    <col min="1537" max="1537" width="17.7109375" style="108" customWidth="1"/>
    <col min="1538" max="1540" width="7.42578125" style="108" bestFit="1" customWidth="1"/>
    <col min="1541" max="1541" width="1.42578125" style="108" customWidth="1"/>
    <col min="1542" max="1544" width="7.28515625" style="108" customWidth="1"/>
    <col min="1545" max="1545" width="1.42578125" style="108" customWidth="1"/>
    <col min="1546" max="1548" width="7.28515625" style="108" customWidth="1"/>
    <col min="1549" max="1549" width="1.85546875" style="108" customWidth="1"/>
    <col min="1550" max="1552" width="7.28515625" style="108" customWidth="1"/>
    <col min="1553" max="1553" width="1.5703125" style="108" customWidth="1"/>
    <col min="1554" max="1556" width="7.28515625" style="108" customWidth="1"/>
    <col min="1557" max="1557" width="1.140625" style="108" customWidth="1"/>
    <col min="1558" max="1560" width="7.28515625" style="108" customWidth="1"/>
    <col min="1561" max="1561" width="1.42578125" style="108" customWidth="1"/>
    <col min="1562" max="1564" width="7.28515625" style="108" customWidth="1"/>
    <col min="1565" max="1792" width="11.42578125" style="108"/>
    <col min="1793" max="1793" width="17.7109375" style="108" customWidth="1"/>
    <col min="1794" max="1796" width="7.42578125" style="108" bestFit="1" customWidth="1"/>
    <col min="1797" max="1797" width="1.42578125" style="108" customWidth="1"/>
    <col min="1798" max="1800" width="7.28515625" style="108" customWidth="1"/>
    <col min="1801" max="1801" width="1.42578125" style="108" customWidth="1"/>
    <col min="1802" max="1804" width="7.28515625" style="108" customWidth="1"/>
    <col min="1805" max="1805" width="1.85546875" style="108" customWidth="1"/>
    <col min="1806" max="1808" width="7.28515625" style="108" customWidth="1"/>
    <col min="1809" max="1809" width="1.5703125" style="108" customWidth="1"/>
    <col min="1810" max="1812" width="7.28515625" style="108" customWidth="1"/>
    <col min="1813" max="1813" width="1.140625" style="108" customWidth="1"/>
    <col min="1814" max="1816" width="7.28515625" style="108" customWidth="1"/>
    <col min="1817" max="1817" width="1.42578125" style="108" customWidth="1"/>
    <col min="1818" max="1820" width="7.28515625" style="108" customWidth="1"/>
    <col min="1821" max="2048" width="11.42578125" style="108"/>
    <col min="2049" max="2049" width="17.7109375" style="108" customWidth="1"/>
    <col min="2050" max="2052" width="7.42578125" style="108" bestFit="1" customWidth="1"/>
    <col min="2053" max="2053" width="1.42578125" style="108" customWidth="1"/>
    <col min="2054" max="2056" width="7.28515625" style="108" customWidth="1"/>
    <col min="2057" max="2057" width="1.42578125" style="108" customWidth="1"/>
    <col min="2058" max="2060" width="7.28515625" style="108" customWidth="1"/>
    <col min="2061" max="2061" width="1.85546875" style="108" customWidth="1"/>
    <col min="2062" max="2064" width="7.28515625" style="108" customWidth="1"/>
    <col min="2065" max="2065" width="1.5703125" style="108" customWidth="1"/>
    <col min="2066" max="2068" width="7.28515625" style="108" customWidth="1"/>
    <col min="2069" max="2069" width="1.140625" style="108" customWidth="1"/>
    <col min="2070" max="2072" width="7.28515625" style="108" customWidth="1"/>
    <col min="2073" max="2073" width="1.42578125" style="108" customWidth="1"/>
    <col min="2074" max="2076" width="7.28515625" style="108" customWidth="1"/>
    <col min="2077" max="2304" width="11.42578125" style="108"/>
    <col min="2305" max="2305" width="17.7109375" style="108" customWidth="1"/>
    <col min="2306" max="2308" width="7.42578125" style="108" bestFit="1" customWidth="1"/>
    <col min="2309" max="2309" width="1.42578125" style="108" customWidth="1"/>
    <col min="2310" max="2312" width="7.28515625" style="108" customWidth="1"/>
    <col min="2313" max="2313" width="1.42578125" style="108" customWidth="1"/>
    <col min="2314" max="2316" width="7.28515625" style="108" customWidth="1"/>
    <col min="2317" max="2317" width="1.85546875" style="108" customWidth="1"/>
    <col min="2318" max="2320" width="7.28515625" style="108" customWidth="1"/>
    <col min="2321" max="2321" width="1.5703125" style="108" customWidth="1"/>
    <col min="2322" max="2324" width="7.28515625" style="108" customWidth="1"/>
    <col min="2325" max="2325" width="1.140625" style="108" customWidth="1"/>
    <col min="2326" max="2328" width="7.28515625" style="108" customWidth="1"/>
    <col min="2329" max="2329" width="1.42578125" style="108" customWidth="1"/>
    <col min="2330" max="2332" width="7.28515625" style="108" customWidth="1"/>
    <col min="2333" max="2560" width="11.42578125" style="108"/>
    <col min="2561" max="2561" width="17.7109375" style="108" customWidth="1"/>
    <col min="2562" max="2564" width="7.42578125" style="108" bestFit="1" customWidth="1"/>
    <col min="2565" max="2565" width="1.42578125" style="108" customWidth="1"/>
    <col min="2566" max="2568" width="7.28515625" style="108" customWidth="1"/>
    <col min="2569" max="2569" width="1.42578125" style="108" customWidth="1"/>
    <col min="2570" max="2572" width="7.28515625" style="108" customWidth="1"/>
    <col min="2573" max="2573" width="1.85546875" style="108" customWidth="1"/>
    <col min="2574" max="2576" width="7.28515625" style="108" customWidth="1"/>
    <col min="2577" max="2577" width="1.5703125" style="108" customWidth="1"/>
    <col min="2578" max="2580" width="7.28515625" style="108" customWidth="1"/>
    <col min="2581" max="2581" width="1.140625" style="108" customWidth="1"/>
    <col min="2582" max="2584" width="7.28515625" style="108" customWidth="1"/>
    <col min="2585" max="2585" width="1.42578125" style="108" customWidth="1"/>
    <col min="2586" max="2588" width="7.28515625" style="108" customWidth="1"/>
    <col min="2589" max="2816" width="11.42578125" style="108"/>
    <col min="2817" max="2817" width="17.7109375" style="108" customWidth="1"/>
    <col min="2818" max="2820" width="7.42578125" style="108" bestFit="1" customWidth="1"/>
    <col min="2821" max="2821" width="1.42578125" style="108" customWidth="1"/>
    <col min="2822" max="2824" width="7.28515625" style="108" customWidth="1"/>
    <col min="2825" max="2825" width="1.42578125" style="108" customWidth="1"/>
    <col min="2826" max="2828" width="7.28515625" style="108" customWidth="1"/>
    <col min="2829" max="2829" width="1.85546875" style="108" customWidth="1"/>
    <col min="2830" max="2832" width="7.28515625" style="108" customWidth="1"/>
    <col min="2833" max="2833" width="1.5703125" style="108" customWidth="1"/>
    <col min="2834" max="2836" width="7.28515625" style="108" customWidth="1"/>
    <col min="2837" max="2837" width="1.140625" style="108" customWidth="1"/>
    <col min="2838" max="2840" width="7.28515625" style="108" customWidth="1"/>
    <col min="2841" max="2841" width="1.42578125" style="108" customWidth="1"/>
    <col min="2842" max="2844" width="7.28515625" style="108" customWidth="1"/>
    <col min="2845" max="3072" width="11.42578125" style="108"/>
    <col min="3073" max="3073" width="17.7109375" style="108" customWidth="1"/>
    <col min="3074" max="3076" width="7.42578125" style="108" bestFit="1" customWidth="1"/>
    <col min="3077" max="3077" width="1.42578125" style="108" customWidth="1"/>
    <col min="3078" max="3080" width="7.28515625" style="108" customWidth="1"/>
    <col min="3081" max="3081" width="1.42578125" style="108" customWidth="1"/>
    <col min="3082" max="3084" width="7.28515625" style="108" customWidth="1"/>
    <col min="3085" max="3085" width="1.85546875" style="108" customWidth="1"/>
    <col min="3086" max="3088" width="7.28515625" style="108" customWidth="1"/>
    <col min="3089" max="3089" width="1.5703125" style="108" customWidth="1"/>
    <col min="3090" max="3092" width="7.28515625" style="108" customWidth="1"/>
    <col min="3093" max="3093" width="1.140625" style="108" customWidth="1"/>
    <col min="3094" max="3096" width="7.28515625" style="108" customWidth="1"/>
    <col min="3097" max="3097" width="1.42578125" style="108" customWidth="1"/>
    <col min="3098" max="3100" width="7.28515625" style="108" customWidth="1"/>
    <col min="3101" max="3328" width="11.42578125" style="108"/>
    <col min="3329" max="3329" width="17.7109375" style="108" customWidth="1"/>
    <col min="3330" max="3332" width="7.42578125" style="108" bestFit="1" customWidth="1"/>
    <col min="3333" max="3333" width="1.42578125" style="108" customWidth="1"/>
    <col min="3334" max="3336" width="7.28515625" style="108" customWidth="1"/>
    <col min="3337" max="3337" width="1.42578125" style="108" customWidth="1"/>
    <col min="3338" max="3340" width="7.28515625" style="108" customWidth="1"/>
    <col min="3341" max="3341" width="1.85546875" style="108" customWidth="1"/>
    <col min="3342" max="3344" width="7.28515625" style="108" customWidth="1"/>
    <col min="3345" max="3345" width="1.5703125" style="108" customWidth="1"/>
    <col min="3346" max="3348" width="7.28515625" style="108" customWidth="1"/>
    <col min="3349" max="3349" width="1.140625" style="108" customWidth="1"/>
    <col min="3350" max="3352" width="7.28515625" style="108" customWidth="1"/>
    <col min="3353" max="3353" width="1.42578125" style="108" customWidth="1"/>
    <col min="3354" max="3356" width="7.28515625" style="108" customWidth="1"/>
    <col min="3357" max="3584" width="11.42578125" style="108"/>
    <col min="3585" max="3585" width="17.7109375" style="108" customWidth="1"/>
    <col min="3586" max="3588" width="7.42578125" style="108" bestFit="1" customWidth="1"/>
    <col min="3589" max="3589" width="1.42578125" style="108" customWidth="1"/>
    <col min="3590" max="3592" width="7.28515625" style="108" customWidth="1"/>
    <col min="3593" max="3593" width="1.42578125" style="108" customWidth="1"/>
    <col min="3594" max="3596" width="7.28515625" style="108" customWidth="1"/>
    <col min="3597" max="3597" width="1.85546875" style="108" customWidth="1"/>
    <col min="3598" max="3600" width="7.28515625" style="108" customWidth="1"/>
    <col min="3601" max="3601" width="1.5703125" style="108" customWidth="1"/>
    <col min="3602" max="3604" width="7.28515625" style="108" customWidth="1"/>
    <col min="3605" max="3605" width="1.140625" style="108" customWidth="1"/>
    <col min="3606" max="3608" width="7.28515625" style="108" customWidth="1"/>
    <col min="3609" max="3609" width="1.42578125" style="108" customWidth="1"/>
    <col min="3610" max="3612" width="7.28515625" style="108" customWidth="1"/>
    <col min="3613" max="3840" width="11.42578125" style="108"/>
    <col min="3841" max="3841" width="17.7109375" style="108" customWidth="1"/>
    <col min="3842" max="3844" width="7.42578125" style="108" bestFit="1" customWidth="1"/>
    <col min="3845" max="3845" width="1.42578125" style="108" customWidth="1"/>
    <col min="3846" max="3848" width="7.28515625" style="108" customWidth="1"/>
    <col min="3849" max="3849" width="1.42578125" style="108" customWidth="1"/>
    <col min="3850" max="3852" width="7.28515625" style="108" customWidth="1"/>
    <col min="3853" max="3853" width="1.85546875" style="108" customWidth="1"/>
    <col min="3854" max="3856" width="7.28515625" style="108" customWidth="1"/>
    <col min="3857" max="3857" width="1.5703125" style="108" customWidth="1"/>
    <col min="3858" max="3860" width="7.28515625" style="108" customWidth="1"/>
    <col min="3861" max="3861" width="1.140625" style="108" customWidth="1"/>
    <col min="3862" max="3864" width="7.28515625" style="108" customWidth="1"/>
    <col min="3865" max="3865" width="1.42578125" style="108" customWidth="1"/>
    <col min="3866" max="3868" width="7.28515625" style="108" customWidth="1"/>
    <col min="3869" max="4096" width="11.42578125" style="108"/>
    <col min="4097" max="4097" width="17.7109375" style="108" customWidth="1"/>
    <col min="4098" max="4100" width="7.42578125" style="108" bestFit="1" customWidth="1"/>
    <col min="4101" max="4101" width="1.42578125" style="108" customWidth="1"/>
    <col min="4102" max="4104" width="7.28515625" style="108" customWidth="1"/>
    <col min="4105" max="4105" width="1.42578125" style="108" customWidth="1"/>
    <col min="4106" max="4108" width="7.28515625" style="108" customWidth="1"/>
    <col min="4109" max="4109" width="1.85546875" style="108" customWidth="1"/>
    <col min="4110" max="4112" width="7.28515625" style="108" customWidth="1"/>
    <col min="4113" max="4113" width="1.5703125" style="108" customWidth="1"/>
    <col min="4114" max="4116" width="7.28515625" style="108" customWidth="1"/>
    <col min="4117" max="4117" width="1.140625" style="108" customWidth="1"/>
    <col min="4118" max="4120" width="7.28515625" style="108" customWidth="1"/>
    <col min="4121" max="4121" width="1.42578125" style="108" customWidth="1"/>
    <col min="4122" max="4124" width="7.28515625" style="108" customWidth="1"/>
    <col min="4125" max="4352" width="11.42578125" style="108"/>
    <col min="4353" max="4353" width="17.7109375" style="108" customWidth="1"/>
    <col min="4354" max="4356" width="7.42578125" style="108" bestFit="1" customWidth="1"/>
    <col min="4357" max="4357" width="1.42578125" style="108" customWidth="1"/>
    <col min="4358" max="4360" width="7.28515625" style="108" customWidth="1"/>
    <col min="4361" max="4361" width="1.42578125" style="108" customWidth="1"/>
    <col min="4362" max="4364" width="7.28515625" style="108" customWidth="1"/>
    <col min="4365" max="4365" width="1.85546875" style="108" customWidth="1"/>
    <col min="4366" max="4368" width="7.28515625" style="108" customWidth="1"/>
    <col min="4369" max="4369" width="1.5703125" style="108" customWidth="1"/>
    <col min="4370" max="4372" width="7.28515625" style="108" customWidth="1"/>
    <col min="4373" max="4373" width="1.140625" style="108" customWidth="1"/>
    <col min="4374" max="4376" width="7.28515625" style="108" customWidth="1"/>
    <col min="4377" max="4377" width="1.42578125" style="108" customWidth="1"/>
    <col min="4378" max="4380" width="7.28515625" style="108" customWidth="1"/>
    <col min="4381" max="4608" width="11.42578125" style="108"/>
    <col min="4609" max="4609" width="17.7109375" style="108" customWidth="1"/>
    <col min="4610" max="4612" width="7.42578125" style="108" bestFit="1" customWidth="1"/>
    <col min="4613" max="4613" width="1.42578125" style="108" customWidth="1"/>
    <col min="4614" max="4616" width="7.28515625" style="108" customWidth="1"/>
    <col min="4617" max="4617" width="1.42578125" style="108" customWidth="1"/>
    <col min="4618" max="4620" width="7.28515625" style="108" customWidth="1"/>
    <col min="4621" max="4621" width="1.85546875" style="108" customWidth="1"/>
    <col min="4622" max="4624" width="7.28515625" style="108" customWidth="1"/>
    <col min="4625" max="4625" width="1.5703125" style="108" customWidth="1"/>
    <col min="4626" max="4628" width="7.28515625" style="108" customWidth="1"/>
    <col min="4629" max="4629" width="1.140625" style="108" customWidth="1"/>
    <col min="4630" max="4632" width="7.28515625" style="108" customWidth="1"/>
    <col min="4633" max="4633" width="1.42578125" style="108" customWidth="1"/>
    <col min="4634" max="4636" width="7.28515625" style="108" customWidth="1"/>
    <col min="4637" max="4864" width="11.42578125" style="108"/>
    <col min="4865" max="4865" width="17.7109375" style="108" customWidth="1"/>
    <col min="4866" max="4868" width="7.42578125" style="108" bestFit="1" customWidth="1"/>
    <col min="4869" max="4869" width="1.42578125" style="108" customWidth="1"/>
    <col min="4870" max="4872" width="7.28515625" style="108" customWidth="1"/>
    <col min="4873" max="4873" width="1.42578125" style="108" customWidth="1"/>
    <col min="4874" max="4876" width="7.28515625" style="108" customWidth="1"/>
    <col min="4877" max="4877" width="1.85546875" style="108" customWidth="1"/>
    <col min="4878" max="4880" width="7.28515625" style="108" customWidth="1"/>
    <col min="4881" max="4881" width="1.5703125" style="108" customWidth="1"/>
    <col min="4882" max="4884" width="7.28515625" style="108" customWidth="1"/>
    <col min="4885" max="4885" width="1.140625" style="108" customWidth="1"/>
    <col min="4886" max="4888" width="7.28515625" style="108" customWidth="1"/>
    <col min="4889" max="4889" width="1.42578125" style="108" customWidth="1"/>
    <col min="4890" max="4892" width="7.28515625" style="108" customWidth="1"/>
    <col min="4893" max="5120" width="11.42578125" style="108"/>
    <col min="5121" max="5121" width="17.7109375" style="108" customWidth="1"/>
    <col min="5122" max="5124" width="7.42578125" style="108" bestFit="1" customWidth="1"/>
    <col min="5125" max="5125" width="1.42578125" style="108" customWidth="1"/>
    <col min="5126" max="5128" width="7.28515625" style="108" customWidth="1"/>
    <col min="5129" max="5129" width="1.42578125" style="108" customWidth="1"/>
    <col min="5130" max="5132" width="7.28515625" style="108" customWidth="1"/>
    <col min="5133" max="5133" width="1.85546875" style="108" customWidth="1"/>
    <col min="5134" max="5136" width="7.28515625" style="108" customWidth="1"/>
    <col min="5137" max="5137" width="1.5703125" style="108" customWidth="1"/>
    <col min="5138" max="5140" width="7.28515625" style="108" customWidth="1"/>
    <col min="5141" max="5141" width="1.140625" style="108" customWidth="1"/>
    <col min="5142" max="5144" width="7.28515625" style="108" customWidth="1"/>
    <col min="5145" max="5145" width="1.42578125" style="108" customWidth="1"/>
    <col min="5146" max="5148" width="7.28515625" style="108" customWidth="1"/>
    <col min="5149" max="5376" width="11.42578125" style="108"/>
    <col min="5377" max="5377" width="17.7109375" style="108" customWidth="1"/>
    <col min="5378" max="5380" width="7.42578125" style="108" bestFit="1" customWidth="1"/>
    <col min="5381" max="5381" width="1.42578125" style="108" customWidth="1"/>
    <col min="5382" max="5384" width="7.28515625" style="108" customWidth="1"/>
    <col min="5385" max="5385" width="1.42578125" style="108" customWidth="1"/>
    <col min="5386" max="5388" width="7.28515625" style="108" customWidth="1"/>
    <col min="5389" max="5389" width="1.85546875" style="108" customWidth="1"/>
    <col min="5390" max="5392" width="7.28515625" style="108" customWidth="1"/>
    <col min="5393" max="5393" width="1.5703125" style="108" customWidth="1"/>
    <col min="5394" max="5396" width="7.28515625" style="108" customWidth="1"/>
    <col min="5397" max="5397" width="1.140625" style="108" customWidth="1"/>
    <col min="5398" max="5400" width="7.28515625" style="108" customWidth="1"/>
    <col min="5401" max="5401" width="1.42578125" style="108" customWidth="1"/>
    <col min="5402" max="5404" width="7.28515625" style="108" customWidth="1"/>
    <col min="5405" max="5632" width="11.42578125" style="108"/>
    <col min="5633" max="5633" width="17.7109375" style="108" customWidth="1"/>
    <col min="5634" max="5636" width="7.42578125" style="108" bestFit="1" customWidth="1"/>
    <col min="5637" max="5637" width="1.42578125" style="108" customWidth="1"/>
    <col min="5638" max="5640" width="7.28515625" style="108" customWidth="1"/>
    <col min="5641" max="5641" width="1.42578125" style="108" customWidth="1"/>
    <col min="5642" max="5644" width="7.28515625" style="108" customWidth="1"/>
    <col min="5645" max="5645" width="1.85546875" style="108" customWidth="1"/>
    <col min="5646" max="5648" width="7.28515625" style="108" customWidth="1"/>
    <col min="5649" max="5649" width="1.5703125" style="108" customWidth="1"/>
    <col min="5650" max="5652" width="7.28515625" style="108" customWidth="1"/>
    <col min="5653" max="5653" width="1.140625" style="108" customWidth="1"/>
    <col min="5654" max="5656" width="7.28515625" style="108" customWidth="1"/>
    <col min="5657" max="5657" width="1.42578125" style="108" customWidth="1"/>
    <col min="5658" max="5660" width="7.28515625" style="108" customWidth="1"/>
    <col min="5661" max="5888" width="11.42578125" style="108"/>
    <col min="5889" max="5889" width="17.7109375" style="108" customWidth="1"/>
    <col min="5890" max="5892" width="7.42578125" style="108" bestFit="1" customWidth="1"/>
    <col min="5893" max="5893" width="1.42578125" style="108" customWidth="1"/>
    <col min="5894" max="5896" width="7.28515625" style="108" customWidth="1"/>
    <col min="5897" max="5897" width="1.42578125" style="108" customWidth="1"/>
    <col min="5898" max="5900" width="7.28515625" style="108" customWidth="1"/>
    <col min="5901" max="5901" width="1.85546875" style="108" customWidth="1"/>
    <col min="5902" max="5904" width="7.28515625" style="108" customWidth="1"/>
    <col min="5905" max="5905" width="1.5703125" style="108" customWidth="1"/>
    <col min="5906" max="5908" width="7.28515625" style="108" customWidth="1"/>
    <col min="5909" max="5909" width="1.140625" style="108" customWidth="1"/>
    <col min="5910" max="5912" width="7.28515625" style="108" customWidth="1"/>
    <col min="5913" max="5913" width="1.42578125" style="108" customWidth="1"/>
    <col min="5914" max="5916" width="7.28515625" style="108" customWidth="1"/>
    <col min="5917" max="6144" width="11.42578125" style="108"/>
    <col min="6145" max="6145" width="17.7109375" style="108" customWidth="1"/>
    <col min="6146" max="6148" width="7.42578125" style="108" bestFit="1" customWidth="1"/>
    <col min="6149" max="6149" width="1.42578125" style="108" customWidth="1"/>
    <col min="6150" max="6152" width="7.28515625" style="108" customWidth="1"/>
    <col min="6153" max="6153" width="1.42578125" style="108" customWidth="1"/>
    <col min="6154" max="6156" width="7.28515625" style="108" customWidth="1"/>
    <col min="6157" max="6157" width="1.85546875" style="108" customWidth="1"/>
    <col min="6158" max="6160" width="7.28515625" style="108" customWidth="1"/>
    <col min="6161" max="6161" width="1.5703125" style="108" customWidth="1"/>
    <col min="6162" max="6164" width="7.28515625" style="108" customWidth="1"/>
    <col min="6165" max="6165" width="1.140625" style="108" customWidth="1"/>
    <col min="6166" max="6168" width="7.28515625" style="108" customWidth="1"/>
    <col min="6169" max="6169" width="1.42578125" style="108" customWidth="1"/>
    <col min="6170" max="6172" width="7.28515625" style="108" customWidth="1"/>
    <col min="6173" max="6400" width="11.42578125" style="108"/>
    <col min="6401" max="6401" width="17.7109375" style="108" customWidth="1"/>
    <col min="6402" max="6404" width="7.42578125" style="108" bestFit="1" customWidth="1"/>
    <col min="6405" max="6405" width="1.42578125" style="108" customWidth="1"/>
    <col min="6406" max="6408" width="7.28515625" style="108" customWidth="1"/>
    <col min="6409" max="6409" width="1.42578125" style="108" customWidth="1"/>
    <col min="6410" max="6412" width="7.28515625" style="108" customWidth="1"/>
    <col min="6413" max="6413" width="1.85546875" style="108" customWidth="1"/>
    <col min="6414" max="6416" width="7.28515625" style="108" customWidth="1"/>
    <col min="6417" max="6417" width="1.5703125" style="108" customWidth="1"/>
    <col min="6418" max="6420" width="7.28515625" style="108" customWidth="1"/>
    <col min="6421" max="6421" width="1.140625" style="108" customWidth="1"/>
    <col min="6422" max="6424" width="7.28515625" style="108" customWidth="1"/>
    <col min="6425" max="6425" width="1.42578125" style="108" customWidth="1"/>
    <col min="6426" max="6428" width="7.28515625" style="108" customWidth="1"/>
    <col min="6429" max="6656" width="11.42578125" style="108"/>
    <col min="6657" max="6657" width="17.7109375" style="108" customWidth="1"/>
    <col min="6658" max="6660" width="7.42578125" style="108" bestFit="1" customWidth="1"/>
    <col min="6661" max="6661" width="1.42578125" style="108" customWidth="1"/>
    <col min="6662" max="6664" width="7.28515625" style="108" customWidth="1"/>
    <col min="6665" max="6665" width="1.42578125" style="108" customWidth="1"/>
    <col min="6666" max="6668" width="7.28515625" style="108" customWidth="1"/>
    <col min="6669" max="6669" width="1.85546875" style="108" customWidth="1"/>
    <col min="6670" max="6672" width="7.28515625" style="108" customWidth="1"/>
    <col min="6673" max="6673" width="1.5703125" style="108" customWidth="1"/>
    <col min="6674" max="6676" width="7.28515625" style="108" customWidth="1"/>
    <col min="6677" max="6677" width="1.140625" style="108" customWidth="1"/>
    <col min="6678" max="6680" width="7.28515625" style="108" customWidth="1"/>
    <col min="6681" max="6681" width="1.42578125" style="108" customWidth="1"/>
    <col min="6682" max="6684" width="7.28515625" style="108" customWidth="1"/>
    <col min="6685" max="6912" width="11.42578125" style="108"/>
    <col min="6913" max="6913" width="17.7109375" style="108" customWidth="1"/>
    <col min="6914" max="6916" width="7.42578125" style="108" bestFit="1" customWidth="1"/>
    <col min="6917" max="6917" width="1.42578125" style="108" customWidth="1"/>
    <col min="6918" max="6920" width="7.28515625" style="108" customWidth="1"/>
    <col min="6921" max="6921" width="1.42578125" style="108" customWidth="1"/>
    <col min="6922" max="6924" width="7.28515625" style="108" customWidth="1"/>
    <col min="6925" max="6925" width="1.85546875" style="108" customWidth="1"/>
    <col min="6926" max="6928" width="7.28515625" style="108" customWidth="1"/>
    <col min="6929" max="6929" width="1.5703125" style="108" customWidth="1"/>
    <col min="6930" max="6932" width="7.28515625" style="108" customWidth="1"/>
    <col min="6933" max="6933" width="1.140625" style="108" customWidth="1"/>
    <col min="6934" max="6936" width="7.28515625" style="108" customWidth="1"/>
    <col min="6937" max="6937" width="1.42578125" style="108" customWidth="1"/>
    <col min="6938" max="6940" width="7.28515625" style="108" customWidth="1"/>
    <col min="6941" max="7168" width="11.42578125" style="108"/>
    <col min="7169" max="7169" width="17.7109375" style="108" customWidth="1"/>
    <col min="7170" max="7172" width="7.42578125" style="108" bestFit="1" customWidth="1"/>
    <col min="7173" max="7173" width="1.42578125" style="108" customWidth="1"/>
    <col min="7174" max="7176" width="7.28515625" style="108" customWidth="1"/>
    <col min="7177" max="7177" width="1.42578125" style="108" customWidth="1"/>
    <col min="7178" max="7180" width="7.28515625" style="108" customWidth="1"/>
    <col min="7181" max="7181" width="1.85546875" style="108" customWidth="1"/>
    <col min="7182" max="7184" width="7.28515625" style="108" customWidth="1"/>
    <col min="7185" max="7185" width="1.5703125" style="108" customWidth="1"/>
    <col min="7186" max="7188" width="7.28515625" style="108" customWidth="1"/>
    <col min="7189" max="7189" width="1.140625" style="108" customWidth="1"/>
    <col min="7190" max="7192" width="7.28515625" style="108" customWidth="1"/>
    <col min="7193" max="7193" width="1.42578125" style="108" customWidth="1"/>
    <col min="7194" max="7196" width="7.28515625" style="108" customWidth="1"/>
    <col min="7197" max="7424" width="11.42578125" style="108"/>
    <col min="7425" max="7425" width="17.7109375" style="108" customWidth="1"/>
    <col min="7426" max="7428" width="7.42578125" style="108" bestFit="1" customWidth="1"/>
    <col min="7429" max="7429" width="1.42578125" style="108" customWidth="1"/>
    <col min="7430" max="7432" width="7.28515625" style="108" customWidth="1"/>
    <col min="7433" max="7433" width="1.42578125" style="108" customWidth="1"/>
    <col min="7434" max="7436" width="7.28515625" style="108" customWidth="1"/>
    <col min="7437" max="7437" width="1.85546875" style="108" customWidth="1"/>
    <col min="7438" max="7440" width="7.28515625" style="108" customWidth="1"/>
    <col min="7441" max="7441" width="1.5703125" style="108" customWidth="1"/>
    <col min="7442" max="7444" width="7.28515625" style="108" customWidth="1"/>
    <col min="7445" max="7445" width="1.140625" style="108" customWidth="1"/>
    <col min="7446" max="7448" width="7.28515625" style="108" customWidth="1"/>
    <col min="7449" max="7449" width="1.42578125" style="108" customWidth="1"/>
    <col min="7450" max="7452" width="7.28515625" style="108" customWidth="1"/>
    <col min="7453" max="7680" width="11.42578125" style="108"/>
    <col min="7681" max="7681" width="17.7109375" style="108" customWidth="1"/>
    <col min="7682" max="7684" width="7.42578125" style="108" bestFit="1" customWidth="1"/>
    <col min="7685" max="7685" width="1.42578125" style="108" customWidth="1"/>
    <col min="7686" max="7688" width="7.28515625" style="108" customWidth="1"/>
    <col min="7689" max="7689" width="1.42578125" style="108" customWidth="1"/>
    <col min="7690" max="7692" width="7.28515625" style="108" customWidth="1"/>
    <col min="7693" max="7693" width="1.85546875" style="108" customWidth="1"/>
    <col min="7694" max="7696" width="7.28515625" style="108" customWidth="1"/>
    <col min="7697" max="7697" width="1.5703125" style="108" customWidth="1"/>
    <col min="7698" max="7700" width="7.28515625" style="108" customWidth="1"/>
    <col min="7701" max="7701" width="1.140625" style="108" customWidth="1"/>
    <col min="7702" max="7704" width="7.28515625" style="108" customWidth="1"/>
    <col min="7705" max="7705" width="1.42578125" style="108" customWidth="1"/>
    <col min="7706" max="7708" width="7.28515625" style="108" customWidth="1"/>
    <col min="7709" max="7936" width="11.42578125" style="108"/>
    <col min="7937" max="7937" width="17.7109375" style="108" customWidth="1"/>
    <col min="7938" max="7940" width="7.42578125" style="108" bestFit="1" customWidth="1"/>
    <col min="7941" max="7941" width="1.42578125" style="108" customWidth="1"/>
    <col min="7942" max="7944" width="7.28515625" style="108" customWidth="1"/>
    <col min="7945" max="7945" width="1.42578125" style="108" customWidth="1"/>
    <col min="7946" max="7948" width="7.28515625" style="108" customWidth="1"/>
    <col min="7949" max="7949" width="1.85546875" style="108" customWidth="1"/>
    <col min="7950" max="7952" width="7.28515625" style="108" customWidth="1"/>
    <col min="7953" max="7953" width="1.5703125" style="108" customWidth="1"/>
    <col min="7954" max="7956" width="7.28515625" style="108" customWidth="1"/>
    <col min="7957" max="7957" width="1.140625" style="108" customWidth="1"/>
    <col min="7958" max="7960" width="7.28515625" style="108" customWidth="1"/>
    <col min="7961" max="7961" width="1.42578125" style="108" customWidth="1"/>
    <col min="7962" max="7964" width="7.28515625" style="108" customWidth="1"/>
    <col min="7965" max="8192" width="11.42578125" style="108"/>
    <col min="8193" max="8193" width="17.7109375" style="108" customWidth="1"/>
    <col min="8194" max="8196" width="7.42578125" style="108" bestFit="1" customWidth="1"/>
    <col min="8197" max="8197" width="1.42578125" style="108" customWidth="1"/>
    <col min="8198" max="8200" width="7.28515625" style="108" customWidth="1"/>
    <col min="8201" max="8201" width="1.42578125" style="108" customWidth="1"/>
    <col min="8202" max="8204" width="7.28515625" style="108" customWidth="1"/>
    <col min="8205" max="8205" width="1.85546875" style="108" customWidth="1"/>
    <col min="8206" max="8208" width="7.28515625" style="108" customWidth="1"/>
    <col min="8209" max="8209" width="1.5703125" style="108" customWidth="1"/>
    <col min="8210" max="8212" width="7.28515625" style="108" customWidth="1"/>
    <col min="8213" max="8213" width="1.140625" style="108" customWidth="1"/>
    <col min="8214" max="8216" width="7.28515625" style="108" customWidth="1"/>
    <col min="8217" max="8217" width="1.42578125" style="108" customWidth="1"/>
    <col min="8218" max="8220" width="7.28515625" style="108" customWidth="1"/>
    <col min="8221" max="8448" width="11.42578125" style="108"/>
    <col min="8449" max="8449" width="17.7109375" style="108" customWidth="1"/>
    <col min="8450" max="8452" width="7.42578125" style="108" bestFit="1" customWidth="1"/>
    <col min="8453" max="8453" width="1.42578125" style="108" customWidth="1"/>
    <col min="8454" max="8456" width="7.28515625" style="108" customWidth="1"/>
    <col min="8457" max="8457" width="1.42578125" style="108" customWidth="1"/>
    <col min="8458" max="8460" width="7.28515625" style="108" customWidth="1"/>
    <col min="8461" max="8461" width="1.85546875" style="108" customWidth="1"/>
    <col min="8462" max="8464" width="7.28515625" style="108" customWidth="1"/>
    <col min="8465" max="8465" width="1.5703125" style="108" customWidth="1"/>
    <col min="8466" max="8468" width="7.28515625" style="108" customWidth="1"/>
    <col min="8469" max="8469" width="1.140625" style="108" customWidth="1"/>
    <col min="8470" max="8472" width="7.28515625" style="108" customWidth="1"/>
    <col min="8473" max="8473" width="1.42578125" style="108" customWidth="1"/>
    <col min="8474" max="8476" width="7.28515625" style="108" customWidth="1"/>
    <col min="8477" max="8704" width="11.42578125" style="108"/>
    <col min="8705" max="8705" width="17.7109375" style="108" customWidth="1"/>
    <col min="8706" max="8708" width="7.42578125" style="108" bestFit="1" customWidth="1"/>
    <col min="8709" max="8709" width="1.42578125" style="108" customWidth="1"/>
    <col min="8710" max="8712" width="7.28515625" style="108" customWidth="1"/>
    <col min="8713" max="8713" width="1.42578125" style="108" customWidth="1"/>
    <col min="8714" max="8716" width="7.28515625" style="108" customWidth="1"/>
    <col min="8717" max="8717" width="1.85546875" style="108" customWidth="1"/>
    <col min="8718" max="8720" width="7.28515625" style="108" customWidth="1"/>
    <col min="8721" max="8721" width="1.5703125" style="108" customWidth="1"/>
    <col min="8722" max="8724" width="7.28515625" style="108" customWidth="1"/>
    <col min="8725" max="8725" width="1.140625" style="108" customWidth="1"/>
    <col min="8726" max="8728" width="7.28515625" style="108" customWidth="1"/>
    <col min="8729" max="8729" width="1.42578125" style="108" customWidth="1"/>
    <col min="8730" max="8732" width="7.28515625" style="108" customWidth="1"/>
    <col min="8733" max="8960" width="11.42578125" style="108"/>
    <col min="8961" max="8961" width="17.7109375" style="108" customWidth="1"/>
    <col min="8962" max="8964" width="7.42578125" style="108" bestFit="1" customWidth="1"/>
    <col min="8965" max="8965" width="1.42578125" style="108" customWidth="1"/>
    <col min="8966" max="8968" width="7.28515625" style="108" customWidth="1"/>
    <col min="8969" max="8969" width="1.42578125" style="108" customWidth="1"/>
    <col min="8970" max="8972" width="7.28515625" style="108" customWidth="1"/>
    <col min="8973" max="8973" width="1.85546875" style="108" customWidth="1"/>
    <col min="8974" max="8976" width="7.28515625" style="108" customWidth="1"/>
    <col min="8977" max="8977" width="1.5703125" style="108" customWidth="1"/>
    <col min="8978" max="8980" width="7.28515625" style="108" customWidth="1"/>
    <col min="8981" max="8981" width="1.140625" style="108" customWidth="1"/>
    <col min="8982" max="8984" width="7.28515625" style="108" customWidth="1"/>
    <col min="8985" max="8985" width="1.42578125" style="108" customWidth="1"/>
    <col min="8986" max="8988" width="7.28515625" style="108" customWidth="1"/>
    <col min="8989" max="9216" width="11.42578125" style="108"/>
    <col min="9217" max="9217" width="17.7109375" style="108" customWidth="1"/>
    <col min="9218" max="9220" width="7.42578125" style="108" bestFit="1" customWidth="1"/>
    <col min="9221" max="9221" width="1.42578125" style="108" customWidth="1"/>
    <col min="9222" max="9224" width="7.28515625" style="108" customWidth="1"/>
    <col min="9225" max="9225" width="1.42578125" style="108" customWidth="1"/>
    <col min="9226" max="9228" width="7.28515625" style="108" customWidth="1"/>
    <col min="9229" max="9229" width="1.85546875" style="108" customWidth="1"/>
    <col min="9230" max="9232" width="7.28515625" style="108" customWidth="1"/>
    <col min="9233" max="9233" width="1.5703125" style="108" customWidth="1"/>
    <col min="9234" max="9236" width="7.28515625" style="108" customWidth="1"/>
    <col min="9237" max="9237" width="1.140625" style="108" customWidth="1"/>
    <col min="9238" max="9240" width="7.28515625" style="108" customWidth="1"/>
    <col min="9241" max="9241" width="1.42578125" style="108" customWidth="1"/>
    <col min="9242" max="9244" width="7.28515625" style="108" customWidth="1"/>
    <col min="9245" max="9472" width="11.42578125" style="108"/>
    <col min="9473" max="9473" width="17.7109375" style="108" customWidth="1"/>
    <col min="9474" max="9476" width="7.42578125" style="108" bestFit="1" customWidth="1"/>
    <col min="9477" max="9477" width="1.42578125" style="108" customWidth="1"/>
    <col min="9478" max="9480" width="7.28515625" style="108" customWidth="1"/>
    <col min="9481" max="9481" width="1.42578125" style="108" customWidth="1"/>
    <col min="9482" max="9484" width="7.28515625" style="108" customWidth="1"/>
    <col min="9485" max="9485" width="1.85546875" style="108" customWidth="1"/>
    <col min="9486" max="9488" width="7.28515625" style="108" customWidth="1"/>
    <col min="9489" max="9489" width="1.5703125" style="108" customWidth="1"/>
    <col min="9490" max="9492" width="7.28515625" style="108" customWidth="1"/>
    <col min="9493" max="9493" width="1.140625" style="108" customWidth="1"/>
    <col min="9494" max="9496" width="7.28515625" style="108" customWidth="1"/>
    <col min="9497" max="9497" width="1.42578125" style="108" customWidth="1"/>
    <col min="9498" max="9500" width="7.28515625" style="108" customWidth="1"/>
    <col min="9501" max="9728" width="11.42578125" style="108"/>
    <col min="9729" max="9729" width="17.7109375" style="108" customWidth="1"/>
    <col min="9730" max="9732" width="7.42578125" style="108" bestFit="1" customWidth="1"/>
    <col min="9733" max="9733" width="1.42578125" style="108" customWidth="1"/>
    <col min="9734" max="9736" width="7.28515625" style="108" customWidth="1"/>
    <col min="9737" max="9737" width="1.42578125" style="108" customWidth="1"/>
    <col min="9738" max="9740" width="7.28515625" style="108" customWidth="1"/>
    <col min="9741" max="9741" width="1.85546875" style="108" customWidth="1"/>
    <col min="9742" max="9744" width="7.28515625" style="108" customWidth="1"/>
    <col min="9745" max="9745" width="1.5703125" style="108" customWidth="1"/>
    <col min="9746" max="9748" width="7.28515625" style="108" customWidth="1"/>
    <col min="9749" max="9749" width="1.140625" style="108" customWidth="1"/>
    <col min="9750" max="9752" width="7.28515625" style="108" customWidth="1"/>
    <col min="9753" max="9753" width="1.42578125" style="108" customWidth="1"/>
    <col min="9754" max="9756" width="7.28515625" style="108" customWidth="1"/>
    <col min="9757" max="9984" width="11.42578125" style="108"/>
    <col min="9985" max="9985" width="17.7109375" style="108" customWidth="1"/>
    <col min="9986" max="9988" width="7.42578125" style="108" bestFit="1" customWidth="1"/>
    <col min="9989" max="9989" width="1.42578125" style="108" customWidth="1"/>
    <col min="9990" max="9992" width="7.28515625" style="108" customWidth="1"/>
    <col min="9993" max="9993" width="1.42578125" style="108" customWidth="1"/>
    <col min="9994" max="9996" width="7.28515625" style="108" customWidth="1"/>
    <col min="9997" max="9997" width="1.85546875" style="108" customWidth="1"/>
    <col min="9998" max="10000" width="7.28515625" style="108" customWidth="1"/>
    <col min="10001" max="10001" width="1.5703125" style="108" customWidth="1"/>
    <col min="10002" max="10004" width="7.28515625" style="108" customWidth="1"/>
    <col min="10005" max="10005" width="1.140625" style="108" customWidth="1"/>
    <col min="10006" max="10008" width="7.28515625" style="108" customWidth="1"/>
    <col min="10009" max="10009" width="1.42578125" style="108" customWidth="1"/>
    <col min="10010" max="10012" width="7.28515625" style="108" customWidth="1"/>
    <col min="10013" max="10240" width="11.42578125" style="108"/>
    <col min="10241" max="10241" width="17.7109375" style="108" customWidth="1"/>
    <col min="10242" max="10244" width="7.42578125" style="108" bestFit="1" customWidth="1"/>
    <col min="10245" max="10245" width="1.42578125" style="108" customWidth="1"/>
    <col min="10246" max="10248" width="7.28515625" style="108" customWidth="1"/>
    <col min="10249" max="10249" width="1.42578125" style="108" customWidth="1"/>
    <col min="10250" max="10252" width="7.28515625" style="108" customWidth="1"/>
    <col min="10253" max="10253" width="1.85546875" style="108" customWidth="1"/>
    <col min="10254" max="10256" width="7.28515625" style="108" customWidth="1"/>
    <col min="10257" max="10257" width="1.5703125" style="108" customWidth="1"/>
    <col min="10258" max="10260" width="7.28515625" style="108" customWidth="1"/>
    <col min="10261" max="10261" width="1.140625" style="108" customWidth="1"/>
    <col min="10262" max="10264" width="7.28515625" style="108" customWidth="1"/>
    <col min="10265" max="10265" width="1.42578125" style="108" customWidth="1"/>
    <col min="10266" max="10268" width="7.28515625" style="108" customWidth="1"/>
    <col min="10269" max="10496" width="11.42578125" style="108"/>
    <col min="10497" max="10497" width="17.7109375" style="108" customWidth="1"/>
    <col min="10498" max="10500" width="7.42578125" style="108" bestFit="1" customWidth="1"/>
    <col min="10501" max="10501" width="1.42578125" style="108" customWidth="1"/>
    <col min="10502" max="10504" width="7.28515625" style="108" customWidth="1"/>
    <col min="10505" max="10505" width="1.42578125" style="108" customWidth="1"/>
    <col min="10506" max="10508" width="7.28515625" style="108" customWidth="1"/>
    <col min="10509" max="10509" width="1.85546875" style="108" customWidth="1"/>
    <col min="10510" max="10512" width="7.28515625" style="108" customWidth="1"/>
    <col min="10513" max="10513" width="1.5703125" style="108" customWidth="1"/>
    <col min="10514" max="10516" width="7.28515625" style="108" customWidth="1"/>
    <col min="10517" max="10517" width="1.140625" style="108" customWidth="1"/>
    <col min="10518" max="10520" width="7.28515625" style="108" customWidth="1"/>
    <col min="10521" max="10521" width="1.42578125" style="108" customWidth="1"/>
    <col min="10522" max="10524" width="7.28515625" style="108" customWidth="1"/>
    <col min="10525" max="10752" width="11.42578125" style="108"/>
    <col min="10753" max="10753" width="17.7109375" style="108" customWidth="1"/>
    <col min="10754" max="10756" width="7.42578125" style="108" bestFit="1" customWidth="1"/>
    <col min="10757" max="10757" width="1.42578125" style="108" customWidth="1"/>
    <col min="10758" max="10760" width="7.28515625" style="108" customWidth="1"/>
    <col min="10761" max="10761" width="1.42578125" style="108" customWidth="1"/>
    <col min="10762" max="10764" width="7.28515625" style="108" customWidth="1"/>
    <col min="10765" max="10765" width="1.85546875" style="108" customWidth="1"/>
    <col min="10766" max="10768" width="7.28515625" style="108" customWidth="1"/>
    <col min="10769" max="10769" width="1.5703125" style="108" customWidth="1"/>
    <col min="10770" max="10772" width="7.28515625" style="108" customWidth="1"/>
    <col min="10773" max="10773" width="1.140625" style="108" customWidth="1"/>
    <col min="10774" max="10776" width="7.28515625" style="108" customWidth="1"/>
    <col min="10777" max="10777" width="1.42578125" style="108" customWidth="1"/>
    <col min="10778" max="10780" width="7.28515625" style="108" customWidth="1"/>
    <col min="10781" max="11008" width="11.42578125" style="108"/>
    <col min="11009" max="11009" width="17.7109375" style="108" customWidth="1"/>
    <col min="11010" max="11012" width="7.42578125" style="108" bestFit="1" customWidth="1"/>
    <col min="11013" max="11013" width="1.42578125" style="108" customWidth="1"/>
    <col min="11014" max="11016" width="7.28515625" style="108" customWidth="1"/>
    <col min="11017" max="11017" width="1.42578125" style="108" customWidth="1"/>
    <col min="11018" max="11020" width="7.28515625" style="108" customWidth="1"/>
    <col min="11021" max="11021" width="1.85546875" style="108" customWidth="1"/>
    <col min="11022" max="11024" width="7.28515625" style="108" customWidth="1"/>
    <col min="11025" max="11025" width="1.5703125" style="108" customWidth="1"/>
    <col min="11026" max="11028" width="7.28515625" style="108" customWidth="1"/>
    <col min="11029" max="11029" width="1.140625" style="108" customWidth="1"/>
    <col min="11030" max="11032" width="7.28515625" style="108" customWidth="1"/>
    <col min="11033" max="11033" width="1.42578125" style="108" customWidth="1"/>
    <col min="11034" max="11036" width="7.28515625" style="108" customWidth="1"/>
    <col min="11037" max="11264" width="11.42578125" style="108"/>
    <col min="11265" max="11265" width="17.7109375" style="108" customWidth="1"/>
    <col min="11266" max="11268" width="7.42578125" style="108" bestFit="1" customWidth="1"/>
    <col min="11269" max="11269" width="1.42578125" style="108" customWidth="1"/>
    <col min="11270" max="11272" width="7.28515625" style="108" customWidth="1"/>
    <col min="11273" max="11273" width="1.42578125" style="108" customWidth="1"/>
    <col min="11274" max="11276" width="7.28515625" style="108" customWidth="1"/>
    <col min="11277" max="11277" width="1.85546875" style="108" customWidth="1"/>
    <col min="11278" max="11280" width="7.28515625" style="108" customWidth="1"/>
    <col min="11281" max="11281" width="1.5703125" style="108" customWidth="1"/>
    <col min="11282" max="11284" width="7.28515625" style="108" customWidth="1"/>
    <col min="11285" max="11285" width="1.140625" style="108" customWidth="1"/>
    <col min="11286" max="11288" width="7.28515625" style="108" customWidth="1"/>
    <col min="11289" max="11289" width="1.42578125" style="108" customWidth="1"/>
    <col min="11290" max="11292" width="7.28515625" style="108" customWidth="1"/>
    <col min="11293" max="11520" width="11.42578125" style="108"/>
    <col min="11521" max="11521" width="17.7109375" style="108" customWidth="1"/>
    <col min="11522" max="11524" width="7.42578125" style="108" bestFit="1" customWidth="1"/>
    <col min="11525" max="11525" width="1.42578125" style="108" customWidth="1"/>
    <col min="11526" max="11528" width="7.28515625" style="108" customWidth="1"/>
    <col min="11529" max="11529" width="1.42578125" style="108" customWidth="1"/>
    <col min="11530" max="11532" width="7.28515625" style="108" customWidth="1"/>
    <col min="11533" max="11533" width="1.85546875" style="108" customWidth="1"/>
    <col min="11534" max="11536" width="7.28515625" style="108" customWidth="1"/>
    <col min="11537" max="11537" width="1.5703125" style="108" customWidth="1"/>
    <col min="11538" max="11540" width="7.28515625" style="108" customWidth="1"/>
    <col min="11541" max="11541" width="1.140625" style="108" customWidth="1"/>
    <col min="11542" max="11544" width="7.28515625" style="108" customWidth="1"/>
    <col min="11545" max="11545" width="1.42578125" style="108" customWidth="1"/>
    <col min="11546" max="11548" width="7.28515625" style="108" customWidth="1"/>
    <col min="11549" max="11776" width="11.42578125" style="108"/>
    <col min="11777" max="11777" width="17.7109375" style="108" customWidth="1"/>
    <col min="11778" max="11780" width="7.42578125" style="108" bestFit="1" customWidth="1"/>
    <col min="11781" max="11781" width="1.42578125" style="108" customWidth="1"/>
    <col min="11782" max="11784" width="7.28515625" style="108" customWidth="1"/>
    <col min="11785" max="11785" width="1.42578125" style="108" customWidth="1"/>
    <col min="11786" max="11788" width="7.28515625" style="108" customWidth="1"/>
    <col min="11789" max="11789" width="1.85546875" style="108" customWidth="1"/>
    <col min="11790" max="11792" width="7.28515625" style="108" customWidth="1"/>
    <col min="11793" max="11793" width="1.5703125" style="108" customWidth="1"/>
    <col min="11794" max="11796" width="7.28515625" style="108" customWidth="1"/>
    <col min="11797" max="11797" width="1.140625" style="108" customWidth="1"/>
    <col min="11798" max="11800" width="7.28515625" style="108" customWidth="1"/>
    <col min="11801" max="11801" width="1.42578125" style="108" customWidth="1"/>
    <col min="11802" max="11804" width="7.28515625" style="108" customWidth="1"/>
    <col min="11805" max="12032" width="11.42578125" style="108"/>
    <col min="12033" max="12033" width="17.7109375" style="108" customWidth="1"/>
    <col min="12034" max="12036" width="7.42578125" style="108" bestFit="1" customWidth="1"/>
    <col min="12037" max="12037" width="1.42578125" style="108" customWidth="1"/>
    <col min="12038" max="12040" width="7.28515625" style="108" customWidth="1"/>
    <col min="12041" max="12041" width="1.42578125" style="108" customWidth="1"/>
    <col min="12042" max="12044" width="7.28515625" style="108" customWidth="1"/>
    <col min="12045" max="12045" width="1.85546875" style="108" customWidth="1"/>
    <col min="12046" max="12048" width="7.28515625" style="108" customWidth="1"/>
    <col min="12049" max="12049" width="1.5703125" style="108" customWidth="1"/>
    <col min="12050" max="12052" width="7.28515625" style="108" customWidth="1"/>
    <col min="12053" max="12053" width="1.140625" style="108" customWidth="1"/>
    <col min="12054" max="12056" width="7.28515625" style="108" customWidth="1"/>
    <col min="12057" max="12057" width="1.42578125" style="108" customWidth="1"/>
    <col min="12058" max="12060" width="7.28515625" style="108" customWidth="1"/>
    <col min="12061" max="12288" width="11.42578125" style="108"/>
    <col min="12289" max="12289" width="17.7109375" style="108" customWidth="1"/>
    <col min="12290" max="12292" width="7.42578125" style="108" bestFit="1" customWidth="1"/>
    <col min="12293" max="12293" width="1.42578125" style="108" customWidth="1"/>
    <col min="12294" max="12296" width="7.28515625" style="108" customWidth="1"/>
    <col min="12297" max="12297" width="1.42578125" style="108" customWidth="1"/>
    <col min="12298" max="12300" width="7.28515625" style="108" customWidth="1"/>
    <col min="12301" max="12301" width="1.85546875" style="108" customWidth="1"/>
    <col min="12302" max="12304" width="7.28515625" style="108" customWidth="1"/>
    <col min="12305" max="12305" width="1.5703125" style="108" customWidth="1"/>
    <col min="12306" max="12308" width="7.28515625" style="108" customWidth="1"/>
    <col min="12309" max="12309" width="1.140625" style="108" customWidth="1"/>
    <col min="12310" max="12312" width="7.28515625" style="108" customWidth="1"/>
    <col min="12313" max="12313" width="1.42578125" style="108" customWidth="1"/>
    <col min="12314" max="12316" width="7.28515625" style="108" customWidth="1"/>
    <col min="12317" max="12544" width="11.42578125" style="108"/>
    <col min="12545" max="12545" width="17.7109375" style="108" customWidth="1"/>
    <col min="12546" max="12548" width="7.42578125" style="108" bestFit="1" customWidth="1"/>
    <col min="12549" max="12549" width="1.42578125" style="108" customWidth="1"/>
    <col min="12550" max="12552" width="7.28515625" style="108" customWidth="1"/>
    <col min="12553" max="12553" width="1.42578125" style="108" customWidth="1"/>
    <col min="12554" max="12556" width="7.28515625" style="108" customWidth="1"/>
    <col min="12557" max="12557" width="1.85546875" style="108" customWidth="1"/>
    <col min="12558" max="12560" width="7.28515625" style="108" customWidth="1"/>
    <col min="12561" max="12561" width="1.5703125" style="108" customWidth="1"/>
    <col min="12562" max="12564" width="7.28515625" style="108" customWidth="1"/>
    <col min="12565" max="12565" width="1.140625" style="108" customWidth="1"/>
    <col min="12566" max="12568" width="7.28515625" style="108" customWidth="1"/>
    <col min="12569" max="12569" width="1.42578125" style="108" customWidth="1"/>
    <col min="12570" max="12572" width="7.28515625" style="108" customWidth="1"/>
    <col min="12573" max="12800" width="11.42578125" style="108"/>
    <col min="12801" max="12801" width="17.7109375" style="108" customWidth="1"/>
    <col min="12802" max="12804" width="7.42578125" style="108" bestFit="1" customWidth="1"/>
    <col min="12805" max="12805" width="1.42578125" style="108" customWidth="1"/>
    <col min="12806" max="12808" width="7.28515625" style="108" customWidth="1"/>
    <col min="12809" max="12809" width="1.42578125" style="108" customWidth="1"/>
    <col min="12810" max="12812" width="7.28515625" style="108" customWidth="1"/>
    <col min="12813" max="12813" width="1.85546875" style="108" customWidth="1"/>
    <col min="12814" max="12816" width="7.28515625" style="108" customWidth="1"/>
    <col min="12817" max="12817" width="1.5703125" style="108" customWidth="1"/>
    <col min="12818" max="12820" width="7.28515625" style="108" customWidth="1"/>
    <col min="12821" max="12821" width="1.140625" style="108" customWidth="1"/>
    <col min="12822" max="12824" width="7.28515625" style="108" customWidth="1"/>
    <col min="12825" max="12825" width="1.42578125" style="108" customWidth="1"/>
    <col min="12826" max="12828" width="7.28515625" style="108" customWidth="1"/>
    <col min="12829" max="13056" width="11.42578125" style="108"/>
    <col min="13057" max="13057" width="17.7109375" style="108" customWidth="1"/>
    <col min="13058" max="13060" width="7.42578125" style="108" bestFit="1" customWidth="1"/>
    <col min="13061" max="13061" width="1.42578125" style="108" customWidth="1"/>
    <col min="13062" max="13064" width="7.28515625" style="108" customWidth="1"/>
    <col min="13065" max="13065" width="1.42578125" style="108" customWidth="1"/>
    <col min="13066" max="13068" width="7.28515625" style="108" customWidth="1"/>
    <col min="13069" max="13069" width="1.85546875" style="108" customWidth="1"/>
    <col min="13070" max="13072" width="7.28515625" style="108" customWidth="1"/>
    <col min="13073" max="13073" width="1.5703125" style="108" customWidth="1"/>
    <col min="13074" max="13076" width="7.28515625" style="108" customWidth="1"/>
    <col min="13077" max="13077" width="1.140625" style="108" customWidth="1"/>
    <col min="13078" max="13080" width="7.28515625" style="108" customWidth="1"/>
    <col min="13081" max="13081" width="1.42578125" style="108" customWidth="1"/>
    <col min="13082" max="13084" width="7.28515625" style="108" customWidth="1"/>
    <col min="13085" max="13312" width="11.42578125" style="108"/>
    <col min="13313" max="13313" width="17.7109375" style="108" customWidth="1"/>
    <col min="13314" max="13316" width="7.42578125" style="108" bestFit="1" customWidth="1"/>
    <col min="13317" max="13317" width="1.42578125" style="108" customWidth="1"/>
    <col min="13318" max="13320" width="7.28515625" style="108" customWidth="1"/>
    <col min="13321" max="13321" width="1.42578125" style="108" customWidth="1"/>
    <col min="13322" max="13324" width="7.28515625" style="108" customWidth="1"/>
    <col min="13325" max="13325" width="1.85546875" style="108" customWidth="1"/>
    <col min="13326" max="13328" width="7.28515625" style="108" customWidth="1"/>
    <col min="13329" max="13329" width="1.5703125" style="108" customWidth="1"/>
    <col min="13330" max="13332" width="7.28515625" style="108" customWidth="1"/>
    <col min="13333" max="13333" width="1.140625" style="108" customWidth="1"/>
    <col min="13334" max="13336" width="7.28515625" style="108" customWidth="1"/>
    <col min="13337" max="13337" width="1.42578125" style="108" customWidth="1"/>
    <col min="13338" max="13340" width="7.28515625" style="108" customWidth="1"/>
    <col min="13341" max="13568" width="11.42578125" style="108"/>
    <col min="13569" max="13569" width="17.7109375" style="108" customWidth="1"/>
    <col min="13570" max="13572" width="7.42578125" style="108" bestFit="1" customWidth="1"/>
    <col min="13573" max="13573" width="1.42578125" style="108" customWidth="1"/>
    <col min="13574" max="13576" width="7.28515625" style="108" customWidth="1"/>
    <col min="13577" max="13577" width="1.42578125" style="108" customWidth="1"/>
    <col min="13578" max="13580" width="7.28515625" style="108" customWidth="1"/>
    <col min="13581" max="13581" width="1.85546875" style="108" customWidth="1"/>
    <col min="13582" max="13584" width="7.28515625" style="108" customWidth="1"/>
    <col min="13585" max="13585" width="1.5703125" style="108" customWidth="1"/>
    <col min="13586" max="13588" width="7.28515625" style="108" customWidth="1"/>
    <col min="13589" max="13589" width="1.140625" style="108" customWidth="1"/>
    <col min="13590" max="13592" width="7.28515625" style="108" customWidth="1"/>
    <col min="13593" max="13593" width="1.42578125" style="108" customWidth="1"/>
    <col min="13594" max="13596" width="7.28515625" style="108" customWidth="1"/>
    <col min="13597" max="13824" width="11.42578125" style="108"/>
    <col min="13825" max="13825" width="17.7109375" style="108" customWidth="1"/>
    <col min="13826" max="13828" width="7.42578125" style="108" bestFit="1" customWidth="1"/>
    <col min="13829" max="13829" width="1.42578125" style="108" customWidth="1"/>
    <col min="13830" max="13832" width="7.28515625" style="108" customWidth="1"/>
    <col min="13833" max="13833" width="1.42578125" style="108" customWidth="1"/>
    <col min="13834" max="13836" width="7.28515625" style="108" customWidth="1"/>
    <col min="13837" max="13837" width="1.85546875" style="108" customWidth="1"/>
    <col min="13838" max="13840" width="7.28515625" style="108" customWidth="1"/>
    <col min="13841" max="13841" width="1.5703125" style="108" customWidth="1"/>
    <col min="13842" max="13844" width="7.28515625" style="108" customWidth="1"/>
    <col min="13845" max="13845" width="1.140625" style="108" customWidth="1"/>
    <col min="13846" max="13848" width="7.28515625" style="108" customWidth="1"/>
    <col min="13849" max="13849" width="1.42578125" style="108" customWidth="1"/>
    <col min="13850" max="13852" width="7.28515625" style="108" customWidth="1"/>
    <col min="13853" max="14080" width="11.42578125" style="108"/>
    <col min="14081" max="14081" width="17.7109375" style="108" customWidth="1"/>
    <col min="14082" max="14084" width="7.42578125" style="108" bestFit="1" customWidth="1"/>
    <col min="14085" max="14085" width="1.42578125" style="108" customWidth="1"/>
    <col min="14086" max="14088" width="7.28515625" style="108" customWidth="1"/>
    <col min="14089" max="14089" width="1.42578125" style="108" customWidth="1"/>
    <col min="14090" max="14092" width="7.28515625" style="108" customWidth="1"/>
    <col min="14093" max="14093" width="1.85546875" style="108" customWidth="1"/>
    <col min="14094" max="14096" width="7.28515625" style="108" customWidth="1"/>
    <col min="14097" max="14097" width="1.5703125" style="108" customWidth="1"/>
    <col min="14098" max="14100" width="7.28515625" style="108" customWidth="1"/>
    <col min="14101" max="14101" width="1.140625" style="108" customWidth="1"/>
    <col min="14102" max="14104" width="7.28515625" style="108" customWidth="1"/>
    <col min="14105" max="14105" width="1.42578125" style="108" customWidth="1"/>
    <col min="14106" max="14108" width="7.28515625" style="108" customWidth="1"/>
    <col min="14109" max="14336" width="11.42578125" style="108"/>
    <col min="14337" max="14337" width="17.7109375" style="108" customWidth="1"/>
    <col min="14338" max="14340" width="7.42578125" style="108" bestFit="1" customWidth="1"/>
    <col min="14341" max="14341" width="1.42578125" style="108" customWidth="1"/>
    <col min="14342" max="14344" width="7.28515625" style="108" customWidth="1"/>
    <col min="14345" max="14345" width="1.42578125" style="108" customWidth="1"/>
    <col min="14346" max="14348" width="7.28515625" style="108" customWidth="1"/>
    <col min="14349" max="14349" width="1.85546875" style="108" customWidth="1"/>
    <col min="14350" max="14352" width="7.28515625" style="108" customWidth="1"/>
    <col min="14353" max="14353" width="1.5703125" style="108" customWidth="1"/>
    <col min="14354" max="14356" width="7.28515625" style="108" customWidth="1"/>
    <col min="14357" max="14357" width="1.140625" style="108" customWidth="1"/>
    <col min="14358" max="14360" width="7.28515625" style="108" customWidth="1"/>
    <col min="14361" max="14361" width="1.42578125" style="108" customWidth="1"/>
    <col min="14362" max="14364" width="7.28515625" style="108" customWidth="1"/>
    <col min="14365" max="14592" width="11.42578125" style="108"/>
    <col min="14593" max="14593" width="17.7109375" style="108" customWidth="1"/>
    <col min="14594" max="14596" width="7.42578125" style="108" bestFit="1" customWidth="1"/>
    <col min="14597" max="14597" width="1.42578125" style="108" customWidth="1"/>
    <col min="14598" max="14600" width="7.28515625" style="108" customWidth="1"/>
    <col min="14601" max="14601" width="1.42578125" style="108" customWidth="1"/>
    <col min="14602" max="14604" width="7.28515625" style="108" customWidth="1"/>
    <col min="14605" max="14605" width="1.85546875" style="108" customWidth="1"/>
    <col min="14606" max="14608" width="7.28515625" style="108" customWidth="1"/>
    <col min="14609" max="14609" width="1.5703125" style="108" customWidth="1"/>
    <col min="14610" max="14612" width="7.28515625" style="108" customWidth="1"/>
    <col min="14613" max="14613" width="1.140625" style="108" customWidth="1"/>
    <col min="14614" max="14616" width="7.28515625" style="108" customWidth="1"/>
    <col min="14617" max="14617" width="1.42578125" style="108" customWidth="1"/>
    <col min="14618" max="14620" width="7.28515625" style="108" customWidth="1"/>
    <col min="14621" max="14848" width="11.42578125" style="108"/>
    <col min="14849" max="14849" width="17.7109375" style="108" customWidth="1"/>
    <col min="14850" max="14852" width="7.42578125" style="108" bestFit="1" customWidth="1"/>
    <col min="14853" max="14853" width="1.42578125" style="108" customWidth="1"/>
    <col min="14854" max="14856" width="7.28515625" style="108" customWidth="1"/>
    <col min="14857" max="14857" width="1.42578125" style="108" customWidth="1"/>
    <col min="14858" max="14860" width="7.28515625" style="108" customWidth="1"/>
    <col min="14861" max="14861" width="1.85546875" style="108" customWidth="1"/>
    <col min="14862" max="14864" width="7.28515625" style="108" customWidth="1"/>
    <col min="14865" max="14865" width="1.5703125" style="108" customWidth="1"/>
    <col min="14866" max="14868" width="7.28515625" style="108" customWidth="1"/>
    <col min="14869" max="14869" width="1.140625" style="108" customWidth="1"/>
    <col min="14870" max="14872" width="7.28515625" style="108" customWidth="1"/>
    <col min="14873" max="14873" width="1.42578125" style="108" customWidth="1"/>
    <col min="14874" max="14876" width="7.28515625" style="108" customWidth="1"/>
    <col min="14877" max="15104" width="11.42578125" style="108"/>
    <col min="15105" max="15105" width="17.7109375" style="108" customWidth="1"/>
    <col min="15106" max="15108" width="7.42578125" style="108" bestFit="1" customWidth="1"/>
    <col min="15109" max="15109" width="1.42578125" style="108" customWidth="1"/>
    <col min="15110" max="15112" width="7.28515625" style="108" customWidth="1"/>
    <col min="15113" max="15113" width="1.42578125" style="108" customWidth="1"/>
    <col min="15114" max="15116" width="7.28515625" style="108" customWidth="1"/>
    <col min="15117" max="15117" width="1.85546875" style="108" customWidth="1"/>
    <col min="15118" max="15120" width="7.28515625" style="108" customWidth="1"/>
    <col min="15121" max="15121" width="1.5703125" style="108" customWidth="1"/>
    <col min="15122" max="15124" width="7.28515625" style="108" customWidth="1"/>
    <col min="15125" max="15125" width="1.140625" style="108" customWidth="1"/>
    <col min="15126" max="15128" width="7.28515625" style="108" customWidth="1"/>
    <col min="15129" max="15129" width="1.42578125" style="108" customWidth="1"/>
    <col min="15130" max="15132" width="7.28515625" style="108" customWidth="1"/>
    <col min="15133" max="15360" width="11.42578125" style="108"/>
    <col min="15361" max="15361" width="17.7109375" style="108" customWidth="1"/>
    <col min="15362" max="15364" width="7.42578125" style="108" bestFit="1" customWidth="1"/>
    <col min="15365" max="15365" width="1.42578125" style="108" customWidth="1"/>
    <col min="15366" max="15368" width="7.28515625" style="108" customWidth="1"/>
    <col min="15369" max="15369" width="1.42578125" style="108" customWidth="1"/>
    <col min="15370" max="15372" width="7.28515625" style="108" customWidth="1"/>
    <col min="15373" max="15373" width="1.85546875" style="108" customWidth="1"/>
    <col min="15374" max="15376" width="7.28515625" style="108" customWidth="1"/>
    <col min="15377" max="15377" width="1.5703125" style="108" customWidth="1"/>
    <col min="15378" max="15380" width="7.28515625" style="108" customWidth="1"/>
    <col min="15381" max="15381" width="1.140625" style="108" customWidth="1"/>
    <col min="15382" max="15384" width="7.28515625" style="108" customWidth="1"/>
    <col min="15385" max="15385" width="1.42578125" style="108" customWidth="1"/>
    <col min="15386" max="15388" width="7.28515625" style="108" customWidth="1"/>
    <col min="15389" max="15616" width="11.42578125" style="108"/>
    <col min="15617" max="15617" width="17.7109375" style="108" customWidth="1"/>
    <col min="15618" max="15620" width="7.42578125" style="108" bestFit="1" customWidth="1"/>
    <col min="15621" max="15621" width="1.42578125" style="108" customWidth="1"/>
    <col min="15622" max="15624" width="7.28515625" style="108" customWidth="1"/>
    <col min="15625" max="15625" width="1.42578125" style="108" customWidth="1"/>
    <col min="15626" max="15628" width="7.28515625" style="108" customWidth="1"/>
    <col min="15629" max="15629" width="1.85546875" style="108" customWidth="1"/>
    <col min="15630" max="15632" width="7.28515625" style="108" customWidth="1"/>
    <col min="15633" max="15633" width="1.5703125" style="108" customWidth="1"/>
    <col min="15634" max="15636" width="7.28515625" style="108" customWidth="1"/>
    <col min="15637" max="15637" width="1.140625" style="108" customWidth="1"/>
    <col min="15638" max="15640" width="7.28515625" style="108" customWidth="1"/>
    <col min="15641" max="15641" width="1.42578125" style="108" customWidth="1"/>
    <col min="15642" max="15644" width="7.28515625" style="108" customWidth="1"/>
    <col min="15645" max="15872" width="11.42578125" style="108"/>
    <col min="15873" max="15873" width="17.7109375" style="108" customWidth="1"/>
    <col min="15874" max="15876" width="7.42578125" style="108" bestFit="1" customWidth="1"/>
    <col min="15877" max="15877" width="1.42578125" style="108" customWidth="1"/>
    <col min="15878" max="15880" width="7.28515625" style="108" customWidth="1"/>
    <col min="15881" max="15881" width="1.42578125" style="108" customWidth="1"/>
    <col min="15882" max="15884" width="7.28515625" style="108" customWidth="1"/>
    <col min="15885" max="15885" width="1.85546875" style="108" customWidth="1"/>
    <col min="15886" max="15888" width="7.28515625" style="108" customWidth="1"/>
    <col min="15889" max="15889" width="1.5703125" style="108" customWidth="1"/>
    <col min="15890" max="15892" width="7.28515625" style="108" customWidth="1"/>
    <col min="15893" max="15893" width="1.140625" style="108" customWidth="1"/>
    <col min="15894" max="15896" width="7.28515625" style="108" customWidth="1"/>
    <col min="15897" max="15897" width="1.42578125" style="108" customWidth="1"/>
    <col min="15898" max="15900" width="7.28515625" style="108" customWidth="1"/>
    <col min="15901" max="16128" width="11.42578125" style="108"/>
    <col min="16129" max="16129" width="17.7109375" style="108" customWidth="1"/>
    <col min="16130" max="16132" width="7.42578125" style="108" bestFit="1" customWidth="1"/>
    <col min="16133" max="16133" width="1.42578125" style="108" customWidth="1"/>
    <col min="16134" max="16136" width="7.28515625" style="108" customWidth="1"/>
    <col min="16137" max="16137" width="1.42578125" style="108" customWidth="1"/>
    <col min="16138" max="16140" width="7.28515625" style="108" customWidth="1"/>
    <col min="16141" max="16141" width="1.85546875" style="108" customWidth="1"/>
    <col min="16142" max="16144" width="7.28515625" style="108" customWidth="1"/>
    <col min="16145" max="16145" width="1.5703125" style="108" customWidth="1"/>
    <col min="16146" max="16148" width="7.28515625" style="108" customWidth="1"/>
    <col min="16149" max="16149" width="1.140625" style="108" customWidth="1"/>
    <col min="16150" max="16152" width="7.28515625" style="108" customWidth="1"/>
    <col min="16153" max="16153" width="1.42578125" style="108" customWidth="1"/>
    <col min="16154" max="16156" width="7.28515625" style="108" customWidth="1"/>
    <col min="16157" max="16384" width="11.42578125" style="108"/>
  </cols>
  <sheetData>
    <row r="1" spans="1:33" ht="15" customHeight="1" x14ac:dyDescent="0.2">
      <c r="A1" s="330" t="s">
        <v>281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171"/>
    </row>
    <row r="2" spans="1:33" ht="15" customHeight="1" x14ac:dyDescent="0.2">
      <c r="A2" s="330" t="s">
        <v>125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171"/>
      <c r="AD2" s="29"/>
      <c r="AE2" s="318" t="s">
        <v>356</v>
      </c>
      <c r="AF2" s="318"/>
      <c r="AG2" s="41"/>
    </row>
    <row r="3" spans="1:33" ht="15" customHeight="1" x14ac:dyDescent="0.2">
      <c r="A3" s="330" t="s">
        <v>254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171"/>
      <c r="AD3" s="30"/>
      <c r="AE3" s="318"/>
      <c r="AF3" s="318"/>
      <c r="AG3" s="41"/>
    </row>
    <row r="4" spans="1:33" ht="15" customHeight="1" x14ac:dyDescent="0.2">
      <c r="A4" s="330" t="s">
        <v>264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D4" s="171"/>
      <c r="AE4" s="171"/>
      <c r="AF4" s="171"/>
      <c r="AG4" s="171"/>
    </row>
    <row r="5" spans="1:33" ht="15" customHeight="1" x14ac:dyDescent="0.25">
      <c r="A5" s="330" t="s">
        <v>248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</row>
    <row r="6" spans="1:33" ht="15" customHeight="1" x14ac:dyDescent="0.25">
      <c r="A6" s="330" t="s">
        <v>515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</row>
    <row r="7" spans="1:33" ht="15" customHeight="1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</row>
    <row r="8" spans="1:33" ht="15" customHeight="1" x14ac:dyDescent="0.25">
      <c r="A8" s="337" t="s">
        <v>260</v>
      </c>
      <c r="B8" s="331" t="s">
        <v>261</v>
      </c>
      <c r="C8" s="331"/>
      <c r="D8" s="331"/>
      <c r="E8" s="109"/>
      <c r="F8" s="331" t="s">
        <v>116</v>
      </c>
      <c r="G8" s="331"/>
      <c r="H8" s="331"/>
      <c r="I8" s="109"/>
      <c r="J8" s="331" t="s">
        <v>117</v>
      </c>
      <c r="K8" s="331"/>
      <c r="L8" s="331"/>
      <c r="M8" s="109"/>
      <c r="N8" s="331" t="s">
        <v>118</v>
      </c>
      <c r="O8" s="331"/>
      <c r="P8" s="331"/>
      <c r="Q8" s="109"/>
      <c r="R8" s="331" t="s">
        <v>119</v>
      </c>
      <c r="S8" s="331"/>
      <c r="T8" s="331"/>
      <c r="U8" s="109"/>
      <c r="V8" s="331" t="s">
        <v>120</v>
      </c>
      <c r="W8" s="331"/>
      <c r="X8" s="331"/>
      <c r="Y8" s="109"/>
      <c r="Z8" s="331" t="s">
        <v>121</v>
      </c>
      <c r="AA8" s="331"/>
      <c r="AB8" s="331"/>
    </row>
    <row r="9" spans="1:33" ht="15" customHeight="1" thickBot="1" x14ac:dyDescent="0.3">
      <c r="A9" s="338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  <c r="U9" s="111"/>
      <c r="V9" s="110" t="s">
        <v>70</v>
      </c>
      <c r="W9" s="110" t="s">
        <v>71</v>
      </c>
      <c r="X9" s="110" t="s">
        <v>72</v>
      </c>
      <c r="Y9" s="111"/>
      <c r="Z9" s="110" t="s">
        <v>70</v>
      </c>
      <c r="AA9" s="110" t="s">
        <v>71</v>
      </c>
      <c r="AB9" s="110" t="s">
        <v>72</v>
      </c>
    </row>
    <row r="10" spans="1:33" ht="15" customHeight="1" x14ac:dyDescent="0.25">
      <c r="A10" s="127"/>
      <c r="B10" s="113"/>
      <c r="C10" s="113"/>
      <c r="D10" s="113"/>
      <c r="E10" s="114"/>
      <c r="F10" s="113"/>
      <c r="G10" s="113"/>
      <c r="H10" s="113"/>
      <c r="I10" s="114"/>
      <c r="J10" s="113"/>
      <c r="K10" s="113"/>
      <c r="L10" s="113"/>
      <c r="M10" s="114"/>
      <c r="N10" s="113"/>
      <c r="O10" s="113"/>
      <c r="P10" s="113"/>
      <c r="Q10" s="114"/>
      <c r="R10" s="113"/>
      <c r="S10" s="113"/>
      <c r="T10" s="113"/>
      <c r="U10" s="114"/>
      <c r="V10" s="113"/>
      <c r="W10" s="113"/>
      <c r="X10" s="113"/>
      <c r="Y10" s="114"/>
      <c r="Z10" s="113"/>
      <c r="AA10" s="113"/>
      <c r="AB10" s="113"/>
    </row>
    <row r="11" spans="1:33" ht="15" customHeight="1" x14ac:dyDescent="0.25">
      <c r="A11" s="151" t="s">
        <v>262</v>
      </c>
      <c r="B11" s="153">
        <f>SUM(B13:B39)</f>
        <v>351589</v>
      </c>
      <c r="C11" s="153">
        <f>SUM(C13:C39)</f>
        <v>172964</v>
      </c>
      <c r="D11" s="153">
        <f>SUM(D13:D39)</f>
        <v>178625</v>
      </c>
      <c r="E11" s="153"/>
      <c r="F11" s="153">
        <f>SUM(F13:F39)</f>
        <v>81813</v>
      </c>
      <c r="G11" s="153">
        <f>SUM(G13:G39)</f>
        <v>42406</v>
      </c>
      <c r="H11" s="153">
        <f>SUM(H13:H39)</f>
        <v>39407</v>
      </c>
      <c r="I11" s="153"/>
      <c r="J11" s="153">
        <f>SUM(J13:J39)</f>
        <v>72085</v>
      </c>
      <c r="K11" s="153">
        <f>SUM(K13:K39)</f>
        <v>36246</v>
      </c>
      <c r="L11" s="153">
        <f>SUM(L13:L39)</f>
        <v>35839</v>
      </c>
      <c r="M11" s="153"/>
      <c r="N11" s="153">
        <f>SUM(N13:N39)</f>
        <v>62986</v>
      </c>
      <c r="O11" s="153">
        <f>SUM(O13:O39)</f>
        <v>31099</v>
      </c>
      <c r="P11" s="153">
        <f>SUM(P13:P39)</f>
        <v>31887</v>
      </c>
      <c r="Q11" s="153"/>
      <c r="R11" s="153">
        <f>SUM(R13:R39)</f>
        <v>66524</v>
      </c>
      <c r="S11" s="153">
        <f>SUM(S13:S39)</f>
        <v>31967</v>
      </c>
      <c r="T11" s="153">
        <f>SUM(T13:T39)</f>
        <v>34557</v>
      </c>
      <c r="U11" s="153"/>
      <c r="V11" s="153">
        <f>SUM(V13:V39)</f>
        <v>52717</v>
      </c>
      <c r="W11" s="153">
        <f>SUM(W13:W39)</f>
        <v>24404</v>
      </c>
      <c r="X11" s="153">
        <f>SUM(X13:X39)</f>
        <v>28313</v>
      </c>
      <c r="Y11" s="153"/>
      <c r="Z11" s="153">
        <f>SUM(Z13:Z39)</f>
        <v>15464</v>
      </c>
      <c r="AA11" s="153">
        <f>SUM(AA13:AA39)</f>
        <v>6842</v>
      </c>
      <c r="AB11" s="153">
        <f>SUM(AB13:AB39)</f>
        <v>8622</v>
      </c>
    </row>
    <row r="12" spans="1:33" ht="15" customHeight="1" x14ac:dyDescent="0.25">
      <c r="A12" s="108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</row>
    <row r="13" spans="1:33" ht="15" customHeight="1" x14ac:dyDescent="0.2">
      <c r="A13" s="108" t="s">
        <v>79</v>
      </c>
      <c r="B13" s="272">
        <v>20907</v>
      </c>
      <c r="C13" s="272">
        <v>10609</v>
      </c>
      <c r="D13" s="272">
        <v>10298</v>
      </c>
      <c r="E13" s="272"/>
      <c r="F13" s="272">
        <v>5064</v>
      </c>
      <c r="G13" s="272">
        <v>2675</v>
      </c>
      <c r="H13" s="272">
        <v>2389</v>
      </c>
      <c r="I13" s="272"/>
      <c r="J13" s="272">
        <v>4555</v>
      </c>
      <c r="K13" s="272">
        <v>2314</v>
      </c>
      <c r="L13" s="272">
        <v>2241</v>
      </c>
      <c r="M13" s="272"/>
      <c r="N13" s="272">
        <v>3771</v>
      </c>
      <c r="O13" s="272">
        <v>1957</v>
      </c>
      <c r="P13" s="272">
        <v>1814</v>
      </c>
      <c r="Q13" s="272"/>
      <c r="R13" s="272">
        <v>3690</v>
      </c>
      <c r="S13" s="272">
        <v>1848</v>
      </c>
      <c r="T13" s="272">
        <v>1842</v>
      </c>
      <c r="U13" s="272"/>
      <c r="V13" s="272">
        <v>3072</v>
      </c>
      <c r="W13" s="272">
        <v>1455</v>
      </c>
      <c r="X13" s="272">
        <v>1617</v>
      </c>
      <c r="Y13" s="272"/>
      <c r="Z13" s="272">
        <v>755</v>
      </c>
      <c r="AA13" s="272">
        <v>360</v>
      </c>
      <c r="AB13" s="272">
        <v>395</v>
      </c>
    </row>
    <row r="14" spans="1:33" ht="15" customHeight="1" x14ac:dyDescent="0.2">
      <c r="A14" s="108" t="s">
        <v>80</v>
      </c>
      <c r="B14" s="272">
        <v>23229</v>
      </c>
      <c r="C14" s="272">
        <v>11564</v>
      </c>
      <c r="D14" s="272">
        <v>11665</v>
      </c>
      <c r="E14" s="272"/>
      <c r="F14" s="272">
        <v>5168</v>
      </c>
      <c r="G14" s="272">
        <v>2686</v>
      </c>
      <c r="H14" s="272">
        <v>2482</v>
      </c>
      <c r="I14" s="272"/>
      <c r="J14" s="272">
        <v>4682</v>
      </c>
      <c r="K14" s="272">
        <v>2357</v>
      </c>
      <c r="L14" s="272">
        <v>2325</v>
      </c>
      <c r="M14" s="272"/>
      <c r="N14" s="272">
        <v>4439</v>
      </c>
      <c r="O14" s="272">
        <v>2234</v>
      </c>
      <c r="P14" s="272">
        <v>2205</v>
      </c>
      <c r="Q14" s="272"/>
      <c r="R14" s="272">
        <v>4545</v>
      </c>
      <c r="S14" s="272">
        <v>2194</v>
      </c>
      <c r="T14" s="272">
        <v>2351</v>
      </c>
      <c r="U14" s="272"/>
      <c r="V14" s="272">
        <v>3685</v>
      </c>
      <c r="W14" s="272">
        <v>1761</v>
      </c>
      <c r="X14" s="272">
        <v>1924</v>
      </c>
      <c r="Y14" s="272"/>
      <c r="Z14" s="272">
        <v>710</v>
      </c>
      <c r="AA14" s="272">
        <v>332</v>
      </c>
      <c r="AB14" s="272">
        <v>378</v>
      </c>
    </row>
    <row r="15" spans="1:33" ht="15" customHeight="1" x14ac:dyDescent="0.2">
      <c r="A15" s="108" t="s">
        <v>81</v>
      </c>
      <c r="B15" s="272">
        <v>17291</v>
      </c>
      <c r="C15" s="272">
        <v>8281</v>
      </c>
      <c r="D15" s="272">
        <v>9010</v>
      </c>
      <c r="E15" s="272"/>
      <c r="F15" s="272">
        <v>4354</v>
      </c>
      <c r="G15" s="272">
        <v>2199</v>
      </c>
      <c r="H15" s="272">
        <v>2155</v>
      </c>
      <c r="I15" s="272"/>
      <c r="J15" s="272">
        <v>3705</v>
      </c>
      <c r="K15" s="272">
        <v>1850</v>
      </c>
      <c r="L15" s="272">
        <v>1855</v>
      </c>
      <c r="M15" s="272"/>
      <c r="N15" s="272">
        <v>3166</v>
      </c>
      <c r="O15" s="272">
        <v>1493</v>
      </c>
      <c r="P15" s="272">
        <v>1673</v>
      </c>
      <c r="Q15" s="272"/>
      <c r="R15" s="272">
        <v>3027</v>
      </c>
      <c r="S15" s="272">
        <v>1383</v>
      </c>
      <c r="T15" s="272">
        <v>1644</v>
      </c>
      <c r="U15" s="272"/>
      <c r="V15" s="272">
        <v>2425</v>
      </c>
      <c r="W15" s="272">
        <v>1111</v>
      </c>
      <c r="X15" s="272">
        <v>1314</v>
      </c>
      <c r="Y15" s="272"/>
      <c r="Z15" s="272">
        <v>614</v>
      </c>
      <c r="AA15" s="272">
        <v>245</v>
      </c>
      <c r="AB15" s="272">
        <v>369</v>
      </c>
    </row>
    <row r="16" spans="1:33" ht="15" customHeight="1" x14ac:dyDescent="0.2">
      <c r="A16" s="108" t="s">
        <v>82</v>
      </c>
      <c r="B16" s="272">
        <v>23227</v>
      </c>
      <c r="C16" s="272">
        <v>11131</v>
      </c>
      <c r="D16" s="272">
        <v>12096</v>
      </c>
      <c r="E16" s="272"/>
      <c r="F16" s="272">
        <v>5435</v>
      </c>
      <c r="G16" s="272">
        <v>2799</v>
      </c>
      <c r="H16" s="272">
        <v>2636</v>
      </c>
      <c r="I16" s="272"/>
      <c r="J16" s="272">
        <v>4535</v>
      </c>
      <c r="K16" s="272">
        <v>2195</v>
      </c>
      <c r="L16" s="272">
        <v>2340</v>
      </c>
      <c r="M16" s="272"/>
      <c r="N16" s="272">
        <v>3953</v>
      </c>
      <c r="O16" s="272">
        <v>1883</v>
      </c>
      <c r="P16" s="272">
        <v>2070</v>
      </c>
      <c r="Q16" s="272"/>
      <c r="R16" s="272">
        <v>4126</v>
      </c>
      <c r="S16" s="272">
        <v>1959</v>
      </c>
      <c r="T16" s="272">
        <v>2167</v>
      </c>
      <c r="U16" s="272"/>
      <c r="V16" s="272">
        <v>3537</v>
      </c>
      <c r="W16" s="272">
        <v>1608</v>
      </c>
      <c r="X16" s="272">
        <v>1929</v>
      </c>
      <c r="Y16" s="272"/>
      <c r="Z16" s="272">
        <v>1641</v>
      </c>
      <c r="AA16" s="272">
        <v>687</v>
      </c>
      <c r="AB16" s="272">
        <v>954</v>
      </c>
    </row>
    <row r="17" spans="1:28" ht="15" customHeight="1" x14ac:dyDescent="0.2">
      <c r="A17" s="108" t="s">
        <v>83</v>
      </c>
      <c r="B17" s="272">
        <v>5786</v>
      </c>
      <c r="C17" s="272">
        <v>2937</v>
      </c>
      <c r="D17" s="272">
        <v>2849</v>
      </c>
      <c r="E17" s="272"/>
      <c r="F17" s="272">
        <v>1135</v>
      </c>
      <c r="G17" s="272">
        <v>601</v>
      </c>
      <c r="H17" s="272">
        <v>534</v>
      </c>
      <c r="I17" s="272"/>
      <c r="J17" s="272">
        <v>1041</v>
      </c>
      <c r="K17" s="272">
        <v>550</v>
      </c>
      <c r="L17" s="272">
        <v>491</v>
      </c>
      <c r="M17" s="272"/>
      <c r="N17" s="272">
        <v>1083</v>
      </c>
      <c r="O17" s="272">
        <v>552</v>
      </c>
      <c r="P17" s="272">
        <v>531</v>
      </c>
      <c r="Q17" s="272"/>
      <c r="R17" s="272">
        <v>1202</v>
      </c>
      <c r="S17" s="272">
        <v>601</v>
      </c>
      <c r="T17" s="272">
        <v>601</v>
      </c>
      <c r="U17" s="272"/>
      <c r="V17" s="272">
        <v>962</v>
      </c>
      <c r="W17" s="272">
        <v>461</v>
      </c>
      <c r="X17" s="272">
        <v>501</v>
      </c>
      <c r="Y17" s="272"/>
      <c r="Z17" s="272">
        <v>363</v>
      </c>
      <c r="AA17" s="272">
        <v>172</v>
      </c>
      <c r="AB17" s="272">
        <v>191</v>
      </c>
    </row>
    <row r="18" spans="1:28" ht="15" customHeight="1" x14ac:dyDescent="0.2">
      <c r="A18" s="108" t="s">
        <v>84</v>
      </c>
      <c r="B18" s="272">
        <v>13640</v>
      </c>
      <c r="C18" s="272">
        <v>6918</v>
      </c>
      <c r="D18" s="272">
        <v>6722</v>
      </c>
      <c r="E18" s="272"/>
      <c r="F18" s="272">
        <v>2792</v>
      </c>
      <c r="G18" s="272">
        <v>1478</v>
      </c>
      <c r="H18" s="272">
        <v>1314</v>
      </c>
      <c r="I18" s="272"/>
      <c r="J18" s="272">
        <v>2837</v>
      </c>
      <c r="K18" s="272">
        <v>1491</v>
      </c>
      <c r="L18" s="272">
        <v>1346</v>
      </c>
      <c r="M18" s="272"/>
      <c r="N18" s="272">
        <v>2459</v>
      </c>
      <c r="O18" s="272">
        <v>1277</v>
      </c>
      <c r="P18" s="272">
        <v>1182</v>
      </c>
      <c r="Q18" s="272"/>
      <c r="R18" s="272">
        <v>2825</v>
      </c>
      <c r="S18" s="272">
        <v>1383</v>
      </c>
      <c r="T18" s="272">
        <v>1442</v>
      </c>
      <c r="U18" s="272"/>
      <c r="V18" s="272">
        <v>2169</v>
      </c>
      <c r="W18" s="272">
        <v>1035</v>
      </c>
      <c r="X18" s="272">
        <v>1134</v>
      </c>
      <c r="Y18" s="272"/>
      <c r="Z18" s="272">
        <v>558</v>
      </c>
      <c r="AA18" s="272">
        <v>254</v>
      </c>
      <c r="AB18" s="272">
        <v>304</v>
      </c>
    </row>
    <row r="19" spans="1:28" ht="15" customHeight="1" x14ac:dyDescent="0.2">
      <c r="A19" s="108" t="s">
        <v>85</v>
      </c>
      <c r="B19" s="272">
        <v>2756</v>
      </c>
      <c r="C19" s="272">
        <v>1307</v>
      </c>
      <c r="D19" s="272">
        <v>1449</v>
      </c>
      <c r="E19" s="272"/>
      <c r="F19" s="272">
        <v>536</v>
      </c>
      <c r="G19" s="272">
        <v>257</v>
      </c>
      <c r="H19" s="272">
        <v>279</v>
      </c>
      <c r="I19" s="272"/>
      <c r="J19" s="272">
        <v>559</v>
      </c>
      <c r="K19" s="272">
        <v>265</v>
      </c>
      <c r="L19" s="272">
        <v>294</v>
      </c>
      <c r="M19" s="272"/>
      <c r="N19" s="272">
        <v>478</v>
      </c>
      <c r="O19" s="272">
        <v>235</v>
      </c>
      <c r="P19" s="272">
        <v>243</v>
      </c>
      <c r="Q19" s="272"/>
      <c r="R19" s="272">
        <v>547</v>
      </c>
      <c r="S19" s="272">
        <v>277</v>
      </c>
      <c r="T19" s="272">
        <v>270</v>
      </c>
      <c r="U19" s="272"/>
      <c r="V19" s="272">
        <v>412</v>
      </c>
      <c r="W19" s="272">
        <v>182</v>
      </c>
      <c r="X19" s="272">
        <v>230</v>
      </c>
      <c r="Y19" s="272"/>
      <c r="Z19" s="272">
        <v>224</v>
      </c>
      <c r="AA19" s="272">
        <v>91</v>
      </c>
      <c r="AB19" s="272">
        <v>133</v>
      </c>
    </row>
    <row r="20" spans="1:28" ht="15" customHeight="1" x14ac:dyDescent="0.2">
      <c r="A20" s="108" t="s">
        <v>86</v>
      </c>
      <c r="B20" s="272">
        <v>31492</v>
      </c>
      <c r="C20" s="272">
        <v>15584</v>
      </c>
      <c r="D20" s="272">
        <v>15908</v>
      </c>
      <c r="E20" s="272"/>
      <c r="F20" s="272">
        <v>7296</v>
      </c>
      <c r="G20" s="272">
        <v>3829</v>
      </c>
      <c r="H20" s="272">
        <v>3467</v>
      </c>
      <c r="I20" s="272"/>
      <c r="J20" s="272">
        <v>6432</v>
      </c>
      <c r="K20" s="272">
        <v>3248</v>
      </c>
      <c r="L20" s="272">
        <v>3184</v>
      </c>
      <c r="M20" s="272"/>
      <c r="N20" s="272">
        <v>5664</v>
      </c>
      <c r="O20" s="272">
        <v>2788</v>
      </c>
      <c r="P20" s="272">
        <v>2876</v>
      </c>
      <c r="Q20" s="272"/>
      <c r="R20" s="272">
        <v>6123</v>
      </c>
      <c r="S20" s="272">
        <v>2934</v>
      </c>
      <c r="T20" s="272">
        <v>3189</v>
      </c>
      <c r="U20" s="272"/>
      <c r="V20" s="272">
        <v>4524</v>
      </c>
      <c r="W20" s="272">
        <v>2106</v>
      </c>
      <c r="X20" s="272">
        <v>2418</v>
      </c>
      <c r="Y20" s="272"/>
      <c r="Z20" s="272">
        <v>1453</v>
      </c>
      <c r="AA20" s="272">
        <v>679</v>
      </c>
      <c r="AB20" s="272">
        <v>774</v>
      </c>
    </row>
    <row r="21" spans="1:28" ht="15" customHeight="1" x14ac:dyDescent="0.2">
      <c r="A21" s="108" t="s">
        <v>87</v>
      </c>
      <c r="B21" s="272">
        <v>15714</v>
      </c>
      <c r="C21" s="272">
        <v>7740</v>
      </c>
      <c r="D21" s="272">
        <v>7974</v>
      </c>
      <c r="E21" s="272"/>
      <c r="F21" s="272">
        <v>3412</v>
      </c>
      <c r="G21" s="272">
        <v>1785</v>
      </c>
      <c r="H21" s="272">
        <v>1627</v>
      </c>
      <c r="I21" s="272"/>
      <c r="J21" s="272">
        <v>3163</v>
      </c>
      <c r="K21" s="272">
        <v>1596</v>
      </c>
      <c r="L21" s="272">
        <v>1567</v>
      </c>
      <c r="M21" s="272"/>
      <c r="N21" s="272">
        <v>2922</v>
      </c>
      <c r="O21" s="272">
        <v>1433</v>
      </c>
      <c r="P21" s="272">
        <v>1489</v>
      </c>
      <c r="Q21" s="272"/>
      <c r="R21" s="272">
        <v>3178</v>
      </c>
      <c r="S21" s="272">
        <v>1528</v>
      </c>
      <c r="T21" s="272">
        <v>1650</v>
      </c>
      <c r="U21" s="272"/>
      <c r="V21" s="272">
        <v>2476</v>
      </c>
      <c r="W21" s="272">
        <v>1152</v>
      </c>
      <c r="X21" s="272">
        <v>1324</v>
      </c>
      <c r="Y21" s="272"/>
      <c r="Z21" s="272">
        <v>563</v>
      </c>
      <c r="AA21" s="272">
        <v>246</v>
      </c>
      <c r="AB21" s="272">
        <v>317</v>
      </c>
    </row>
    <row r="22" spans="1:28" ht="15" customHeight="1" x14ac:dyDescent="0.2">
      <c r="A22" s="108" t="s">
        <v>88</v>
      </c>
      <c r="B22" s="272">
        <v>17692</v>
      </c>
      <c r="C22" s="272">
        <v>8648</v>
      </c>
      <c r="D22" s="272">
        <v>9044</v>
      </c>
      <c r="E22" s="272"/>
      <c r="F22" s="272">
        <v>4200</v>
      </c>
      <c r="G22" s="272">
        <v>2138</v>
      </c>
      <c r="H22" s="272">
        <v>2062</v>
      </c>
      <c r="I22" s="272"/>
      <c r="J22" s="272">
        <v>3445</v>
      </c>
      <c r="K22" s="272">
        <v>1785</v>
      </c>
      <c r="L22" s="272">
        <v>1660</v>
      </c>
      <c r="M22" s="272"/>
      <c r="N22" s="272">
        <v>2986</v>
      </c>
      <c r="O22" s="272">
        <v>1465</v>
      </c>
      <c r="P22" s="272">
        <v>1521</v>
      </c>
      <c r="Q22" s="272"/>
      <c r="R22" s="272">
        <v>3347</v>
      </c>
      <c r="S22" s="272">
        <v>1562</v>
      </c>
      <c r="T22" s="272">
        <v>1785</v>
      </c>
      <c r="U22" s="272"/>
      <c r="V22" s="272">
        <v>2614</v>
      </c>
      <c r="W22" s="272">
        <v>1203</v>
      </c>
      <c r="X22" s="272">
        <v>1411</v>
      </c>
      <c r="Y22" s="272"/>
      <c r="Z22" s="272">
        <v>1100</v>
      </c>
      <c r="AA22" s="272">
        <v>495</v>
      </c>
      <c r="AB22" s="272">
        <v>605</v>
      </c>
    </row>
    <row r="23" spans="1:28" ht="15" customHeight="1" x14ac:dyDescent="0.2">
      <c r="A23" s="108" t="s">
        <v>89</v>
      </c>
      <c r="B23" s="272">
        <v>5135</v>
      </c>
      <c r="C23" s="272">
        <v>2446</v>
      </c>
      <c r="D23" s="272">
        <v>2689</v>
      </c>
      <c r="E23" s="272"/>
      <c r="F23" s="272">
        <v>1306</v>
      </c>
      <c r="G23" s="272">
        <v>662</v>
      </c>
      <c r="H23" s="272">
        <v>644</v>
      </c>
      <c r="I23" s="272"/>
      <c r="J23" s="272">
        <v>1105</v>
      </c>
      <c r="K23" s="272">
        <v>531</v>
      </c>
      <c r="L23" s="272">
        <v>574</v>
      </c>
      <c r="M23" s="272"/>
      <c r="N23" s="272">
        <v>910</v>
      </c>
      <c r="O23" s="272">
        <v>447</v>
      </c>
      <c r="P23" s="272">
        <v>463</v>
      </c>
      <c r="Q23" s="272"/>
      <c r="R23" s="272">
        <v>972</v>
      </c>
      <c r="S23" s="272">
        <v>455</v>
      </c>
      <c r="T23" s="272">
        <v>517</v>
      </c>
      <c r="U23" s="272"/>
      <c r="V23" s="272">
        <v>669</v>
      </c>
      <c r="W23" s="272">
        <v>284</v>
      </c>
      <c r="X23" s="272">
        <v>385</v>
      </c>
      <c r="Y23" s="272"/>
      <c r="Z23" s="272">
        <v>173</v>
      </c>
      <c r="AA23" s="272">
        <v>67</v>
      </c>
      <c r="AB23" s="272">
        <v>106</v>
      </c>
    </row>
    <row r="24" spans="1:28" ht="15" customHeight="1" x14ac:dyDescent="0.2">
      <c r="A24" s="154" t="s">
        <v>90</v>
      </c>
      <c r="B24" s="272">
        <v>30277</v>
      </c>
      <c r="C24" s="272">
        <v>15159</v>
      </c>
      <c r="D24" s="272">
        <v>15118</v>
      </c>
      <c r="E24" s="272"/>
      <c r="F24" s="272">
        <v>7061</v>
      </c>
      <c r="G24" s="272">
        <v>3777</v>
      </c>
      <c r="H24" s="272">
        <v>3284</v>
      </c>
      <c r="I24" s="272"/>
      <c r="J24" s="272">
        <v>6248</v>
      </c>
      <c r="K24" s="272">
        <v>3150</v>
      </c>
      <c r="L24" s="272">
        <v>3098</v>
      </c>
      <c r="M24" s="272"/>
      <c r="N24" s="272">
        <v>5532</v>
      </c>
      <c r="O24" s="272">
        <v>2814</v>
      </c>
      <c r="P24" s="272">
        <v>2718</v>
      </c>
      <c r="Q24" s="272"/>
      <c r="R24" s="272">
        <v>5778</v>
      </c>
      <c r="S24" s="272">
        <v>2809</v>
      </c>
      <c r="T24" s="272">
        <v>2969</v>
      </c>
      <c r="U24" s="272"/>
      <c r="V24" s="272">
        <v>4324</v>
      </c>
      <c r="W24" s="272">
        <v>1992</v>
      </c>
      <c r="X24" s="272">
        <v>2332</v>
      </c>
      <c r="Y24" s="272"/>
      <c r="Z24" s="272">
        <v>1334</v>
      </c>
      <c r="AA24" s="272">
        <v>617</v>
      </c>
      <c r="AB24" s="272">
        <v>717</v>
      </c>
    </row>
    <row r="25" spans="1:28" ht="15" customHeight="1" x14ac:dyDescent="0.2">
      <c r="A25" s="108" t="s">
        <v>91</v>
      </c>
      <c r="B25" s="272">
        <v>6738</v>
      </c>
      <c r="C25" s="272">
        <v>3458</v>
      </c>
      <c r="D25" s="272">
        <v>3280</v>
      </c>
      <c r="E25" s="272"/>
      <c r="F25" s="272">
        <v>1615</v>
      </c>
      <c r="G25" s="272">
        <v>850</v>
      </c>
      <c r="H25" s="272">
        <v>765</v>
      </c>
      <c r="I25" s="272"/>
      <c r="J25" s="272">
        <v>1467</v>
      </c>
      <c r="K25" s="272">
        <v>787</v>
      </c>
      <c r="L25" s="272">
        <v>680</v>
      </c>
      <c r="M25" s="272"/>
      <c r="N25" s="272">
        <v>1226</v>
      </c>
      <c r="O25" s="272">
        <v>598</v>
      </c>
      <c r="P25" s="272">
        <v>628</v>
      </c>
      <c r="Q25" s="272"/>
      <c r="R25" s="272">
        <v>1252</v>
      </c>
      <c r="S25" s="272">
        <v>631</v>
      </c>
      <c r="T25" s="272">
        <v>621</v>
      </c>
      <c r="U25" s="272"/>
      <c r="V25" s="272">
        <v>1059</v>
      </c>
      <c r="W25" s="272">
        <v>531</v>
      </c>
      <c r="X25" s="272">
        <v>528</v>
      </c>
      <c r="Y25" s="272"/>
      <c r="Z25" s="272">
        <v>119</v>
      </c>
      <c r="AA25" s="272">
        <v>61</v>
      </c>
      <c r="AB25" s="272">
        <v>58</v>
      </c>
    </row>
    <row r="26" spans="1:28" ht="15" customHeight="1" x14ac:dyDescent="0.2">
      <c r="A26" s="108" t="s">
        <v>92</v>
      </c>
      <c r="B26" s="272">
        <v>29053</v>
      </c>
      <c r="C26" s="272">
        <v>14263</v>
      </c>
      <c r="D26" s="272">
        <v>14790</v>
      </c>
      <c r="E26" s="272"/>
      <c r="F26" s="272">
        <v>6747</v>
      </c>
      <c r="G26" s="272">
        <v>3503</v>
      </c>
      <c r="H26" s="272">
        <v>3244</v>
      </c>
      <c r="I26" s="272"/>
      <c r="J26" s="272">
        <v>5944</v>
      </c>
      <c r="K26" s="272">
        <v>2944</v>
      </c>
      <c r="L26" s="272">
        <v>3000</v>
      </c>
      <c r="M26" s="272"/>
      <c r="N26" s="272">
        <v>5494</v>
      </c>
      <c r="O26" s="272">
        <v>2598</v>
      </c>
      <c r="P26" s="272">
        <v>2896</v>
      </c>
      <c r="Q26" s="272"/>
      <c r="R26" s="272">
        <v>5159</v>
      </c>
      <c r="S26" s="272">
        <v>2506</v>
      </c>
      <c r="T26" s="272">
        <v>2653</v>
      </c>
      <c r="U26" s="272"/>
      <c r="V26" s="272">
        <v>4457</v>
      </c>
      <c r="W26" s="272">
        <v>2171</v>
      </c>
      <c r="X26" s="272">
        <v>2286</v>
      </c>
      <c r="Y26" s="272"/>
      <c r="Z26" s="272">
        <v>1252</v>
      </c>
      <c r="AA26" s="272">
        <v>541</v>
      </c>
      <c r="AB26" s="272">
        <v>711</v>
      </c>
    </row>
    <row r="27" spans="1:28" ht="15" customHeight="1" x14ac:dyDescent="0.2">
      <c r="A27" s="108" t="s">
        <v>93</v>
      </c>
      <c r="B27" s="272">
        <v>6001</v>
      </c>
      <c r="C27" s="272">
        <v>2953</v>
      </c>
      <c r="D27" s="272">
        <v>3048</v>
      </c>
      <c r="E27" s="272"/>
      <c r="F27" s="272">
        <v>1541</v>
      </c>
      <c r="G27" s="272">
        <v>783</v>
      </c>
      <c r="H27" s="272">
        <v>758</v>
      </c>
      <c r="I27" s="272"/>
      <c r="J27" s="272">
        <v>1272</v>
      </c>
      <c r="K27" s="272">
        <v>650</v>
      </c>
      <c r="L27" s="272">
        <v>622</v>
      </c>
      <c r="M27" s="272"/>
      <c r="N27" s="272">
        <v>1103</v>
      </c>
      <c r="O27" s="272">
        <v>534</v>
      </c>
      <c r="P27" s="272">
        <v>569</v>
      </c>
      <c r="Q27" s="272"/>
      <c r="R27" s="272">
        <v>1141</v>
      </c>
      <c r="S27" s="272">
        <v>566</v>
      </c>
      <c r="T27" s="272">
        <v>575</v>
      </c>
      <c r="U27" s="272"/>
      <c r="V27" s="272">
        <v>819</v>
      </c>
      <c r="W27" s="272">
        <v>371</v>
      </c>
      <c r="X27" s="272">
        <v>448</v>
      </c>
      <c r="Y27" s="272"/>
      <c r="Z27" s="272">
        <v>125</v>
      </c>
      <c r="AA27" s="272">
        <v>49</v>
      </c>
      <c r="AB27" s="272">
        <v>76</v>
      </c>
    </row>
    <row r="28" spans="1:28" ht="15" customHeight="1" x14ac:dyDescent="0.2">
      <c r="A28" s="108" t="s">
        <v>94</v>
      </c>
      <c r="B28" s="272">
        <v>10373</v>
      </c>
      <c r="C28" s="272">
        <v>4979</v>
      </c>
      <c r="D28" s="272">
        <v>5394</v>
      </c>
      <c r="E28" s="272"/>
      <c r="F28" s="272">
        <v>2570</v>
      </c>
      <c r="G28" s="272">
        <v>1269</v>
      </c>
      <c r="H28" s="272">
        <v>1301</v>
      </c>
      <c r="I28" s="272"/>
      <c r="J28" s="272">
        <v>2224</v>
      </c>
      <c r="K28" s="272">
        <v>1081</v>
      </c>
      <c r="L28" s="272">
        <v>1143</v>
      </c>
      <c r="M28" s="272"/>
      <c r="N28" s="272">
        <v>1935</v>
      </c>
      <c r="O28" s="272">
        <v>912</v>
      </c>
      <c r="P28" s="272">
        <v>1023</v>
      </c>
      <c r="Q28" s="272"/>
      <c r="R28" s="272">
        <v>1811</v>
      </c>
      <c r="S28" s="272">
        <v>886</v>
      </c>
      <c r="T28" s="272">
        <v>925</v>
      </c>
      <c r="U28" s="272"/>
      <c r="V28" s="272">
        <v>1562</v>
      </c>
      <c r="W28" s="272">
        <v>707</v>
      </c>
      <c r="X28" s="272">
        <v>855</v>
      </c>
      <c r="Y28" s="272"/>
      <c r="Z28" s="272">
        <v>271</v>
      </c>
      <c r="AA28" s="272">
        <v>124</v>
      </c>
      <c r="AB28" s="272">
        <v>147</v>
      </c>
    </row>
    <row r="29" spans="1:28" ht="15" customHeight="1" x14ac:dyDescent="0.2">
      <c r="A29" s="108" t="s">
        <v>95</v>
      </c>
      <c r="B29" s="272">
        <v>6200</v>
      </c>
      <c r="C29" s="272">
        <v>3018</v>
      </c>
      <c r="D29" s="272">
        <v>3182</v>
      </c>
      <c r="E29" s="272"/>
      <c r="F29" s="272">
        <v>1233</v>
      </c>
      <c r="G29" s="272">
        <v>642</v>
      </c>
      <c r="H29" s="272">
        <v>591</v>
      </c>
      <c r="I29" s="272"/>
      <c r="J29" s="272">
        <v>1094</v>
      </c>
      <c r="K29" s="272">
        <v>565</v>
      </c>
      <c r="L29" s="272">
        <v>529</v>
      </c>
      <c r="M29" s="272"/>
      <c r="N29" s="272">
        <v>1011</v>
      </c>
      <c r="O29" s="272">
        <v>498</v>
      </c>
      <c r="P29" s="272">
        <v>513</v>
      </c>
      <c r="Q29" s="272"/>
      <c r="R29" s="272">
        <v>1267</v>
      </c>
      <c r="S29" s="272">
        <v>590</v>
      </c>
      <c r="T29" s="272">
        <v>677</v>
      </c>
      <c r="U29" s="272"/>
      <c r="V29" s="272">
        <v>1139</v>
      </c>
      <c r="W29" s="272">
        <v>531</v>
      </c>
      <c r="X29" s="272">
        <v>608</v>
      </c>
      <c r="Y29" s="272"/>
      <c r="Z29" s="272">
        <v>456</v>
      </c>
      <c r="AA29" s="272">
        <v>192</v>
      </c>
      <c r="AB29" s="272">
        <v>264</v>
      </c>
    </row>
    <row r="30" spans="1:28" ht="15" customHeight="1" x14ac:dyDescent="0.2">
      <c r="A30" s="108" t="s">
        <v>96</v>
      </c>
      <c r="B30" s="272">
        <v>7530</v>
      </c>
      <c r="C30" s="272">
        <v>3650</v>
      </c>
      <c r="D30" s="272">
        <v>3880</v>
      </c>
      <c r="E30" s="272"/>
      <c r="F30" s="272">
        <v>1580</v>
      </c>
      <c r="G30" s="272">
        <v>819</v>
      </c>
      <c r="H30" s="272">
        <v>761</v>
      </c>
      <c r="I30" s="272"/>
      <c r="J30" s="272">
        <v>1374</v>
      </c>
      <c r="K30" s="272">
        <v>702</v>
      </c>
      <c r="L30" s="272">
        <v>672</v>
      </c>
      <c r="M30" s="272"/>
      <c r="N30" s="272">
        <v>1333</v>
      </c>
      <c r="O30" s="272">
        <v>676</v>
      </c>
      <c r="P30" s="272">
        <v>657</v>
      </c>
      <c r="Q30" s="272"/>
      <c r="R30" s="272">
        <v>1543</v>
      </c>
      <c r="S30" s="272">
        <v>701</v>
      </c>
      <c r="T30" s="272">
        <v>842</v>
      </c>
      <c r="U30" s="272"/>
      <c r="V30" s="272">
        <v>1272</v>
      </c>
      <c r="W30" s="272">
        <v>564</v>
      </c>
      <c r="X30" s="272">
        <v>708</v>
      </c>
      <c r="Y30" s="272"/>
      <c r="Z30" s="272">
        <v>428</v>
      </c>
      <c r="AA30" s="272">
        <v>188</v>
      </c>
      <c r="AB30" s="272">
        <v>240</v>
      </c>
    </row>
    <row r="31" spans="1:28" ht="15" customHeight="1" x14ac:dyDescent="0.2">
      <c r="A31" s="108" t="s">
        <v>97</v>
      </c>
      <c r="B31" s="272">
        <v>5439</v>
      </c>
      <c r="C31" s="272">
        <v>2627</v>
      </c>
      <c r="D31" s="272">
        <v>2812</v>
      </c>
      <c r="E31" s="272"/>
      <c r="F31" s="272">
        <v>1106</v>
      </c>
      <c r="G31" s="272">
        <v>550</v>
      </c>
      <c r="H31" s="272">
        <v>556</v>
      </c>
      <c r="I31" s="272"/>
      <c r="J31" s="272">
        <v>1079</v>
      </c>
      <c r="K31" s="272">
        <v>529</v>
      </c>
      <c r="L31" s="272">
        <v>550</v>
      </c>
      <c r="M31" s="272"/>
      <c r="N31" s="272">
        <v>920</v>
      </c>
      <c r="O31" s="272">
        <v>439</v>
      </c>
      <c r="P31" s="272">
        <v>481</v>
      </c>
      <c r="Q31" s="272"/>
      <c r="R31" s="272">
        <v>1080</v>
      </c>
      <c r="S31" s="272">
        <v>552</v>
      </c>
      <c r="T31" s="272">
        <v>528</v>
      </c>
      <c r="U31" s="272"/>
      <c r="V31" s="272">
        <v>1013</v>
      </c>
      <c r="W31" s="272">
        <v>443</v>
      </c>
      <c r="X31" s="272">
        <v>570</v>
      </c>
      <c r="Y31" s="272"/>
      <c r="Z31" s="272">
        <v>241</v>
      </c>
      <c r="AA31" s="272">
        <v>114</v>
      </c>
      <c r="AB31" s="272">
        <v>127</v>
      </c>
    </row>
    <row r="32" spans="1:28" ht="15" customHeight="1" x14ac:dyDescent="0.2">
      <c r="A32" s="108" t="s">
        <v>98</v>
      </c>
      <c r="B32" s="272">
        <v>10619</v>
      </c>
      <c r="C32" s="272">
        <v>5251</v>
      </c>
      <c r="D32" s="272">
        <v>5368</v>
      </c>
      <c r="E32" s="272"/>
      <c r="F32" s="272">
        <v>2709</v>
      </c>
      <c r="G32" s="272">
        <v>1374</v>
      </c>
      <c r="H32" s="272">
        <v>1335</v>
      </c>
      <c r="I32" s="272"/>
      <c r="J32" s="272">
        <v>2285</v>
      </c>
      <c r="K32" s="272">
        <v>1168</v>
      </c>
      <c r="L32" s="272">
        <v>1117</v>
      </c>
      <c r="M32" s="272"/>
      <c r="N32" s="272">
        <v>1837</v>
      </c>
      <c r="O32" s="272">
        <v>939</v>
      </c>
      <c r="P32" s="272">
        <v>898</v>
      </c>
      <c r="Q32" s="272"/>
      <c r="R32" s="272">
        <v>2095</v>
      </c>
      <c r="S32" s="272">
        <v>1000</v>
      </c>
      <c r="T32" s="272">
        <v>1095</v>
      </c>
      <c r="U32" s="272"/>
      <c r="V32" s="272">
        <v>1331</v>
      </c>
      <c r="W32" s="272">
        <v>609</v>
      </c>
      <c r="X32" s="272">
        <v>722</v>
      </c>
      <c r="Y32" s="272"/>
      <c r="Z32" s="272">
        <v>362</v>
      </c>
      <c r="AA32" s="272">
        <v>161</v>
      </c>
      <c r="AB32" s="272">
        <v>201</v>
      </c>
    </row>
    <row r="33" spans="1:28" ht="15" customHeight="1" x14ac:dyDescent="0.2">
      <c r="A33" s="108" t="s">
        <v>99</v>
      </c>
      <c r="B33" s="272">
        <v>12218</v>
      </c>
      <c r="C33" s="272">
        <v>6054</v>
      </c>
      <c r="D33" s="272">
        <v>6164</v>
      </c>
      <c r="E33" s="272"/>
      <c r="F33" s="272">
        <v>2735</v>
      </c>
      <c r="G33" s="272">
        <v>1414</v>
      </c>
      <c r="H33" s="272">
        <v>1321</v>
      </c>
      <c r="I33" s="272"/>
      <c r="J33" s="272">
        <v>2561</v>
      </c>
      <c r="K33" s="272">
        <v>1276</v>
      </c>
      <c r="L33" s="272">
        <v>1285</v>
      </c>
      <c r="M33" s="272"/>
      <c r="N33" s="272">
        <v>2060</v>
      </c>
      <c r="O33" s="272">
        <v>1049</v>
      </c>
      <c r="P33" s="272">
        <v>1011</v>
      </c>
      <c r="Q33" s="272"/>
      <c r="R33" s="272">
        <v>2337</v>
      </c>
      <c r="S33" s="272">
        <v>1172</v>
      </c>
      <c r="T33" s="272">
        <v>1165</v>
      </c>
      <c r="U33" s="272"/>
      <c r="V33" s="272">
        <v>1961</v>
      </c>
      <c r="W33" s="272">
        <v>889</v>
      </c>
      <c r="X33" s="272">
        <v>1072</v>
      </c>
      <c r="Y33" s="272"/>
      <c r="Z33" s="272">
        <v>564</v>
      </c>
      <c r="AA33" s="272">
        <v>254</v>
      </c>
      <c r="AB33" s="272">
        <v>310</v>
      </c>
    </row>
    <row r="34" spans="1:28" ht="15" customHeight="1" x14ac:dyDescent="0.2">
      <c r="A34" s="108" t="s">
        <v>100</v>
      </c>
      <c r="B34" s="272">
        <v>6549</v>
      </c>
      <c r="C34" s="272">
        <v>3170</v>
      </c>
      <c r="D34" s="272">
        <v>3379</v>
      </c>
      <c r="E34" s="272"/>
      <c r="F34" s="272">
        <v>1450</v>
      </c>
      <c r="G34" s="272">
        <v>752</v>
      </c>
      <c r="H34" s="272">
        <v>698</v>
      </c>
      <c r="I34" s="272"/>
      <c r="J34" s="272">
        <v>1310</v>
      </c>
      <c r="K34" s="272">
        <v>657</v>
      </c>
      <c r="L34" s="272">
        <v>653</v>
      </c>
      <c r="M34" s="272"/>
      <c r="N34" s="272">
        <v>1123</v>
      </c>
      <c r="O34" s="272">
        <v>531</v>
      </c>
      <c r="P34" s="272">
        <v>592</v>
      </c>
      <c r="Q34" s="272"/>
      <c r="R34" s="272">
        <v>1367</v>
      </c>
      <c r="S34" s="272">
        <v>635</v>
      </c>
      <c r="T34" s="272">
        <v>732</v>
      </c>
      <c r="U34" s="272"/>
      <c r="V34" s="272">
        <v>915</v>
      </c>
      <c r="W34" s="272">
        <v>420</v>
      </c>
      <c r="X34" s="272">
        <v>495</v>
      </c>
      <c r="Y34" s="272"/>
      <c r="Z34" s="272">
        <v>384</v>
      </c>
      <c r="AA34" s="272">
        <v>175</v>
      </c>
      <c r="AB34" s="272">
        <v>209</v>
      </c>
    </row>
    <row r="35" spans="1:28" ht="15" customHeight="1" x14ac:dyDescent="0.2">
      <c r="A35" s="108" t="s">
        <v>101</v>
      </c>
      <c r="B35" s="272">
        <v>7178</v>
      </c>
      <c r="C35" s="272">
        <v>3496</v>
      </c>
      <c r="D35" s="272">
        <v>3682</v>
      </c>
      <c r="E35" s="272"/>
      <c r="F35" s="272">
        <v>1614</v>
      </c>
      <c r="G35" s="272">
        <v>852</v>
      </c>
      <c r="H35" s="272">
        <v>762</v>
      </c>
      <c r="I35" s="272"/>
      <c r="J35" s="272">
        <v>1406</v>
      </c>
      <c r="K35" s="272">
        <v>680</v>
      </c>
      <c r="L35" s="272">
        <v>726</v>
      </c>
      <c r="M35" s="272"/>
      <c r="N35" s="272">
        <v>1269</v>
      </c>
      <c r="O35" s="272">
        <v>639</v>
      </c>
      <c r="P35" s="272">
        <v>630</v>
      </c>
      <c r="Q35" s="272"/>
      <c r="R35" s="272">
        <v>1465</v>
      </c>
      <c r="S35" s="272">
        <v>697</v>
      </c>
      <c r="T35" s="272">
        <v>768</v>
      </c>
      <c r="U35" s="272"/>
      <c r="V35" s="272">
        <v>1112</v>
      </c>
      <c r="W35" s="272">
        <v>508</v>
      </c>
      <c r="X35" s="272">
        <v>604</v>
      </c>
      <c r="Y35" s="272"/>
      <c r="Z35" s="272">
        <v>312</v>
      </c>
      <c r="AA35" s="272">
        <v>120</v>
      </c>
      <c r="AB35" s="272">
        <v>192</v>
      </c>
    </row>
    <row r="36" spans="1:28" ht="15" customHeight="1" x14ac:dyDescent="0.2">
      <c r="A36" s="108" t="s">
        <v>102</v>
      </c>
      <c r="B36" s="272">
        <v>2107</v>
      </c>
      <c r="C36" s="272">
        <v>1038</v>
      </c>
      <c r="D36" s="272">
        <v>1069</v>
      </c>
      <c r="E36" s="272"/>
      <c r="F36" s="272">
        <v>518</v>
      </c>
      <c r="G36" s="272">
        <v>310</v>
      </c>
      <c r="H36" s="272">
        <v>208</v>
      </c>
      <c r="I36" s="272"/>
      <c r="J36" s="272">
        <v>410</v>
      </c>
      <c r="K36" s="272">
        <v>206</v>
      </c>
      <c r="L36" s="272">
        <v>204</v>
      </c>
      <c r="M36" s="272"/>
      <c r="N36" s="272">
        <v>304</v>
      </c>
      <c r="O36" s="272">
        <v>152</v>
      </c>
      <c r="P36" s="272">
        <v>152</v>
      </c>
      <c r="Q36" s="272"/>
      <c r="R36" s="272">
        <v>436</v>
      </c>
      <c r="S36" s="272">
        <v>185</v>
      </c>
      <c r="T36" s="272">
        <v>251</v>
      </c>
      <c r="U36" s="272"/>
      <c r="V36" s="272">
        <v>280</v>
      </c>
      <c r="W36" s="272">
        <v>113</v>
      </c>
      <c r="X36" s="272">
        <v>167</v>
      </c>
      <c r="Y36" s="272"/>
      <c r="Z36" s="272">
        <v>159</v>
      </c>
      <c r="AA36" s="272">
        <v>72</v>
      </c>
      <c r="AB36" s="272">
        <v>87</v>
      </c>
    </row>
    <row r="37" spans="1:28" ht="15" customHeight="1" x14ac:dyDescent="0.2">
      <c r="A37" s="108" t="s">
        <v>103</v>
      </c>
      <c r="B37" s="272">
        <v>17586</v>
      </c>
      <c r="C37" s="272">
        <v>8340</v>
      </c>
      <c r="D37" s="272">
        <v>9246</v>
      </c>
      <c r="E37" s="272"/>
      <c r="F37" s="272">
        <v>4317</v>
      </c>
      <c r="G37" s="272">
        <v>2166</v>
      </c>
      <c r="H37" s="272">
        <v>2151</v>
      </c>
      <c r="I37" s="272"/>
      <c r="J37" s="272">
        <v>3633</v>
      </c>
      <c r="K37" s="272">
        <v>1809</v>
      </c>
      <c r="L37" s="272">
        <v>1824</v>
      </c>
      <c r="M37" s="272"/>
      <c r="N37" s="272">
        <v>2974</v>
      </c>
      <c r="O37" s="272">
        <v>1439</v>
      </c>
      <c r="P37" s="272">
        <v>1535</v>
      </c>
      <c r="Q37" s="272"/>
      <c r="R37" s="272">
        <v>3275</v>
      </c>
      <c r="S37" s="272">
        <v>1473</v>
      </c>
      <c r="T37" s="272">
        <v>1802</v>
      </c>
      <c r="U37" s="272"/>
      <c r="V37" s="272">
        <v>2608</v>
      </c>
      <c r="W37" s="272">
        <v>1145</v>
      </c>
      <c r="X37" s="272">
        <v>1463</v>
      </c>
      <c r="Y37" s="272"/>
      <c r="Z37" s="272">
        <v>779</v>
      </c>
      <c r="AA37" s="272">
        <v>308</v>
      </c>
      <c r="AB37" s="272">
        <v>471</v>
      </c>
    </row>
    <row r="38" spans="1:28" ht="15" customHeight="1" x14ac:dyDescent="0.2">
      <c r="A38" s="108" t="s">
        <v>104</v>
      </c>
      <c r="B38" s="272">
        <v>14503</v>
      </c>
      <c r="C38" s="272">
        <v>7111</v>
      </c>
      <c r="D38" s="272">
        <v>7392</v>
      </c>
      <c r="E38" s="272"/>
      <c r="F38" s="272">
        <v>3646</v>
      </c>
      <c r="G38" s="272">
        <v>1869</v>
      </c>
      <c r="H38" s="272">
        <v>1777</v>
      </c>
      <c r="I38" s="272"/>
      <c r="J38" s="272">
        <v>3192</v>
      </c>
      <c r="K38" s="272">
        <v>1592</v>
      </c>
      <c r="L38" s="272">
        <v>1600</v>
      </c>
      <c r="M38" s="272"/>
      <c r="N38" s="272">
        <v>2559</v>
      </c>
      <c r="O38" s="272">
        <v>1265</v>
      </c>
      <c r="P38" s="272">
        <v>1294</v>
      </c>
      <c r="Q38" s="272"/>
      <c r="R38" s="272">
        <v>2577</v>
      </c>
      <c r="S38" s="272">
        <v>1256</v>
      </c>
      <c r="T38" s="272">
        <v>1321</v>
      </c>
      <c r="U38" s="272"/>
      <c r="V38" s="272">
        <v>2081</v>
      </c>
      <c r="W38" s="272">
        <v>930</v>
      </c>
      <c r="X38" s="272">
        <v>1151</v>
      </c>
      <c r="Y38" s="272"/>
      <c r="Z38" s="272">
        <v>448</v>
      </c>
      <c r="AA38" s="272">
        <v>199</v>
      </c>
      <c r="AB38" s="272">
        <v>249</v>
      </c>
    </row>
    <row r="39" spans="1:28" ht="15" customHeight="1" thickBot="1" x14ac:dyDescent="0.25">
      <c r="A39" s="123" t="s">
        <v>105</v>
      </c>
      <c r="B39" s="272">
        <v>2349</v>
      </c>
      <c r="C39" s="272">
        <v>1232</v>
      </c>
      <c r="D39" s="272">
        <v>1117</v>
      </c>
      <c r="E39" s="272"/>
      <c r="F39" s="272">
        <v>673</v>
      </c>
      <c r="G39" s="272">
        <v>367</v>
      </c>
      <c r="H39" s="272">
        <v>306</v>
      </c>
      <c r="I39" s="272"/>
      <c r="J39" s="272">
        <v>527</v>
      </c>
      <c r="K39" s="272">
        <v>268</v>
      </c>
      <c r="L39" s="272">
        <v>259</v>
      </c>
      <c r="M39" s="272"/>
      <c r="N39" s="272">
        <v>475</v>
      </c>
      <c r="O39" s="272">
        <v>252</v>
      </c>
      <c r="P39" s="272">
        <v>223</v>
      </c>
      <c r="Q39" s="272"/>
      <c r="R39" s="272">
        <v>359</v>
      </c>
      <c r="S39" s="272">
        <v>184</v>
      </c>
      <c r="T39" s="272">
        <v>175</v>
      </c>
      <c r="U39" s="272"/>
      <c r="V39" s="272">
        <v>239</v>
      </c>
      <c r="W39" s="272">
        <v>122</v>
      </c>
      <c r="X39" s="272">
        <v>117</v>
      </c>
      <c r="Y39" s="272"/>
      <c r="Z39" s="272">
        <v>76</v>
      </c>
      <c r="AA39" s="272">
        <v>39</v>
      </c>
      <c r="AB39" s="272">
        <v>37</v>
      </c>
    </row>
    <row r="40" spans="1:28" ht="15" customHeight="1" x14ac:dyDescent="0.25">
      <c r="A40" s="334" t="s">
        <v>256</v>
      </c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</row>
    <row r="41" spans="1:28" ht="15" customHeight="1" x14ac:dyDescent="0.25">
      <c r="A41" s="335" t="s">
        <v>242</v>
      </c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</row>
  </sheetData>
  <mergeCells count="17">
    <mergeCell ref="AE2:AF3"/>
    <mergeCell ref="A41:AB41"/>
    <mergeCell ref="A8:A9"/>
    <mergeCell ref="B8:D8"/>
    <mergeCell ref="F8:H8"/>
    <mergeCell ref="J8:L8"/>
    <mergeCell ref="N8:P8"/>
    <mergeCell ref="R8:T8"/>
    <mergeCell ref="V8:X8"/>
    <mergeCell ref="Z8:AB8"/>
    <mergeCell ref="A40:AB40"/>
    <mergeCell ref="A6:AB6"/>
    <mergeCell ref="A1:AB1"/>
    <mergeCell ref="A2:AB2"/>
    <mergeCell ref="A3:AB3"/>
    <mergeCell ref="A4:AB4"/>
    <mergeCell ref="A5:AB5"/>
  </mergeCells>
  <hyperlinks>
    <hyperlink ref="AE2" r:id="rId1" location="INDICE!A1"/>
    <hyperlink ref="AE2:AF3" location="INDICE!A1" display="INDICE"/>
  </hyperlinks>
  <printOptions horizontalCentered="1"/>
  <pageMargins left="0.59055118110236227" right="0.59055118110236227" top="0.59055118110236227" bottom="0.98425196850393704" header="0" footer="0"/>
  <pageSetup scale="67" orientation="landscape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8"/>
  <sheetViews>
    <sheetView zoomScaleNormal="100" zoomScaleSheetLayoutView="100" workbookViewId="0">
      <selection activeCell="O46" sqref="O46"/>
    </sheetView>
  </sheetViews>
  <sheetFormatPr baseColWidth="10" defaultRowHeight="15" customHeight="1" x14ac:dyDescent="0.2"/>
  <cols>
    <col min="1" max="1" width="19.28515625" style="102" customWidth="1"/>
    <col min="2" max="4" width="7.42578125" style="102" bestFit="1" customWidth="1"/>
    <col min="5" max="5" width="1.42578125" style="102" customWidth="1"/>
    <col min="6" max="8" width="7" style="102" bestFit="1" customWidth="1"/>
    <col min="9" max="9" width="1.42578125" style="102" customWidth="1"/>
    <col min="10" max="12" width="7" style="102" bestFit="1" customWidth="1"/>
    <col min="13" max="13" width="1.42578125" style="102" customWidth="1"/>
    <col min="14" max="16" width="7" style="102" bestFit="1" customWidth="1"/>
    <col min="17" max="17" width="1.42578125" style="102" customWidth="1"/>
    <col min="18" max="20" width="7" style="102" bestFit="1" customWidth="1"/>
    <col min="21" max="21" width="1.42578125" style="102" customWidth="1"/>
    <col min="22" max="24" width="7" style="102" bestFit="1" customWidth="1"/>
    <col min="25" max="25" width="1.42578125" style="102" customWidth="1"/>
    <col min="26" max="28" width="7" style="102" bestFit="1" customWidth="1"/>
    <col min="29" max="29" width="2.140625" style="102" customWidth="1"/>
    <col min="30" max="30" width="17" style="102" customWidth="1"/>
    <col min="31" max="33" width="6.140625" style="102" customWidth="1"/>
    <col min="34" max="34" width="1.42578125" style="102" customWidth="1"/>
    <col min="35" max="37" width="6.140625" style="102" customWidth="1"/>
    <col min="38" max="38" width="1.42578125" style="102" customWidth="1"/>
    <col min="39" max="41" width="6.140625" style="102" customWidth="1"/>
    <col min="42" max="42" width="1.42578125" style="102" customWidth="1"/>
    <col min="43" max="45" width="6.140625" style="102" customWidth="1"/>
    <col min="46" max="46" width="1.42578125" style="102" customWidth="1"/>
    <col min="47" max="49" width="6.140625" style="102" customWidth="1"/>
    <col min="50" max="50" width="1.42578125" style="102" customWidth="1"/>
    <col min="51" max="53" width="6.140625" style="102" customWidth="1"/>
    <col min="54" max="54" width="1.42578125" style="102" customWidth="1"/>
    <col min="55" max="57" width="6.140625" style="102" customWidth="1"/>
    <col min="58" max="62" width="11.42578125" style="96"/>
    <col min="63" max="256" width="11.42578125" style="102"/>
    <col min="257" max="257" width="19.28515625" style="102" customWidth="1"/>
    <col min="258" max="260" width="7.42578125" style="102" bestFit="1" customWidth="1"/>
    <col min="261" max="261" width="1.42578125" style="102" customWidth="1"/>
    <col min="262" max="264" width="6.140625" style="102" customWidth="1"/>
    <col min="265" max="265" width="1.42578125" style="102" customWidth="1"/>
    <col min="266" max="268" width="6.140625" style="102" customWidth="1"/>
    <col min="269" max="269" width="1.42578125" style="102" customWidth="1"/>
    <col min="270" max="272" width="6.140625" style="102" customWidth="1"/>
    <col min="273" max="273" width="1.42578125" style="102" customWidth="1"/>
    <col min="274" max="276" width="6.140625" style="102" customWidth="1"/>
    <col min="277" max="277" width="1.42578125" style="102" customWidth="1"/>
    <col min="278" max="280" width="6.140625" style="102" customWidth="1"/>
    <col min="281" max="281" width="1.42578125" style="102" customWidth="1"/>
    <col min="282" max="284" width="6.140625" style="102" customWidth="1"/>
    <col min="285" max="285" width="2.140625" style="102" customWidth="1"/>
    <col min="286" max="286" width="17" style="102" customWidth="1"/>
    <col min="287" max="289" width="6.140625" style="102" customWidth="1"/>
    <col min="290" max="290" width="1.42578125" style="102" customWidth="1"/>
    <col min="291" max="293" width="6.140625" style="102" customWidth="1"/>
    <col min="294" max="294" width="1.42578125" style="102" customWidth="1"/>
    <col min="295" max="297" width="6.140625" style="102" customWidth="1"/>
    <col min="298" max="298" width="1.42578125" style="102" customWidth="1"/>
    <col min="299" max="301" width="6.140625" style="102" customWidth="1"/>
    <col min="302" max="302" width="1.42578125" style="102" customWidth="1"/>
    <col min="303" max="305" width="6.140625" style="102" customWidth="1"/>
    <col min="306" max="306" width="1.42578125" style="102" customWidth="1"/>
    <col min="307" max="309" width="6.140625" style="102" customWidth="1"/>
    <col min="310" max="310" width="1.42578125" style="102" customWidth="1"/>
    <col min="311" max="313" width="6.140625" style="102" customWidth="1"/>
    <col min="314" max="512" width="11.42578125" style="102"/>
    <col min="513" max="513" width="19.28515625" style="102" customWidth="1"/>
    <col min="514" max="516" width="7.42578125" style="102" bestFit="1" customWidth="1"/>
    <col min="517" max="517" width="1.42578125" style="102" customWidth="1"/>
    <col min="518" max="520" width="6.140625" style="102" customWidth="1"/>
    <col min="521" max="521" width="1.42578125" style="102" customWidth="1"/>
    <col min="522" max="524" width="6.140625" style="102" customWidth="1"/>
    <col min="525" max="525" width="1.42578125" style="102" customWidth="1"/>
    <col min="526" max="528" width="6.140625" style="102" customWidth="1"/>
    <col min="529" max="529" width="1.42578125" style="102" customWidth="1"/>
    <col min="530" max="532" width="6.140625" style="102" customWidth="1"/>
    <col min="533" max="533" width="1.42578125" style="102" customWidth="1"/>
    <col min="534" max="536" width="6.140625" style="102" customWidth="1"/>
    <col min="537" max="537" width="1.42578125" style="102" customWidth="1"/>
    <col min="538" max="540" width="6.140625" style="102" customWidth="1"/>
    <col min="541" max="541" width="2.140625" style="102" customWidth="1"/>
    <col min="542" max="542" width="17" style="102" customWidth="1"/>
    <col min="543" max="545" width="6.140625" style="102" customWidth="1"/>
    <col min="546" max="546" width="1.42578125" style="102" customWidth="1"/>
    <col min="547" max="549" width="6.140625" style="102" customWidth="1"/>
    <col min="550" max="550" width="1.42578125" style="102" customWidth="1"/>
    <col min="551" max="553" width="6.140625" style="102" customWidth="1"/>
    <col min="554" max="554" width="1.42578125" style="102" customWidth="1"/>
    <col min="555" max="557" width="6.140625" style="102" customWidth="1"/>
    <col min="558" max="558" width="1.42578125" style="102" customWidth="1"/>
    <col min="559" max="561" width="6.140625" style="102" customWidth="1"/>
    <col min="562" max="562" width="1.42578125" style="102" customWidth="1"/>
    <col min="563" max="565" width="6.140625" style="102" customWidth="1"/>
    <col min="566" max="566" width="1.42578125" style="102" customWidth="1"/>
    <col min="567" max="569" width="6.140625" style="102" customWidth="1"/>
    <col min="570" max="768" width="11.42578125" style="102"/>
    <col min="769" max="769" width="19.28515625" style="102" customWidth="1"/>
    <col min="770" max="772" width="7.42578125" style="102" bestFit="1" customWidth="1"/>
    <col min="773" max="773" width="1.42578125" style="102" customWidth="1"/>
    <col min="774" max="776" width="6.140625" style="102" customWidth="1"/>
    <col min="777" max="777" width="1.42578125" style="102" customWidth="1"/>
    <col min="778" max="780" width="6.140625" style="102" customWidth="1"/>
    <col min="781" max="781" width="1.42578125" style="102" customWidth="1"/>
    <col min="782" max="784" width="6.140625" style="102" customWidth="1"/>
    <col min="785" max="785" width="1.42578125" style="102" customWidth="1"/>
    <col min="786" max="788" width="6.140625" style="102" customWidth="1"/>
    <col min="789" max="789" width="1.42578125" style="102" customWidth="1"/>
    <col min="790" max="792" width="6.140625" style="102" customWidth="1"/>
    <col min="793" max="793" width="1.42578125" style="102" customWidth="1"/>
    <col min="794" max="796" width="6.140625" style="102" customWidth="1"/>
    <col min="797" max="797" width="2.140625" style="102" customWidth="1"/>
    <col min="798" max="798" width="17" style="102" customWidth="1"/>
    <col min="799" max="801" width="6.140625" style="102" customWidth="1"/>
    <col min="802" max="802" width="1.42578125" style="102" customWidth="1"/>
    <col min="803" max="805" width="6.140625" style="102" customWidth="1"/>
    <col min="806" max="806" width="1.42578125" style="102" customWidth="1"/>
    <col min="807" max="809" width="6.140625" style="102" customWidth="1"/>
    <col min="810" max="810" width="1.42578125" style="102" customWidth="1"/>
    <col min="811" max="813" width="6.140625" style="102" customWidth="1"/>
    <col min="814" max="814" width="1.42578125" style="102" customWidth="1"/>
    <col min="815" max="817" width="6.140625" style="102" customWidth="1"/>
    <col min="818" max="818" width="1.42578125" style="102" customWidth="1"/>
    <col min="819" max="821" width="6.140625" style="102" customWidth="1"/>
    <col min="822" max="822" width="1.42578125" style="102" customWidth="1"/>
    <col min="823" max="825" width="6.140625" style="102" customWidth="1"/>
    <col min="826" max="1024" width="11.42578125" style="102"/>
    <col min="1025" max="1025" width="19.28515625" style="102" customWidth="1"/>
    <col min="1026" max="1028" width="7.42578125" style="102" bestFit="1" customWidth="1"/>
    <col min="1029" max="1029" width="1.42578125" style="102" customWidth="1"/>
    <col min="1030" max="1032" width="6.140625" style="102" customWidth="1"/>
    <col min="1033" max="1033" width="1.42578125" style="102" customWidth="1"/>
    <col min="1034" max="1036" width="6.140625" style="102" customWidth="1"/>
    <col min="1037" max="1037" width="1.42578125" style="102" customWidth="1"/>
    <col min="1038" max="1040" width="6.140625" style="102" customWidth="1"/>
    <col min="1041" max="1041" width="1.42578125" style="102" customWidth="1"/>
    <col min="1042" max="1044" width="6.140625" style="102" customWidth="1"/>
    <col min="1045" max="1045" width="1.42578125" style="102" customWidth="1"/>
    <col min="1046" max="1048" width="6.140625" style="102" customWidth="1"/>
    <col min="1049" max="1049" width="1.42578125" style="102" customWidth="1"/>
    <col min="1050" max="1052" width="6.140625" style="102" customWidth="1"/>
    <col min="1053" max="1053" width="2.140625" style="102" customWidth="1"/>
    <col min="1054" max="1054" width="17" style="102" customWidth="1"/>
    <col min="1055" max="1057" width="6.140625" style="102" customWidth="1"/>
    <col min="1058" max="1058" width="1.42578125" style="102" customWidth="1"/>
    <col min="1059" max="1061" width="6.140625" style="102" customWidth="1"/>
    <col min="1062" max="1062" width="1.42578125" style="102" customWidth="1"/>
    <col min="1063" max="1065" width="6.140625" style="102" customWidth="1"/>
    <col min="1066" max="1066" width="1.42578125" style="102" customWidth="1"/>
    <col min="1067" max="1069" width="6.140625" style="102" customWidth="1"/>
    <col min="1070" max="1070" width="1.42578125" style="102" customWidth="1"/>
    <col min="1071" max="1073" width="6.140625" style="102" customWidth="1"/>
    <col min="1074" max="1074" width="1.42578125" style="102" customWidth="1"/>
    <col min="1075" max="1077" width="6.140625" style="102" customWidth="1"/>
    <col min="1078" max="1078" width="1.42578125" style="102" customWidth="1"/>
    <col min="1079" max="1081" width="6.140625" style="102" customWidth="1"/>
    <col min="1082" max="1280" width="11.42578125" style="102"/>
    <col min="1281" max="1281" width="19.28515625" style="102" customWidth="1"/>
    <col min="1282" max="1284" width="7.42578125" style="102" bestFit="1" customWidth="1"/>
    <col min="1285" max="1285" width="1.42578125" style="102" customWidth="1"/>
    <col min="1286" max="1288" width="6.140625" style="102" customWidth="1"/>
    <col min="1289" max="1289" width="1.42578125" style="102" customWidth="1"/>
    <col min="1290" max="1292" width="6.140625" style="102" customWidth="1"/>
    <col min="1293" max="1293" width="1.42578125" style="102" customWidth="1"/>
    <col min="1294" max="1296" width="6.140625" style="102" customWidth="1"/>
    <col min="1297" max="1297" width="1.42578125" style="102" customWidth="1"/>
    <col min="1298" max="1300" width="6.140625" style="102" customWidth="1"/>
    <col min="1301" max="1301" width="1.42578125" style="102" customWidth="1"/>
    <col min="1302" max="1304" width="6.140625" style="102" customWidth="1"/>
    <col min="1305" max="1305" width="1.42578125" style="102" customWidth="1"/>
    <col min="1306" max="1308" width="6.140625" style="102" customWidth="1"/>
    <col min="1309" max="1309" width="2.140625" style="102" customWidth="1"/>
    <col min="1310" max="1310" width="17" style="102" customWidth="1"/>
    <col min="1311" max="1313" width="6.140625" style="102" customWidth="1"/>
    <col min="1314" max="1314" width="1.42578125" style="102" customWidth="1"/>
    <col min="1315" max="1317" width="6.140625" style="102" customWidth="1"/>
    <col min="1318" max="1318" width="1.42578125" style="102" customWidth="1"/>
    <col min="1319" max="1321" width="6.140625" style="102" customWidth="1"/>
    <col min="1322" max="1322" width="1.42578125" style="102" customWidth="1"/>
    <col min="1323" max="1325" width="6.140625" style="102" customWidth="1"/>
    <col min="1326" max="1326" width="1.42578125" style="102" customWidth="1"/>
    <col min="1327" max="1329" width="6.140625" style="102" customWidth="1"/>
    <col min="1330" max="1330" width="1.42578125" style="102" customWidth="1"/>
    <col min="1331" max="1333" width="6.140625" style="102" customWidth="1"/>
    <col min="1334" max="1334" width="1.42578125" style="102" customWidth="1"/>
    <col min="1335" max="1337" width="6.140625" style="102" customWidth="1"/>
    <col min="1338" max="1536" width="11.42578125" style="102"/>
    <col min="1537" max="1537" width="19.28515625" style="102" customWidth="1"/>
    <col min="1538" max="1540" width="7.42578125" style="102" bestFit="1" customWidth="1"/>
    <col min="1541" max="1541" width="1.42578125" style="102" customWidth="1"/>
    <col min="1542" max="1544" width="6.140625" style="102" customWidth="1"/>
    <col min="1545" max="1545" width="1.42578125" style="102" customWidth="1"/>
    <col min="1546" max="1548" width="6.140625" style="102" customWidth="1"/>
    <col min="1549" max="1549" width="1.42578125" style="102" customWidth="1"/>
    <col min="1550" max="1552" width="6.140625" style="102" customWidth="1"/>
    <col min="1553" max="1553" width="1.42578125" style="102" customWidth="1"/>
    <col min="1554" max="1556" width="6.140625" style="102" customWidth="1"/>
    <col min="1557" max="1557" width="1.42578125" style="102" customWidth="1"/>
    <col min="1558" max="1560" width="6.140625" style="102" customWidth="1"/>
    <col min="1561" max="1561" width="1.42578125" style="102" customWidth="1"/>
    <col min="1562" max="1564" width="6.140625" style="102" customWidth="1"/>
    <col min="1565" max="1565" width="2.140625" style="102" customWidth="1"/>
    <col min="1566" max="1566" width="17" style="102" customWidth="1"/>
    <col min="1567" max="1569" width="6.140625" style="102" customWidth="1"/>
    <col min="1570" max="1570" width="1.42578125" style="102" customWidth="1"/>
    <col min="1571" max="1573" width="6.140625" style="102" customWidth="1"/>
    <col min="1574" max="1574" width="1.42578125" style="102" customWidth="1"/>
    <col min="1575" max="1577" width="6.140625" style="102" customWidth="1"/>
    <col min="1578" max="1578" width="1.42578125" style="102" customWidth="1"/>
    <col min="1579" max="1581" width="6.140625" style="102" customWidth="1"/>
    <col min="1582" max="1582" width="1.42578125" style="102" customWidth="1"/>
    <col min="1583" max="1585" width="6.140625" style="102" customWidth="1"/>
    <col min="1586" max="1586" width="1.42578125" style="102" customWidth="1"/>
    <col min="1587" max="1589" width="6.140625" style="102" customWidth="1"/>
    <col min="1590" max="1590" width="1.42578125" style="102" customWidth="1"/>
    <col min="1591" max="1593" width="6.140625" style="102" customWidth="1"/>
    <col min="1594" max="1792" width="11.42578125" style="102"/>
    <col min="1793" max="1793" width="19.28515625" style="102" customWidth="1"/>
    <col min="1794" max="1796" width="7.42578125" style="102" bestFit="1" customWidth="1"/>
    <col min="1797" max="1797" width="1.42578125" style="102" customWidth="1"/>
    <col min="1798" max="1800" width="6.140625" style="102" customWidth="1"/>
    <col min="1801" max="1801" width="1.42578125" style="102" customWidth="1"/>
    <col min="1802" max="1804" width="6.140625" style="102" customWidth="1"/>
    <col min="1805" max="1805" width="1.42578125" style="102" customWidth="1"/>
    <col min="1806" max="1808" width="6.140625" style="102" customWidth="1"/>
    <col min="1809" max="1809" width="1.42578125" style="102" customWidth="1"/>
    <col min="1810" max="1812" width="6.140625" style="102" customWidth="1"/>
    <col min="1813" max="1813" width="1.42578125" style="102" customWidth="1"/>
    <col min="1814" max="1816" width="6.140625" style="102" customWidth="1"/>
    <col min="1817" max="1817" width="1.42578125" style="102" customWidth="1"/>
    <col min="1818" max="1820" width="6.140625" style="102" customWidth="1"/>
    <col min="1821" max="1821" width="2.140625" style="102" customWidth="1"/>
    <col min="1822" max="1822" width="17" style="102" customWidth="1"/>
    <col min="1823" max="1825" width="6.140625" style="102" customWidth="1"/>
    <col min="1826" max="1826" width="1.42578125" style="102" customWidth="1"/>
    <col min="1827" max="1829" width="6.140625" style="102" customWidth="1"/>
    <col min="1830" max="1830" width="1.42578125" style="102" customWidth="1"/>
    <col min="1831" max="1833" width="6.140625" style="102" customWidth="1"/>
    <col min="1834" max="1834" width="1.42578125" style="102" customWidth="1"/>
    <col min="1835" max="1837" width="6.140625" style="102" customWidth="1"/>
    <col min="1838" max="1838" width="1.42578125" style="102" customWidth="1"/>
    <col min="1839" max="1841" width="6.140625" style="102" customWidth="1"/>
    <col min="1842" max="1842" width="1.42578125" style="102" customWidth="1"/>
    <col min="1843" max="1845" width="6.140625" style="102" customWidth="1"/>
    <col min="1846" max="1846" width="1.42578125" style="102" customWidth="1"/>
    <col min="1847" max="1849" width="6.140625" style="102" customWidth="1"/>
    <col min="1850" max="2048" width="11.42578125" style="102"/>
    <col min="2049" max="2049" width="19.28515625" style="102" customWidth="1"/>
    <col min="2050" max="2052" width="7.42578125" style="102" bestFit="1" customWidth="1"/>
    <col min="2053" max="2053" width="1.42578125" style="102" customWidth="1"/>
    <col min="2054" max="2056" width="6.140625" style="102" customWidth="1"/>
    <col min="2057" max="2057" width="1.42578125" style="102" customWidth="1"/>
    <col min="2058" max="2060" width="6.140625" style="102" customWidth="1"/>
    <col min="2061" max="2061" width="1.42578125" style="102" customWidth="1"/>
    <col min="2062" max="2064" width="6.140625" style="102" customWidth="1"/>
    <col min="2065" max="2065" width="1.42578125" style="102" customWidth="1"/>
    <col min="2066" max="2068" width="6.140625" style="102" customWidth="1"/>
    <col min="2069" max="2069" width="1.42578125" style="102" customWidth="1"/>
    <col min="2070" max="2072" width="6.140625" style="102" customWidth="1"/>
    <col min="2073" max="2073" width="1.42578125" style="102" customWidth="1"/>
    <col min="2074" max="2076" width="6.140625" style="102" customWidth="1"/>
    <col min="2077" max="2077" width="2.140625" style="102" customWidth="1"/>
    <col min="2078" max="2078" width="17" style="102" customWidth="1"/>
    <col min="2079" max="2081" width="6.140625" style="102" customWidth="1"/>
    <col min="2082" max="2082" width="1.42578125" style="102" customWidth="1"/>
    <col min="2083" max="2085" width="6.140625" style="102" customWidth="1"/>
    <col min="2086" max="2086" width="1.42578125" style="102" customWidth="1"/>
    <col min="2087" max="2089" width="6.140625" style="102" customWidth="1"/>
    <col min="2090" max="2090" width="1.42578125" style="102" customWidth="1"/>
    <col min="2091" max="2093" width="6.140625" style="102" customWidth="1"/>
    <col min="2094" max="2094" width="1.42578125" style="102" customWidth="1"/>
    <col min="2095" max="2097" width="6.140625" style="102" customWidth="1"/>
    <col min="2098" max="2098" width="1.42578125" style="102" customWidth="1"/>
    <col min="2099" max="2101" width="6.140625" style="102" customWidth="1"/>
    <col min="2102" max="2102" width="1.42578125" style="102" customWidth="1"/>
    <col min="2103" max="2105" width="6.140625" style="102" customWidth="1"/>
    <col min="2106" max="2304" width="11.42578125" style="102"/>
    <col min="2305" max="2305" width="19.28515625" style="102" customWidth="1"/>
    <col min="2306" max="2308" width="7.42578125" style="102" bestFit="1" customWidth="1"/>
    <col min="2309" max="2309" width="1.42578125" style="102" customWidth="1"/>
    <col min="2310" max="2312" width="6.140625" style="102" customWidth="1"/>
    <col min="2313" max="2313" width="1.42578125" style="102" customWidth="1"/>
    <col min="2314" max="2316" width="6.140625" style="102" customWidth="1"/>
    <col min="2317" max="2317" width="1.42578125" style="102" customWidth="1"/>
    <col min="2318" max="2320" width="6.140625" style="102" customWidth="1"/>
    <col min="2321" max="2321" width="1.42578125" style="102" customWidth="1"/>
    <col min="2322" max="2324" width="6.140625" style="102" customWidth="1"/>
    <col min="2325" max="2325" width="1.42578125" style="102" customWidth="1"/>
    <col min="2326" max="2328" width="6.140625" style="102" customWidth="1"/>
    <col min="2329" max="2329" width="1.42578125" style="102" customWidth="1"/>
    <col min="2330" max="2332" width="6.140625" style="102" customWidth="1"/>
    <col min="2333" max="2333" width="2.140625" style="102" customWidth="1"/>
    <col min="2334" max="2334" width="17" style="102" customWidth="1"/>
    <col min="2335" max="2337" width="6.140625" style="102" customWidth="1"/>
    <col min="2338" max="2338" width="1.42578125" style="102" customWidth="1"/>
    <col min="2339" max="2341" width="6.140625" style="102" customWidth="1"/>
    <col min="2342" max="2342" width="1.42578125" style="102" customWidth="1"/>
    <col min="2343" max="2345" width="6.140625" style="102" customWidth="1"/>
    <col min="2346" max="2346" width="1.42578125" style="102" customWidth="1"/>
    <col min="2347" max="2349" width="6.140625" style="102" customWidth="1"/>
    <col min="2350" max="2350" width="1.42578125" style="102" customWidth="1"/>
    <col min="2351" max="2353" width="6.140625" style="102" customWidth="1"/>
    <col min="2354" max="2354" width="1.42578125" style="102" customWidth="1"/>
    <col min="2355" max="2357" width="6.140625" style="102" customWidth="1"/>
    <col min="2358" max="2358" width="1.42578125" style="102" customWidth="1"/>
    <col min="2359" max="2361" width="6.140625" style="102" customWidth="1"/>
    <col min="2362" max="2560" width="11.42578125" style="102"/>
    <col min="2561" max="2561" width="19.28515625" style="102" customWidth="1"/>
    <col min="2562" max="2564" width="7.42578125" style="102" bestFit="1" customWidth="1"/>
    <col min="2565" max="2565" width="1.42578125" style="102" customWidth="1"/>
    <col min="2566" max="2568" width="6.140625" style="102" customWidth="1"/>
    <col min="2569" max="2569" width="1.42578125" style="102" customWidth="1"/>
    <col min="2570" max="2572" width="6.140625" style="102" customWidth="1"/>
    <col min="2573" max="2573" width="1.42578125" style="102" customWidth="1"/>
    <col min="2574" max="2576" width="6.140625" style="102" customWidth="1"/>
    <col min="2577" max="2577" width="1.42578125" style="102" customWidth="1"/>
    <col min="2578" max="2580" width="6.140625" style="102" customWidth="1"/>
    <col min="2581" max="2581" width="1.42578125" style="102" customWidth="1"/>
    <col min="2582" max="2584" width="6.140625" style="102" customWidth="1"/>
    <col min="2585" max="2585" width="1.42578125" style="102" customWidth="1"/>
    <col min="2586" max="2588" width="6.140625" style="102" customWidth="1"/>
    <col min="2589" max="2589" width="2.140625" style="102" customWidth="1"/>
    <col min="2590" max="2590" width="17" style="102" customWidth="1"/>
    <col min="2591" max="2593" width="6.140625" style="102" customWidth="1"/>
    <col min="2594" max="2594" width="1.42578125" style="102" customWidth="1"/>
    <col min="2595" max="2597" width="6.140625" style="102" customWidth="1"/>
    <col min="2598" max="2598" width="1.42578125" style="102" customWidth="1"/>
    <col min="2599" max="2601" width="6.140625" style="102" customWidth="1"/>
    <col min="2602" max="2602" width="1.42578125" style="102" customWidth="1"/>
    <col min="2603" max="2605" width="6.140625" style="102" customWidth="1"/>
    <col min="2606" max="2606" width="1.42578125" style="102" customWidth="1"/>
    <col min="2607" max="2609" width="6.140625" style="102" customWidth="1"/>
    <col min="2610" max="2610" width="1.42578125" style="102" customWidth="1"/>
    <col min="2611" max="2613" width="6.140625" style="102" customWidth="1"/>
    <col min="2614" max="2614" width="1.42578125" style="102" customWidth="1"/>
    <col min="2615" max="2617" width="6.140625" style="102" customWidth="1"/>
    <col min="2618" max="2816" width="11.42578125" style="102"/>
    <col min="2817" max="2817" width="19.28515625" style="102" customWidth="1"/>
    <col min="2818" max="2820" width="7.42578125" style="102" bestFit="1" customWidth="1"/>
    <col min="2821" max="2821" width="1.42578125" style="102" customWidth="1"/>
    <col min="2822" max="2824" width="6.140625" style="102" customWidth="1"/>
    <col min="2825" max="2825" width="1.42578125" style="102" customWidth="1"/>
    <col min="2826" max="2828" width="6.140625" style="102" customWidth="1"/>
    <col min="2829" max="2829" width="1.42578125" style="102" customWidth="1"/>
    <col min="2830" max="2832" width="6.140625" style="102" customWidth="1"/>
    <col min="2833" max="2833" width="1.42578125" style="102" customWidth="1"/>
    <col min="2834" max="2836" width="6.140625" style="102" customWidth="1"/>
    <col min="2837" max="2837" width="1.42578125" style="102" customWidth="1"/>
    <col min="2838" max="2840" width="6.140625" style="102" customWidth="1"/>
    <col min="2841" max="2841" width="1.42578125" style="102" customWidth="1"/>
    <col min="2842" max="2844" width="6.140625" style="102" customWidth="1"/>
    <col min="2845" max="2845" width="2.140625" style="102" customWidth="1"/>
    <col min="2846" max="2846" width="17" style="102" customWidth="1"/>
    <col min="2847" max="2849" width="6.140625" style="102" customWidth="1"/>
    <col min="2850" max="2850" width="1.42578125" style="102" customWidth="1"/>
    <col min="2851" max="2853" width="6.140625" style="102" customWidth="1"/>
    <col min="2854" max="2854" width="1.42578125" style="102" customWidth="1"/>
    <col min="2855" max="2857" width="6.140625" style="102" customWidth="1"/>
    <col min="2858" max="2858" width="1.42578125" style="102" customWidth="1"/>
    <col min="2859" max="2861" width="6.140625" style="102" customWidth="1"/>
    <col min="2862" max="2862" width="1.42578125" style="102" customWidth="1"/>
    <col min="2863" max="2865" width="6.140625" style="102" customWidth="1"/>
    <col min="2866" max="2866" width="1.42578125" style="102" customWidth="1"/>
    <col min="2867" max="2869" width="6.140625" style="102" customWidth="1"/>
    <col min="2870" max="2870" width="1.42578125" style="102" customWidth="1"/>
    <col min="2871" max="2873" width="6.140625" style="102" customWidth="1"/>
    <col min="2874" max="3072" width="11.42578125" style="102"/>
    <col min="3073" max="3073" width="19.28515625" style="102" customWidth="1"/>
    <col min="3074" max="3076" width="7.42578125" style="102" bestFit="1" customWidth="1"/>
    <col min="3077" max="3077" width="1.42578125" style="102" customWidth="1"/>
    <col min="3078" max="3080" width="6.140625" style="102" customWidth="1"/>
    <col min="3081" max="3081" width="1.42578125" style="102" customWidth="1"/>
    <col min="3082" max="3084" width="6.140625" style="102" customWidth="1"/>
    <col min="3085" max="3085" width="1.42578125" style="102" customWidth="1"/>
    <col min="3086" max="3088" width="6.140625" style="102" customWidth="1"/>
    <col min="3089" max="3089" width="1.42578125" style="102" customWidth="1"/>
    <col min="3090" max="3092" width="6.140625" style="102" customWidth="1"/>
    <col min="3093" max="3093" width="1.42578125" style="102" customWidth="1"/>
    <col min="3094" max="3096" width="6.140625" style="102" customWidth="1"/>
    <col min="3097" max="3097" width="1.42578125" style="102" customWidth="1"/>
    <col min="3098" max="3100" width="6.140625" style="102" customWidth="1"/>
    <col min="3101" max="3101" width="2.140625" style="102" customWidth="1"/>
    <col min="3102" max="3102" width="17" style="102" customWidth="1"/>
    <col min="3103" max="3105" width="6.140625" style="102" customWidth="1"/>
    <col min="3106" max="3106" width="1.42578125" style="102" customWidth="1"/>
    <col min="3107" max="3109" width="6.140625" style="102" customWidth="1"/>
    <col min="3110" max="3110" width="1.42578125" style="102" customWidth="1"/>
    <col min="3111" max="3113" width="6.140625" style="102" customWidth="1"/>
    <col min="3114" max="3114" width="1.42578125" style="102" customWidth="1"/>
    <col min="3115" max="3117" width="6.140625" style="102" customWidth="1"/>
    <col min="3118" max="3118" width="1.42578125" style="102" customWidth="1"/>
    <col min="3119" max="3121" width="6.140625" style="102" customWidth="1"/>
    <col min="3122" max="3122" width="1.42578125" style="102" customWidth="1"/>
    <col min="3123" max="3125" width="6.140625" style="102" customWidth="1"/>
    <col min="3126" max="3126" width="1.42578125" style="102" customWidth="1"/>
    <col min="3127" max="3129" width="6.140625" style="102" customWidth="1"/>
    <col min="3130" max="3328" width="11.42578125" style="102"/>
    <col min="3329" max="3329" width="19.28515625" style="102" customWidth="1"/>
    <col min="3330" max="3332" width="7.42578125" style="102" bestFit="1" customWidth="1"/>
    <col min="3333" max="3333" width="1.42578125" style="102" customWidth="1"/>
    <col min="3334" max="3336" width="6.140625" style="102" customWidth="1"/>
    <col min="3337" max="3337" width="1.42578125" style="102" customWidth="1"/>
    <col min="3338" max="3340" width="6.140625" style="102" customWidth="1"/>
    <col min="3341" max="3341" width="1.42578125" style="102" customWidth="1"/>
    <col min="3342" max="3344" width="6.140625" style="102" customWidth="1"/>
    <col min="3345" max="3345" width="1.42578125" style="102" customWidth="1"/>
    <col min="3346" max="3348" width="6.140625" style="102" customWidth="1"/>
    <col min="3349" max="3349" width="1.42578125" style="102" customWidth="1"/>
    <col min="3350" max="3352" width="6.140625" style="102" customWidth="1"/>
    <col min="3353" max="3353" width="1.42578125" style="102" customWidth="1"/>
    <col min="3354" max="3356" width="6.140625" style="102" customWidth="1"/>
    <col min="3357" max="3357" width="2.140625" style="102" customWidth="1"/>
    <col min="3358" max="3358" width="17" style="102" customWidth="1"/>
    <col min="3359" max="3361" width="6.140625" style="102" customWidth="1"/>
    <col min="3362" max="3362" width="1.42578125" style="102" customWidth="1"/>
    <col min="3363" max="3365" width="6.140625" style="102" customWidth="1"/>
    <col min="3366" max="3366" width="1.42578125" style="102" customWidth="1"/>
    <col min="3367" max="3369" width="6.140625" style="102" customWidth="1"/>
    <col min="3370" max="3370" width="1.42578125" style="102" customWidth="1"/>
    <col min="3371" max="3373" width="6.140625" style="102" customWidth="1"/>
    <col min="3374" max="3374" width="1.42578125" style="102" customWidth="1"/>
    <col min="3375" max="3377" width="6.140625" style="102" customWidth="1"/>
    <col min="3378" max="3378" width="1.42578125" style="102" customWidth="1"/>
    <col min="3379" max="3381" width="6.140625" style="102" customWidth="1"/>
    <col min="3382" max="3382" width="1.42578125" style="102" customWidth="1"/>
    <col min="3383" max="3385" width="6.140625" style="102" customWidth="1"/>
    <col min="3386" max="3584" width="11.42578125" style="102"/>
    <col min="3585" max="3585" width="19.28515625" style="102" customWidth="1"/>
    <col min="3586" max="3588" width="7.42578125" style="102" bestFit="1" customWidth="1"/>
    <col min="3589" max="3589" width="1.42578125" style="102" customWidth="1"/>
    <col min="3590" max="3592" width="6.140625" style="102" customWidth="1"/>
    <col min="3593" max="3593" width="1.42578125" style="102" customWidth="1"/>
    <col min="3594" max="3596" width="6.140625" style="102" customWidth="1"/>
    <col min="3597" max="3597" width="1.42578125" style="102" customWidth="1"/>
    <col min="3598" max="3600" width="6.140625" style="102" customWidth="1"/>
    <col min="3601" max="3601" width="1.42578125" style="102" customWidth="1"/>
    <col min="3602" max="3604" width="6.140625" style="102" customWidth="1"/>
    <col min="3605" max="3605" width="1.42578125" style="102" customWidth="1"/>
    <col min="3606" max="3608" width="6.140625" style="102" customWidth="1"/>
    <col min="3609" max="3609" width="1.42578125" style="102" customWidth="1"/>
    <col min="3610" max="3612" width="6.140625" style="102" customWidth="1"/>
    <col min="3613" max="3613" width="2.140625" style="102" customWidth="1"/>
    <col min="3614" max="3614" width="17" style="102" customWidth="1"/>
    <col min="3615" max="3617" width="6.140625" style="102" customWidth="1"/>
    <col min="3618" max="3618" width="1.42578125" style="102" customWidth="1"/>
    <col min="3619" max="3621" width="6.140625" style="102" customWidth="1"/>
    <col min="3622" max="3622" width="1.42578125" style="102" customWidth="1"/>
    <col min="3623" max="3625" width="6.140625" style="102" customWidth="1"/>
    <col min="3626" max="3626" width="1.42578125" style="102" customWidth="1"/>
    <col min="3627" max="3629" width="6.140625" style="102" customWidth="1"/>
    <col min="3630" max="3630" width="1.42578125" style="102" customWidth="1"/>
    <col min="3631" max="3633" width="6.140625" style="102" customWidth="1"/>
    <col min="3634" max="3634" width="1.42578125" style="102" customWidth="1"/>
    <col min="3635" max="3637" width="6.140625" style="102" customWidth="1"/>
    <col min="3638" max="3638" width="1.42578125" style="102" customWidth="1"/>
    <col min="3639" max="3641" width="6.140625" style="102" customWidth="1"/>
    <col min="3642" max="3840" width="11.42578125" style="102"/>
    <col min="3841" max="3841" width="19.28515625" style="102" customWidth="1"/>
    <col min="3842" max="3844" width="7.42578125" style="102" bestFit="1" customWidth="1"/>
    <col min="3845" max="3845" width="1.42578125" style="102" customWidth="1"/>
    <col min="3846" max="3848" width="6.140625" style="102" customWidth="1"/>
    <col min="3849" max="3849" width="1.42578125" style="102" customWidth="1"/>
    <col min="3850" max="3852" width="6.140625" style="102" customWidth="1"/>
    <col min="3853" max="3853" width="1.42578125" style="102" customWidth="1"/>
    <col min="3854" max="3856" width="6.140625" style="102" customWidth="1"/>
    <col min="3857" max="3857" width="1.42578125" style="102" customWidth="1"/>
    <col min="3858" max="3860" width="6.140625" style="102" customWidth="1"/>
    <col min="3861" max="3861" width="1.42578125" style="102" customWidth="1"/>
    <col min="3862" max="3864" width="6.140625" style="102" customWidth="1"/>
    <col min="3865" max="3865" width="1.42578125" style="102" customWidth="1"/>
    <col min="3866" max="3868" width="6.140625" style="102" customWidth="1"/>
    <col min="3869" max="3869" width="2.140625" style="102" customWidth="1"/>
    <col min="3870" max="3870" width="17" style="102" customWidth="1"/>
    <col min="3871" max="3873" width="6.140625" style="102" customWidth="1"/>
    <col min="3874" max="3874" width="1.42578125" style="102" customWidth="1"/>
    <col min="3875" max="3877" width="6.140625" style="102" customWidth="1"/>
    <col min="3878" max="3878" width="1.42578125" style="102" customWidth="1"/>
    <col min="3879" max="3881" width="6.140625" style="102" customWidth="1"/>
    <col min="3882" max="3882" width="1.42578125" style="102" customWidth="1"/>
    <col min="3883" max="3885" width="6.140625" style="102" customWidth="1"/>
    <col min="3886" max="3886" width="1.42578125" style="102" customWidth="1"/>
    <col min="3887" max="3889" width="6.140625" style="102" customWidth="1"/>
    <col min="3890" max="3890" width="1.42578125" style="102" customWidth="1"/>
    <col min="3891" max="3893" width="6.140625" style="102" customWidth="1"/>
    <col min="3894" max="3894" width="1.42578125" style="102" customWidth="1"/>
    <col min="3895" max="3897" width="6.140625" style="102" customWidth="1"/>
    <col min="3898" max="4096" width="11.42578125" style="102"/>
    <col min="4097" max="4097" width="19.28515625" style="102" customWidth="1"/>
    <col min="4098" max="4100" width="7.42578125" style="102" bestFit="1" customWidth="1"/>
    <col min="4101" max="4101" width="1.42578125" style="102" customWidth="1"/>
    <col min="4102" max="4104" width="6.140625" style="102" customWidth="1"/>
    <col min="4105" max="4105" width="1.42578125" style="102" customWidth="1"/>
    <col min="4106" max="4108" width="6.140625" style="102" customWidth="1"/>
    <col min="4109" max="4109" width="1.42578125" style="102" customWidth="1"/>
    <col min="4110" max="4112" width="6.140625" style="102" customWidth="1"/>
    <col min="4113" max="4113" width="1.42578125" style="102" customWidth="1"/>
    <col min="4114" max="4116" width="6.140625" style="102" customWidth="1"/>
    <col min="4117" max="4117" width="1.42578125" style="102" customWidth="1"/>
    <col min="4118" max="4120" width="6.140625" style="102" customWidth="1"/>
    <col min="4121" max="4121" width="1.42578125" style="102" customWidth="1"/>
    <col min="4122" max="4124" width="6.140625" style="102" customWidth="1"/>
    <col min="4125" max="4125" width="2.140625" style="102" customWidth="1"/>
    <col min="4126" max="4126" width="17" style="102" customWidth="1"/>
    <col min="4127" max="4129" width="6.140625" style="102" customWidth="1"/>
    <col min="4130" max="4130" width="1.42578125" style="102" customWidth="1"/>
    <col min="4131" max="4133" width="6.140625" style="102" customWidth="1"/>
    <col min="4134" max="4134" width="1.42578125" style="102" customWidth="1"/>
    <col min="4135" max="4137" width="6.140625" style="102" customWidth="1"/>
    <col min="4138" max="4138" width="1.42578125" style="102" customWidth="1"/>
    <col min="4139" max="4141" width="6.140625" style="102" customWidth="1"/>
    <col min="4142" max="4142" width="1.42578125" style="102" customWidth="1"/>
    <col min="4143" max="4145" width="6.140625" style="102" customWidth="1"/>
    <col min="4146" max="4146" width="1.42578125" style="102" customWidth="1"/>
    <col min="4147" max="4149" width="6.140625" style="102" customWidth="1"/>
    <col min="4150" max="4150" width="1.42578125" style="102" customWidth="1"/>
    <col min="4151" max="4153" width="6.140625" style="102" customWidth="1"/>
    <col min="4154" max="4352" width="11.42578125" style="102"/>
    <col min="4353" max="4353" width="19.28515625" style="102" customWidth="1"/>
    <col min="4354" max="4356" width="7.42578125" style="102" bestFit="1" customWidth="1"/>
    <col min="4357" max="4357" width="1.42578125" style="102" customWidth="1"/>
    <col min="4358" max="4360" width="6.140625" style="102" customWidth="1"/>
    <col min="4361" max="4361" width="1.42578125" style="102" customWidth="1"/>
    <col min="4362" max="4364" width="6.140625" style="102" customWidth="1"/>
    <col min="4365" max="4365" width="1.42578125" style="102" customWidth="1"/>
    <col min="4366" max="4368" width="6.140625" style="102" customWidth="1"/>
    <col min="4369" max="4369" width="1.42578125" style="102" customWidth="1"/>
    <col min="4370" max="4372" width="6.140625" style="102" customWidth="1"/>
    <col min="4373" max="4373" width="1.42578125" style="102" customWidth="1"/>
    <col min="4374" max="4376" width="6.140625" style="102" customWidth="1"/>
    <col min="4377" max="4377" width="1.42578125" style="102" customWidth="1"/>
    <col min="4378" max="4380" width="6.140625" style="102" customWidth="1"/>
    <col min="4381" max="4381" width="2.140625" style="102" customWidth="1"/>
    <col min="4382" max="4382" width="17" style="102" customWidth="1"/>
    <col min="4383" max="4385" width="6.140625" style="102" customWidth="1"/>
    <col min="4386" max="4386" width="1.42578125" style="102" customWidth="1"/>
    <col min="4387" max="4389" width="6.140625" style="102" customWidth="1"/>
    <col min="4390" max="4390" width="1.42578125" style="102" customWidth="1"/>
    <col min="4391" max="4393" width="6.140625" style="102" customWidth="1"/>
    <col min="4394" max="4394" width="1.42578125" style="102" customWidth="1"/>
    <col min="4395" max="4397" width="6.140625" style="102" customWidth="1"/>
    <col min="4398" max="4398" width="1.42578125" style="102" customWidth="1"/>
    <col min="4399" max="4401" width="6.140625" style="102" customWidth="1"/>
    <col min="4402" max="4402" width="1.42578125" style="102" customWidth="1"/>
    <col min="4403" max="4405" width="6.140625" style="102" customWidth="1"/>
    <col min="4406" max="4406" width="1.42578125" style="102" customWidth="1"/>
    <col min="4407" max="4409" width="6.140625" style="102" customWidth="1"/>
    <col min="4410" max="4608" width="11.42578125" style="102"/>
    <col min="4609" max="4609" width="19.28515625" style="102" customWidth="1"/>
    <col min="4610" max="4612" width="7.42578125" style="102" bestFit="1" customWidth="1"/>
    <col min="4613" max="4613" width="1.42578125" style="102" customWidth="1"/>
    <col min="4614" max="4616" width="6.140625" style="102" customWidth="1"/>
    <col min="4617" max="4617" width="1.42578125" style="102" customWidth="1"/>
    <col min="4618" max="4620" width="6.140625" style="102" customWidth="1"/>
    <col min="4621" max="4621" width="1.42578125" style="102" customWidth="1"/>
    <col min="4622" max="4624" width="6.140625" style="102" customWidth="1"/>
    <col min="4625" max="4625" width="1.42578125" style="102" customWidth="1"/>
    <col min="4626" max="4628" width="6.140625" style="102" customWidth="1"/>
    <col min="4629" max="4629" width="1.42578125" style="102" customWidth="1"/>
    <col min="4630" max="4632" width="6.140625" style="102" customWidth="1"/>
    <col min="4633" max="4633" width="1.42578125" style="102" customWidth="1"/>
    <col min="4634" max="4636" width="6.140625" style="102" customWidth="1"/>
    <col min="4637" max="4637" width="2.140625" style="102" customWidth="1"/>
    <col min="4638" max="4638" width="17" style="102" customWidth="1"/>
    <col min="4639" max="4641" width="6.140625" style="102" customWidth="1"/>
    <col min="4642" max="4642" width="1.42578125" style="102" customWidth="1"/>
    <col min="4643" max="4645" width="6.140625" style="102" customWidth="1"/>
    <col min="4646" max="4646" width="1.42578125" style="102" customWidth="1"/>
    <col min="4647" max="4649" width="6.140625" style="102" customWidth="1"/>
    <col min="4650" max="4650" width="1.42578125" style="102" customWidth="1"/>
    <col min="4651" max="4653" width="6.140625" style="102" customWidth="1"/>
    <col min="4654" max="4654" width="1.42578125" style="102" customWidth="1"/>
    <col min="4655" max="4657" width="6.140625" style="102" customWidth="1"/>
    <col min="4658" max="4658" width="1.42578125" style="102" customWidth="1"/>
    <col min="4659" max="4661" width="6.140625" style="102" customWidth="1"/>
    <col min="4662" max="4662" width="1.42578125" style="102" customWidth="1"/>
    <col min="4663" max="4665" width="6.140625" style="102" customWidth="1"/>
    <col min="4666" max="4864" width="11.42578125" style="102"/>
    <col min="4865" max="4865" width="19.28515625" style="102" customWidth="1"/>
    <col min="4866" max="4868" width="7.42578125" style="102" bestFit="1" customWidth="1"/>
    <col min="4869" max="4869" width="1.42578125" style="102" customWidth="1"/>
    <col min="4870" max="4872" width="6.140625" style="102" customWidth="1"/>
    <col min="4873" max="4873" width="1.42578125" style="102" customWidth="1"/>
    <col min="4874" max="4876" width="6.140625" style="102" customWidth="1"/>
    <col min="4877" max="4877" width="1.42578125" style="102" customWidth="1"/>
    <col min="4878" max="4880" width="6.140625" style="102" customWidth="1"/>
    <col min="4881" max="4881" width="1.42578125" style="102" customWidth="1"/>
    <col min="4882" max="4884" width="6.140625" style="102" customWidth="1"/>
    <col min="4885" max="4885" width="1.42578125" style="102" customWidth="1"/>
    <col min="4886" max="4888" width="6.140625" style="102" customWidth="1"/>
    <col min="4889" max="4889" width="1.42578125" style="102" customWidth="1"/>
    <col min="4890" max="4892" width="6.140625" style="102" customWidth="1"/>
    <col min="4893" max="4893" width="2.140625" style="102" customWidth="1"/>
    <col min="4894" max="4894" width="17" style="102" customWidth="1"/>
    <col min="4895" max="4897" width="6.140625" style="102" customWidth="1"/>
    <col min="4898" max="4898" width="1.42578125" style="102" customWidth="1"/>
    <col min="4899" max="4901" width="6.140625" style="102" customWidth="1"/>
    <col min="4902" max="4902" width="1.42578125" style="102" customWidth="1"/>
    <col min="4903" max="4905" width="6.140625" style="102" customWidth="1"/>
    <col min="4906" max="4906" width="1.42578125" style="102" customWidth="1"/>
    <col min="4907" max="4909" width="6.140625" style="102" customWidth="1"/>
    <col min="4910" max="4910" width="1.42578125" style="102" customWidth="1"/>
    <col min="4911" max="4913" width="6.140625" style="102" customWidth="1"/>
    <col min="4914" max="4914" width="1.42578125" style="102" customWidth="1"/>
    <col min="4915" max="4917" width="6.140625" style="102" customWidth="1"/>
    <col min="4918" max="4918" width="1.42578125" style="102" customWidth="1"/>
    <col min="4919" max="4921" width="6.140625" style="102" customWidth="1"/>
    <col min="4922" max="5120" width="11.42578125" style="102"/>
    <col min="5121" max="5121" width="19.28515625" style="102" customWidth="1"/>
    <col min="5122" max="5124" width="7.42578125" style="102" bestFit="1" customWidth="1"/>
    <col min="5125" max="5125" width="1.42578125" style="102" customWidth="1"/>
    <col min="5126" max="5128" width="6.140625" style="102" customWidth="1"/>
    <col min="5129" max="5129" width="1.42578125" style="102" customWidth="1"/>
    <col min="5130" max="5132" width="6.140625" style="102" customWidth="1"/>
    <col min="5133" max="5133" width="1.42578125" style="102" customWidth="1"/>
    <col min="5134" max="5136" width="6.140625" style="102" customWidth="1"/>
    <col min="5137" max="5137" width="1.42578125" style="102" customWidth="1"/>
    <col min="5138" max="5140" width="6.140625" style="102" customWidth="1"/>
    <col min="5141" max="5141" width="1.42578125" style="102" customWidth="1"/>
    <col min="5142" max="5144" width="6.140625" style="102" customWidth="1"/>
    <col min="5145" max="5145" width="1.42578125" style="102" customWidth="1"/>
    <col min="5146" max="5148" width="6.140625" style="102" customWidth="1"/>
    <col min="5149" max="5149" width="2.140625" style="102" customWidth="1"/>
    <col min="5150" max="5150" width="17" style="102" customWidth="1"/>
    <col min="5151" max="5153" width="6.140625" style="102" customWidth="1"/>
    <col min="5154" max="5154" width="1.42578125" style="102" customWidth="1"/>
    <col min="5155" max="5157" width="6.140625" style="102" customWidth="1"/>
    <col min="5158" max="5158" width="1.42578125" style="102" customWidth="1"/>
    <col min="5159" max="5161" width="6.140625" style="102" customWidth="1"/>
    <col min="5162" max="5162" width="1.42578125" style="102" customWidth="1"/>
    <col min="5163" max="5165" width="6.140625" style="102" customWidth="1"/>
    <col min="5166" max="5166" width="1.42578125" style="102" customWidth="1"/>
    <col min="5167" max="5169" width="6.140625" style="102" customWidth="1"/>
    <col min="5170" max="5170" width="1.42578125" style="102" customWidth="1"/>
    <col min="5171" max="5173" width="6.140625" style="102" customWidth="1"/>
    <col min="5174" max="5174" width="1.42578125" style="102" customWidth="1"/>
    <col min="5175" max="5177" width="6.140625" style="102" customWidth="1"/>
    <col min="5178" max="5376" width="11.42578125" style="102"/>
    <col min="5377" max="5377" width="19.28515625" style="102" customWidth="1"/>
    <col min="5378" max="5380" width="7.42578125" style="102" bestFit="1" customWidth="1"/>
    <col min="5381" max="5381" width="1.42578125" style="102" customWidth="1"/>
    <col min="5382" max="5384" width="6.140625" style="102" customWidth="1"/>
    <col min="5385" max="5385" width="1.42578125" style="102" customWidth="1"/>
    <col min="5386" max="5388" width="6.140625" style="102" customWidth="1"/>
    <col min="5389" max="5389" width="1.42578125" style="102" customWidth="1"/>
    <col min="5390" max="5392" width="6.140625" style="102" customWidth="1"/>
    <col min="5393" max="5393" width="1.42578125" style="102" customWidth="1"/>
    <col min="5394" max="5396" width="6.140625" style="102" customWidth="1"/>
    <col min="5397" max="5397" width="1.42578125" style="102" customWidth="1"/>
    <col min="5398" max="5400" width="6.140625" style="102" customWidth="1"/>
    <col min="5401" max="5401" width="1.42578125" style="102" customWidth="1"/>
    <col min="5402" max="5404" width="6.140625" style="102" customWidth="1"/>
    <col min="5405" max="5405" width="2.140625" style="102" customWidth="1"/>
    <col min="5406" max="5406" width="17" style="102" customWidth="1"/>
    <col min="5407" max="5409" width="6.140625" style="102" customWidth="1"/>
    <col min="5410" max="5410" width="1.42578125" style="102" customWidth="1"/>
    <col min="5411" max="5413" width="6.140625" style="102" customWidth="1"/>
    <col min="5414" max="5414" width="1.42578125" style="102" customWidth="1"/>
    <col min="5415" max="5417" width="6.140625" style="102" customWidth="1"/>
    <col min="5418" max="5418" width="1.42578125" style="102" customWidth="1"/>
    <col min="5419" max="5421" width="6.140625" style="102" customWidth="1"/>
    <col min="5422" max="5422" width="1.42578125" style="102" customWidth="1"/>
    <col min="5423" max="5425" width="6.140625" style="102" customWidth="1"/>
    <col min="5426" max="5426" width="1.42578125" style="102" customWidth="1"/>
    <col min="5427" max="5429" width="6.140625" style="102" customWidth="1"/>
    <col min="5430" max="5430" width="1.42578125" style="102" customWidth="1"/>
    <col min="5431" max="5433" width="6.140625" style="102" customWidth="1"/>
    <col min="5434" max="5632" width="11.42578125" style="102"/>
    <col min="5633" max="5633" width="19.28515625" style="102" customWidth="1"/>
    <col min="5634" max="5636" width="7.42578125" style="102" bestFit="1" customWidth="1"/>
    <col min="5637" max="5637" width="1.42578125" style="102" customWidth="1"/>
    <col min="5638" max="5640" width="6.140625" style="102" customWidth="1"/>
    <col min="5641" max="5641" width="1.42578125" style="102" customWidth="1"/>
    <col min="5642" max="5644" width="6.140625" style="102" customWidth="1"/>
    <col min="5645" max="5645" width="1.42578125" style="102" customWidth="1"/>
    <col min="5646" max="5648" width="6.140625" style="102" customWidth="1"/>
    <col min="5649" max="5649" width="1.42578125" style="102" customWidth="1"/>
    <col min="5650" max="5652" width="6.140625" style="102" customWidth="1"/>
    <col min="5653" max="5653" width="1.42578125" style="102" customWidth="1"/>
    <col min="5654" max="5656" width="6.140625" style="102" customWidth="1"/>
    <col min="5657" max="5657" width="1.42578125" style="102" customWidth="1"/>
    <col min="5658" max="5660" width="6.140625" style="102" customWidth="1"/>
    <col min="5661" max="5661" width="2.140625" style="102" customWidth="1"/>
    <col min="5662" max="5662" width="17" style="102" customWidth="1"/>
    <col min="5663" max="5665" width="6.140625" style="102" customWidth="1"/>
    <col min="5666" max="5666" width="1.42578125" style="102" customWidth="1"/>
    <col min="5667" max="5669" width="6.140625" style="102" customWidth="1"/>
    <col min="5670" max="5670" width="1.42578125" style="102" customWidth="1"/>
    <col min="5671" max="5673" width="6.140625" style="102" customWidth="1"/>
    <col min="5674" max="5674" width="1.42578125" style="102" customWidth="1"/>
    <col min="5675" max="5677" width="6.140625" style="102" customWidth="1"/>
    <col min="5678" max="5678" width="1.42578125" style="102" customWidth="1"/>
    <col min="5679" max="5681" width="6.140625" style="102" customWidth="1"/>
    <col min="5682" max="5682" width="1.42578125" style="102" customWidth="1"/>
    <col min="5683" max="5685" width="6.140625" style="102" customWidth="1"/>
    <col min="5686" max="5686" width="1.42578125" style="102" customWidth="1"/>
    <col min="5687" max="5689" width="6.140625" style="102" customWidth="1"/>
    <col min="5690" max="5888" width="11.42578125" style="102"/>
    <col min="5889" max="5889" width="19.28515625" style="102" customWidth="1"/>
    <col min="5890" max="5892" width="7.42578125" style="102" bestFit="1" customWidth="1"/>
    <col min="5893" max="5893" width="1.42578125" style="102" customWidth="1"/>
    <col min="5894" max="5896" width="6.140625" style="102" customWidth="1"/>
    <col min="5897" max="5897" width="1.42578125" style="102" customWidth="1"/>
    <col min="5898" max="5900" width="6.140625" style="102" customWidth="1"/>
    <col min="5901" max="5901" width="1.42578125" style="102" customWidth="1"/>
    <col min="5902" max="5904" width="6.140625" style="102" customWidth="1"/>
    <col min="5905" max="5905" width="1.42578125" style="102" customWidth="1"/>
    <col min="5906" max="5908" width="6.140625" style="102" customWidth="1"/>
    <col min="5909" max="5909" width="1.42578125" style="102" customWidth="1"/>
    <col min="5910" max="5912" width="6.140625" style="102" customWidth="1"/>
    <col min="5913" max="5913" width="1.42578125" style="102" customWidth="1"/>
    <col min="5914" max="5916" width="6.140625" style="102" customWidth="1"/>
    <col min="5917" max="5917" width="2.140625" style="102" customWidth="1"/>
    <col min="5918" max="5918" width="17" style="102" customWidth="1"/>
    <col min="5919" max="5921" width="6.140625" style="102" customWidth="1"/>
    <col min="5922" max="5922" width="1.42578125" style="102" customWidth="1"/>
    <col min="5923" max="5925" width="6.140625" style="102" customWidth="1"/>
    <col min="5926" max="5926" width="1.42578125" style="102" customWidth="1"/>
    <col min="5927" max="5929" width="6.140625" style="102" customWidth="1"/>
    <col min="5930" max="5930" width="1.42578125" style="102" customWidth="1"/>
    <col min="5931" max="5933" width="6.140625" style="102" customWidth="1"/>
    <col min="5934" max="5934" width="1.42578125" style="102" customWidth="1"/>
    <col min="5935" max="5937" width="6.140625" style="102" customWidth="1"/>
    <col min="5938" max="5938" width="1.42578125" style="102" customWidth="1"/>
    <col min="5939" max="5941" width="6.140625" style="102" customWidth="1"/>
    <col min="5942" max="5942" width="1.42578125" style="102" customWidth="1"/>
    <col min="5943" max="5945" width="6.140625" style="102" customWidth="1"/>
    <col min="5946" max="6144" width="11.42578125" style="102"/>
    <col min="6145" max="6145" width="19.28515625" style="102" customWidth="1"/>
    <col min="6146" max="6148" width="7.42578125" style="102" bestFit="1" customWidth="1"/>
    <col min="6149" max="6149" width="1.42578125" style="102" customWidth="1"/>
    <col min="6150" max="6152" width="6.140625" style="102" customWidth="1"/>
    <col min="6153" max="6153" width="1.42578125" style="102" customWidth="1"/>
    <col min="6154" max="6156" width="6.140625" style="102" customWidth="1"/>
    <col min="6157" max="6157" width="1.42578125" style="102" customWidth="1"/>
    <col min="6158" max="6160" width="6.140625" style="102" customWidth="1"/>
    <col min="6161" max="6161" width="1.42578125" style="102" customWidth="1"/>
    <col min="6162" max="6164" width="6.140625" style="102" customWidth="1"/>
    <col min="6165" max="6165" width="1.42578125" style="102" customWidth="1"/>
    <col min="6166" max="6168" width="6.140625" style="102" customWidth="1"/>
    <col min="6169" max="6169" width="1.42578125" style="102" customWidth="1"/>
    <col min="6170" max="6172" width="6.140625" style="102" customWidth="1"/>
    <col min="6173" max="6173" width="2.140625" style="102" customWidth="1"/>
    <col min="6174" max="6174" width="17" style="102" customWidth="1"/>
    <col min="6175" max="6177" width="6.140625" style="102" customWidth="1"/>
    <col min="6178" max="6178" width="1.42578125" style="102" customWidth="1"/>
    <col min="6179" max="6181" width="6.140625" style="102" customWidth="1"/>
    <col min="6182" max="6182" width="1.42578125" style="102" customWidth="1"/>
    <col min="6183" max="6185" width="6.140625" style="102" customWidth="1"/>
    <col min="6186" max="6186" width="1.42578125" style="102" customWidth="1"/>
    <col min="6187" max="6189" width="6.140625" style="102" customWidth="1"/>
    <col min="6190" max="6190" width="1.42578125" style="102" customWidth="1"/>
    <col min="6191" max="6193" width="6.140625" style="102" customWidth="1"/>
    <col min="6194" max="6194" width="1.42578125" style="102" customWidth="1"/>
    <col min="6195" max="6197" width="6.140625" style="102" customWidth="1"/>
    <col min="6198" max="6198" width="1.42578125" style="102" customWidth="1"/>
    <col min="6199" max="6201" width="6.140625" style="102" customWidth="1"/>
    <col min="6202" max="6400" width="11.42578125" style="102"/>
    <col min="6401" max="6401" width="19.28515625" style="102" customWidth="1"/>
    <col min="6402" max="6404" width="7.42578125" style="102" bestFit="1" customWidth="1"/>
    <col min="6405" max="6405" width="1.42578125" style="102" customWidth="1"/>
    <col min="6406" max="6408" width="6.140625" style="102" customWidth="1"/>
    <col min="6409" max="6409" width="1.42578125" style="102" customWidth="1"/>
    <col min="6410" max="6412" width="6.140625" style="102" customWidth="1"/>
    <col min="6413" max="6413" width="1.42578125" style="102" customWidth="1"/>
    <col min="6414" max="6416" width="6.140625" style="102" customWidth="1"/>
    <col min="6417" max="6417" width="1.42578125" style="102" customWidth="1"/>
    <col min="6418" max="6420" width="6.140625" style="102" customWidth="1"/>
    <col min="6421" max="6421" width="1.42578125" style="102" customWidth="1"/>
    <col min="6422" max="6424" width="6.140625" style="102" customWidth="1"/>
    <col min="6425" max="6425" width="1.42578125" style="102" customWidth="1"/>
    <col min="6426" max="6428" width="6.140625" style="102" customWidth="1"/>
    <col min="6429" max="6429" width="2.140625" style="102" customWidth="1"/>
    <col min="6430" max="6430" width="17" style="102" customWidth="1"/>
    <col min="6431" max="6433" width="6.140625" style="102" customWidth="1"/>
    <col min="6434" max="6434" width="1.42578125" style="102" customWidth="1"/>
    <col min="6435" max="6437" width="6.140625" style="102" customWidth="1"/>
    <col min="6438" max="6438" width="1.42578125" style="102" customWidth="1"/>
    <col min="6439" max="6441" width="6.140625" style="102" customWidth="1"/>
    <col min="6442" max="6442" width="1.42578125" style="102" customWidth="1"/>
    <col min="6443" max="6445" width="6.140625" style="102" customWidth="1"/>
    <col min="6446" max="6446" width="1.42578125" style="102" customWidth="1"/>
    <col min="6447" max="6449" width="6.140625" style="102" customWidth="1"/>
    <col min="6450" max="6450" width="1.42578125" style="102" customWidth="1"/>
    <col min="6451" max="6453" width="6.140625" style="102" customWidth="1"/>
    <col min="6454" max="6454" width="1.42578125" style="102" customWidth="1"/>
    <col min="6455" max="6457" width="6.140625" style="102" customWidth="1"/>
    <col min="6458" max="6656" width="11.42578125" style="102"/>
    <col min="6657" max="6657" width="19.28515625" style="102" customWidth="1"/>
    <col min="6658" max="6660" width="7.42578125" style="102" bestFit="1" customWidth="1"/>
    <col min="6661" max="6661" width="1.42578125" style="102" customWidth="1"/>
    <col min="6662" max="6664" width="6.140625" style="102" customWidth="1"/>
    <col min="6665" max="6665" width="1.42578125" style="102" customWidth="1"/>
    <col min="6666" max="6668" width="6.140625" style="102" customWidth="1"/>
    <col min="6669" max="6669" width="1.42578125" style="102" customWidth="1"/>
    <col min="6670" max="6672" width="6.140625" style="102" customWidth="1"/>
    <col min="6673" max="6673" width="1.42578125" style="102" customWidth="1"/>
    <col min="6674" max="6676" width="6.140625" style="102" customWidth="1"/>
    <col min="6677" max="6677" width="1.42578125" style="102" customWidth="1"/>
    <col min="6678" max="6680" width="6.140625" style="102" customWidth="1"/>
    <col min="6681" max="6681" width="1.42578125" style="102" customWidth="1"/>
    <col min="6682" max="6684" width="6.140625" style="102" customWidth="1"/>
    <col min="6685" max="6685" width="2.140625" style="102" customWidth="1"/>
    <col min="6686" max="6686" width="17" style="102" customWidth="1"/>
    <col min="6687" max="6689" width="6.140625" style="102" customWidth="1"/>
    <col min="6690" max="6690" width="1.42578125" style="102" customWidth="1"/>
    <col min="6691" max="6693" width="6.140625" style="102" customWidth="1"/>
    <col min="6694" max="6694" width="1.42578125" style="102" customWidth="1"/>
    <col min="6695" max="6697" width="6.140625" style="102" customWidth="1"/>
    <col min="6698" max="6698" width="1.42578125" style="102" customWidth="1"/>
    <col min="6699" max="6701" width="6.140625" style="102" customWidth="1"/>
    <col min="6702" max="6702" width="1.42578125" style="102" customWidth="1"/>
    <col min="6703" max="6705" width="6.140625" style="102" customWidth="1"/>
    <col min="6706" max="6706" width="1.42578125" style="102" customWidth="1"/>
    <col min="6707" max="6709" width="6.140625" style="102" customWidth="1"/>
    <col min="6710" max="6710" width="1.42578125" style="102" customWidth="1"/>
    <col min="6711" max="6713" width="6.140625" style="102" customWidth="1"/>
    <col min="6714" max="6912" width="11.42578125" style="102"/>
    <col min="6913" max="6913" width="19.28515625" style="102" customWidth="1"/>
    <col min="6914" max="6916" width="7.42578125" style="102" bestFit="1" customWidth="1"/>
    <col min="6917" max="6917" width="1.42578125" style="102" customWidth="1"/>
    <col min="6918" max="6920" width="6.140625" style="102" customWidth="1"/>
    <col min="6921" max="6921" width="1.42578125" style="102" customWidth="1"/>
    <col min="6922" max="6924" width="6.140625" style="102" customWidth="1"/>
    <col min="6925" max="6925" width="1.42578125" style="102" customWidth="1"/>
    <col min="6926" max="6928" width="6.140625" style="102" customWidth="1"/>
    <col min="6929" max="6929" width="1.42578125" style="102" customWidth="1"/>
    <col min="6930" max="6932" width="6.140625" style="102" customWidth="1"/>
    <col min="6933" max="6933" width="1.42578125" style="102" customWidth="1"/>
    <col min="6934" max="6936" width="6.140625" style="102" customWidth="1"/>
    <col min="6937" max="6937" width="1.42578125" style="102" customWidth="1"/>
    <col min="6938" max="6940" width="6.140625" style="102" customWidth="1"/>
    <col min="6941" max="6941" width="2.140625" style="102" customWidth="1"/>
    <col min="6942" max="6942" width="17" style="102" customWidth="1"/>
    <col min="6943" max="6945" width="6.140625" style="102" customWidth="1"/>
    <col min="6946" max="6946" width="1.42578125" style="102" customWidth="1"/>
    <col min="6947" max="6949" width="6.140625" style="102" customWidth="1"/>
    <col min="6950" max="6950" width="1.42578125" style="102" customWidth="1"/>
    <col min="6951" max="6953" width="6.140625" style="102" customWidth="1"/>
    <col min="6954" max="6954" width="1.42578125" style="102" customWidth="1"/>
    <col min="6955" max="6957" width="6.140625" style="102" customWidth="1"/>
    <col min="6958" max="6958" width="1.42578125" style="102" customWidth="1"/>
    <col min="6959" max="6961" width="6.140625" style="102" customWidth="1"/>
    <col min="6962" max="6962" width="1.42578125" style="102" customWidth="1"/>
    <col min="6963" max="6965" width="6.140625" style="102" customWidth="1"/>
    <col min="6966" max="6966" width="1.42578125" style="102" customWidth="1"/>
    <col min="6967" max="6969" width="6.140625" style="102" customWidth="1"/>
    <col min="6970" max="7168" width="11.42578125" style="102"/>
    <col min="7169" max="7169" width="19.28515625" style="102" customWidth="1"/>
    <col min="7170" max="7172" width="7.42578125" style="102" bestFit="1" customWidth="1"/>
    <col min="7173" max="7173" width="1.42578125" style="102" customWidth="1"/>
    <col min="7174" max="7176" width="6.140625" style="102" customWidth="1"/>
    <col min="7177" max="7177" width="1.42578125" style="102" customWidth="1"/>
    <col min="7178" max="7180" width="6.140625" style="102" customWidth="1"/>
    <col min="7181" max="7181" width="1.42578125" style="102" customWidth="1"/>
    <col min="7182" max="7184" width="6.140625" style="102" customWidth="1"/>
    <col min="7185" max="7185" width="1.42578125" style="102" customWidth="1"/>
    <col min="7186" max="7188" width="6.140625" style="102" customWidth="1"/>
    <col min="7189" max="7189" width="1.42578125" style="102" customWidth="1"/>
    <col min="7190" max="7192" width="6.140625" style="102" customWidth="1"/>
    <col min="7193" max="7193" width="1.42578125" style="102" customWidth="1"/>
    <col min="7194" max="7196" width="6.140625" style="102" customWidth="1"/>
    <col min="7197" max="7197" width="2.140625" style="102" customWidth="1"/>
    <col min="7198" max="7198" width="17" style="102" customWidth="1"/>
    <col min="7199" max="7201" width="6.140625" style="102" customWidth="1"/>
    <col min="7202" max="7202" width="1.42578125" style="102" customWidth="1"/>
    <col min="7203" max="7205" width="6.140625" style="102" customWidth="1"/>
    <col min="7206" max="7206" width="1.42578125" style="102" customWidth="1"/>
    <col min="7207" max="7209" width="6.140625" style="102" customWidth="1"/>
    <col min="7210" max="7210" width="1.42578125" style="102" customWidth="1"/>
    <col min="7211" max="7213" width="6.140625" style="102" customWidth="1"/>
    <col min="7214" max="7214" width="1.42578125" style="102" customWidth="1"/>
    <col min="7215" max="7217" width="6.140625" style="102" customWidth="1"/>
    <col min="7218" max="7218" width="1.42578125" style="102" customWidth="1"/>
    <col min="7219" max="7221" width="6.140625" style="102" customWidth="1"/>
    <col min="7222" max="7222" width="1.42578125" style="102" customWidth="1"/>
    <col min="7223" max="7225" width="6.140625" style="102" customWidth="1"/>
    <col min="7226" max="7424" width="11.42578125" style="102"/>
    <col min="7425" max="7425" width="19.28515625" style="102" customWidth="1"/>
    <col min="7426" max="7428" width="7.42578125" style="102" bestFit="1" customWidth="1"/>
    <col min="7429" max="7429" width="1.42578125" style="102" customWidth="1"/>
    <col min="7430" max="7432" width="6.140625" style="102" customWidth="1"/>
    <col min="7433" max="7433" width="1.42578125" style="102" customWidth="1"/>
    <col min="7434" max="7436" width="6.140625" style="102" customWidth="1"/>
    <col min="7437" max="7437" width="1.42578125" style="102" customWidth="1"/>
    <col min="7438" max="7440" width="6.140625" style="102" customWidth="1"/>
    <col min="7441" max="7441" width="1.42578125" style="102" customWidth="1"/>
    <col min="7442" max="7444" width="6.140625" style="102" customWidth="1"/>
    <col min="7445" max="7445" width="1.42578125" style="102" customWidth="1"/>
    <col min="7446" max="7448" width="6.140625" style="102" customWidth="1"/>
    <col min="7449" max="7449" width="1.42578125" style="102" customWidth="1"/>
    <col min="7450" max="7452" width="6.140625" style="102" customWidth="1"/>
    <col min="7453" max="7453" width="2.140625" style="102" customWidth="1"/>
    <col min="7454" max="7454" width="17" style="102" customWidth="1"/>
    <col min="7455" max="7457" width="6.140625" style="102" customWidth="1"/>
    <col min="7458" max="7458" width="1.42578125" style="102" customWidth="1"/>
    <col min="7459" max="7461" width="6.140625" style="102" customWidth="1"/>
    <col min="7462" max="7462" width="1.42578125" style="102" customWidth="1"/>
    <col min="7463" max="7465" width="6.140625" style="102" customWidth="1"/>
    <col min="7466" max="7466" width="1.42578125" style="102" customWidth="1"/>
    <col min="7467" max="7469" width="6.140625" style="102" customWidth="1"/>
    <col min="7470" max="7470" width="1.42578125" style="102" customWidth="1"/>
    <col min="7471" max="7473" width="6.140625" style="102" customWidth="1"/>
    <col min="7474" max="7474" width="1.42578125" style="102" customWidth="1"/>
    <col min="7475" max="7477" width="6.140625" style="102" customWidth="1"/>
    <col min="7478" max="7478" width="1.42578125" style="102" customWidth="1"/>
    <col min="7479" max="7481" width="6.140625" style="102" customWidth="1"/>
    <col min="7482" max="7680" width="11.42578125" style="102"/>
    <col min="7681" max="7681" width="19.28515625" style="102" customWidth="1"/>
    <col min="7682" max="7684" width="7.42578125" style="102" bestFit="1" customWidth="1"/>
    <col min="7685" max="7685" width="1.42578125" style="102" customWidth="1"/>
    <col min="7686" max="7688" width="6.140625" style="102" customWidth="1"/>
    <col min="7689" max="7689" width="1.42578125" style="102" customWidth="1"/>
    <col min="7690" max="7692" width="6.140625" style="102" customWidth="1"/>
    <col min="7693" max="7693" width="1.42578125" style="102" customWidth="1"/>
    <col min="7694" max="7696" width="6.140625" style="102" customWidth="1"/>
    <col min="7697" max="7697" width="1.42578125" style="102" customWidth="1"/>
    <col min="7698" max="7700" width="6.140625" style="102" customWidth="1"/>
    <col min="7701" max="7701" width="1.42578125" style="102" customWidth="1"/>
    <col min="7702" max="7704" width="6.140625" style="102" customWidth="1"/>
    <col min="7705" max="7705" width="1.42578125" style="102" customWidth="1"/>
    <col min="7706" max="7708" width="6.140625" style="102" customWidth="1"/>
    <col min="7709" max="7709" width="2.140625" style="102" customWidth="1"/>
    <col min="7710" max="7710" width="17" style="102" customWidth="1"/>
    <col min="7711" max="7713" width="6.140625" style="102" customWidth="1"/>
    <col min="7714" max="7714" width="1.42578125" style="102" customWidth="1"/>
    <col min="7715" max="7717" width="6.140625" style="102" customWidth="1"/>
    <col min="7718" max="7718" width="1.42578125" style="102" customWidth="1"/>
    <col min="7719" max="7721" width="6.140625" style="102" customWidth="1"/>
    <col min="7722" max="7722" width="1.42578125" style="102" customWidth="1"/>
    <col min="7723" max="7725" width="6.140625" style="102" customWidth="1"/>
    <col min="7726" max="7726" width="1.42578125" style="102" customWidth="1"/>
    <col min="7727" max="7729" width="6.140625" style="102" customWidth="1"/>
    <col min="7730" max="7730" width="1.42578125" style="102" customWidth="1"/>
    <col min="7731" max="7733" width="6.140625" style="102" customWidth="1"/>
    <col min="7734" max="7734" width="1.42578125" style="102" customWidth="1"/>
    <col min="7735" max="7737" width="6.140625" style="102" customWidth="1"/>
    <col min="7738" max="7936" width="11.42578125" style="102"/>
    <col min="7937" max="7937" width="19.28515625" style="102" customWidth="1"/>
    <col min="7938" max="7940" width="7.42578125" style="102" bestFit="1" customWidth="1"/>
    <col min="7941" max="7941" width="1.42578125" style="102" customWidth="1"/>
    <col min="7942" max="7944" width="6.140625" style="102" customWidth="1"/>
    <col min="7945" max="7945" width="1.42578125" style="102" customWidth="1"/>
    <col min="7946" max="7948" width="6.140625" style="102" customWidth="1"/>
    <col min="7949" max="7949" width="1.42578125" style="102" customWidth="1"/>
    <col min="7950" max="7952" width="6.140625" style="102" customWidth="1"/>
    <col min="7953" max="7953" width="1.42578125" style="102" customWidth="1"/>
    <col min="7954" max="7956" width="6.140625" style="102" customWidth="1"/>
    <col min="7957" max="7957" width="1.42578125" style="102" customWidth="1"/>
    <col min="7958" max="7960" width="6.140625" style="102" customWidth="1"/>
    <col min="7961" max="7961" width="1.42578125" style="102" customWidth="1"/>
    <col min="7962" max="7964" width="6.140625" style="102" customWidth="1"/>
    <col min="7965" max="7965" width="2.140625" style="102" customWidth="1"/>
    <col min="7966" max="7966" width="17" style="102" customWidth="1"/>
    <col min="7967" max="7969" width="6.140625" style="102" customWidth="1"/>
    <col min="7970" max="7970" width="1.42578125" style="102" customWidth="1"/>
    <col min="7971" max="7973" width="6.140625" style="102" customWidth="1"/>
    <col min="7974" max="7974" width="1.42578125" style="102" customWidth="1"/>
    <col min="7975" max="7977" width="6.140625" style="102" customWidth="1"/>
    <col min="7978" max="7978" width="1.42578125" style="102" customWidth="1"/>
    <col min="7979" max="7981" width="6.140625" style="102" customWidth="1"/>
    <col min="7982" max="7982" width="1.42578125" style="102" customWidth="1"/>
    <col min="7983" max="7985" width="6.140625" style="102" customWidth="1"/>
    <col min="7986" max="7986" width="1.42578125" style="102" customWidth="1"/>
    <col min="7987" max="7989" width="6.140625" style="102" customWidth="1"/>
    <col min="7990" max="7990" width="1.42578125" style="102" customWidth="1"/>
    <col min="7991" max="7993" width="6.140625" style="102" customWidth="1"/>
    <col min="7994" max="8192" width="11.42578125" style="102"/>
    <col min="8193" max="8193" width="19.28515625" style="102" customWidth="1"/>
    <col min="8194" max="8196" width="7.42578125" style="102" bestFit="1" customWidth="1"/>
    <col min="8197" max="8197" width="1.42578125" style="102" customWidth="1"/>
    <col min="8198" max="8200" width="6.140625" style="102" customWidth="1"/>
    <col min="8201" max="8201" width="1.42578125" style="102" customWidth="1"/>
    <col min="8202" max="8204" width="6.140625" style="102" customWidth="1"/>
    <col min="8205" max="8205" width="1.42578125" style="102" customWidth="1"/>
    <col min="8206" max="8208" width="6.140625" style="102" customWidth="1"/>
    <col min="8209" max="8209" width="1.42578125" style="102" customWidth="1"/>
    <col min="8210" max="8212" width="6.140625" style="102" customWidth="1"/>
    <col min="8213" max="8213" width="1.42578125" style="102" customWidth="1"/>
    <col min="8214" max="8216" width="6.140625" style="102" customWidth="1"/>
    <col min="8217" max="8217" width="1.42578125" style="102" customWidth="1"/>
    <col min="8218" max="8220" width="6.140625" style="102" customWidth="1"/>
    <col min="8221" max="8221" width="2.140625" style="102" customWidth="1"/>
    <col min="8222" max="8222" width="17" style="102" customWidth="1"/>
    <col min="8223" max="8225" width="6.140625" style="102" customWidth="1"/>
    <col min="8226" max="8226" width="1.42578125" style="102" customWidth="1"/>
    <col min="8227" max="8229" width="6.140625" style="102" customWidth="1"/>
    <col min="8230" max="8230" width="1.42578125" style="102" customWidth="1"/>
    <col min="8231" max="8233" width="6.140625" style="102" customWidth="1"/>
    <col min="8234" max="8234" width="1.42578125" style="102" customWidth="1"/>
    <col min="8235" max="8237" width="6.140625" style="102" customWidth="1"/>
    <col min="8238" max="8238" width="1.42578125" style="102" customWidth="1"/>
    <col min="8239" max="8241" width="6.140625" style="102" customWidth="1"/>
    <col min="8242" max="8242" width="1.42578125" style="102" customWidth="1"/>
    <col min="8243" max="8245" width="6.140625" style="102" customWidth="1"/>
    <col min="8246" max="8246" width="1.42578125" style="102" customWidth="1"/>
    <col min="8247" max="8249" width="6.140625" style="102" customWidth="1"/>
    <col min="8250" max="8448" width="11.42578125" style="102"/>
    <col min="8449" max="8449" width="19.28515625" style="102" customWidth="1"/>
    <col min="8450" max="8452" width="7.42578125" style="102" bestFit="1" customWidth="1"/>
    <col min="8453" max="8453" width="1.42578125" style="102" customWidth="1"/>
    <col min="8454" max="8456" width="6.140625" style="102" customWidth="1"/>
    <col min="8457" max="8457" width="1.42578125" style="102" customWidth="1"/>
    <col min="8458" max="8460" width="6.140625" style="102" customWidth="1"/>
    <col min="8461" max="8461" width="1.42578125" style="102" customWidth="1"/>
    <col min="8462" max="8464" width="6.140625" style="102" customWidth="1"/>
    <col min="8465" max="8465" width="1.42578125" style="102" customWidth="1"/>
    <col min="8466" max="8468" width="6.140625" style="102" customWidth="1"/>
    <col min="8469" max="8469" width="1.42578125" style="102" customWidth="1"/>
    <col min="8470" max="8472" width="6.140625" style="102" customWidth="1"/>
    <col min="8473" max="8473" width="1.42578125" style="102" customWidth="1"/>
    <col min="8474" max="8476" width="6.140625" style="102" customWidth="1"/>
    <col min="8477" max="8477" width="2.140625" style="102" customWidth="1"/>
    <col min="8478" max="8478" width="17" style="102" customWidth="1"/>
    <col min="8479" max="8481" width="6.140625" style="102" customWidth="1"/>
    <col min="8482" max="8482" width="1.42578125" style="102" customWidth="1"/>
    <col min="8483" max="8485" width="6.140625" style="102" customWidth="1"/>
    <col min="8486" max="8486" width="1.42578125" style="102" customWidth="1"/>
    <col min="8487" max="8489" width="6.140625" style="102" customWidth="1"/>
    <col min="8490" max="8490" width="1.42578125" style="102" customWidth="1"/>
    <col min="8491" max="8493" width="6.140625" style="102" customWidth="1"/>
    <col min="8494" max="8494" width="1.42578125" style="102" customWidth="1"/>
    <col min="8495" max="8497" width="6.140625" style="102" customWidth="1"/>
    <col min="8498" max="8498" width="1.42578125" style="102" customWidth="1"/>
    <col min="8499" max="8501" width="6.140625" style="102" customWidth="1"/>
    <col min="8502" max="8502" width="1.42578125" style="102" customWidth="1"/>
    <col min="8503" max="8505" width="6.140625" style="102" customWidth="1"/>
    <col min="8506" max="8704" width="11.42578125" style="102"/>
    <col min="8705" max="8705" width="19.28515625" style="102" customWidth="1"/>
    <col min="8706" max="8708" width="7.42578125" style="102" bestFit="1" customWidth="1"/>
    <col min="8709" max="8709" width="1.42578125" style="102" customWidth="1"/>
    <col min="8710" max="8712" width="6.140625" style="102" customWidth="1"/>
    <col min="8713" max="8713" width="1.42578125" style="102" customWidth="1"/>
    <col min="8714" max="8716" width="6.140625" style="102" customWidth="1"/>
    <col min="8717" max="8717" width="1.42578125" style="102" customWidth="1"/>
    <col min="8718" max="8720" width="6.140625" style="102" customWidth="1"/>
    <col min="8721" max="8721" width="1.42578125" style="102" customWidth="1"/>
    <col min="8722" max="8724" width="6.140625" style="102" customWidth="1"/>
    <col min="8725" max="8725" width="1.42578125" style="102" customWidth="1"/>
    <col min="8726" max="8728" width="6.140625" style="102" customWidth="1"/>
    <col min="8729" max="8729" width="1.42578125" style="102" customWidth="1"/>
    <col min="8730" max="8732" width="6.140625" style="102" customWidth="1"/>
    <col min="8733" max="8733" width="2.140625" style="102" customWidth="1"/>
    <col min="8734" max="8734" width="17" style="102" customWidth="1"/>
    <col min="8735" max="8737" width="6.140625" style="102" customWidth="1"/>
    <col min="8738" max="8738" width="1.42578125" style="102" customWidth="1"/>
    <col min="8739" max="8741" width="6.140625" style="102" customWidth="1"/>
    <col min="8742" max="8742" width="1.42578125" style="102" customWidth="1"/>
    <col min="8743" max="8745" width="6.140625" style="102" customWidth="1"/>
    <col min="8746" max="8746" width="1.42578125" style="102" customWidth="1"/>
    <col min="8747" max="8749" width="6.140625" style="102" customWidth="1"/>
    <col min="8750" max="8750" width="1.42578125" style="102" customWidth="1"/>
    <col min="8751" max="8753" width="6.140625" style="102" customWidth="1"/>
    <col min="8754" max="8754" width="1.42578125" style="102" customWidth="1"/>
    <col min="8755" max="8757" width="6.140625" style="102" customWidth="1"/>
    <col min="8758" max="8758" width="1.42578125" style="102" customWidth="1"/>
    <col min="8759" max="8761" width="6.140625" style="102" customWidth="1"/>
    <col min="8762" max="8960" width="11.42578125" style="102"/>
    <col min="8961" max="8961" width="19.28515625" style="102" customWidth="1"/>
    <col min="8962" max="8964" width="7.42578125" style="102" bestFit="1" customWidth="1"/>
    <col min="8965" max="8965" width="1.42578125" style="102" customWidth="1"/>
    <col min="8966" max="8968" width="6.140625" style="102" customWidth="1"/>
    <col min="8969" max="8969" width="1.42578125" style="102" customWidth="1"/>
    <col min="8970" max="8972" width="6.140625" style="102" customWidth="1"/>
    <col min="8973" max="8973" width="1.42578125" style="102" customWidth="1"/>
    <col min="8974" max="8976" width="6.140625" style="102" customWidth="1"/>
    <col min="8977" max="8977" width="1.42578125" style="102" customWidth="1"/>
    <col min="8978" max="8980" width="6.140625" style="102" customWidth="1"/>
    <col min="8981" max="8981" width="1.42578125" style="102" customWidth="1"/>
    <col min="8982" max="8984" width="6.140625" style="102" customWidth="1"/>
    <col min="8985" max="8985" width="1.42578125" style="102" customWidth="1"/>
    <col min="8986" max="8988" width="6.140625" style="102" customWidth="1"/>
    <col min="8989" max="8989" width="2.140625" style="102" customWidth="1"/>
    <col min="8990" max="8990" width="17" style="102" customWidth="1"/>
    <col min="8991" max="8993" width="6.140625" style="102" customWidth="1"/>
    <col min="8994" max="8994" width="1.42578125" style="102" customWidth="1"/>
    <col min="8995" max="8997" width="6.140625" style="102" customWidth="1"/>
    <col min="8998" max="8998" width="1.42578125" style="102" customWidth="1"/>
    <col min="8999" max="9001" width="6.140625" style="102" customWidth="1"/>
    <col min="9002" max="9002" width="1.42578125" style="102" customWidth="1"/>
    <col min="9003" max="9005" width="6.140625" style="102" customWidth="1"/>
    <col min="9006" max="9006" width="1.42578125" style="102" customWidth="1"/>
    <col min="9007" max="9009" width="6.140625" style="102" customWidth="1"/>
    <col min="9010" max="9010" width="1.42578125" style="102" customWidth="1"/>
    <col min="9011" max="9013" width="6.140625" style="102" customWidth="1"/>
    <col min="9014" max="9014" width="1.42578125" style="102" customWidth="1"/>
    <col min="9015" max="9017" width="6.140625" style="102" customWidth="1"/>
    <col min="9018" max="9216" width="11.42578125" style="102"/>
    <col min="9217" max="9217" width="19.28515625" style="102" customWidth="1"/>
    <col min="9218" max="9220" width="7.42578125" style="102" bestFit="1" customWidth="1"/>
    <col min="9221" max="9221" width="1.42578125" style="102" customWidth="1"/>
    <col min="9222" max="9224" width="6.140625" style="102" customWidth="1"/>
    <col min="9225" max="9225" width="1.42578125" style="102" customWidth="1"/>
    <col min="9226" max="9228" width="6.140625" style="102" customWidth="1"/>
    <col min="9229" max="9229" width="1.42578125" style="102" customWidth="1"/>
    <col min="9230" max="9232" width="6.140625" style="102" customWidth="1"/>
    <col min="9233" max="9233" width="1.42578125" style="102" customWidth="1"/>
    <col min="9234" max="9236" width="6.140625" style="102" customWidth="1"/>
    <col min="9237" max="9237" width="1.42578125" style="102" customWidth="1"/>
    <col min="9238" max="9240" width="6.140625" style="102" customWidth="1"/>
    <col min="9241" max="9241" width="1.42578125" style="102" customWidth="1"/>
    <col min="9242" max="9244" width="6.140625" style="102" customWidth="1"/>
    <col min="9245" max="9245" width="2.140625" style="102" customWidth="1"/>
    <col min="9246" max="9246" width="17" style="102" customWidth="1"/>
    <col min="9247" max="9249" width="6.140625" style="102" customWidth="1"/>
    <col min="9250" max="9250" width="1.42578125" style="102" customWidth="1"/>
    <col min="9251" max="9253" width="6.140625" style="102" customWidth="1"/>
    <col min="9254" max="9254" width="1.42578125" style="102" customWidth="1"/>
    <col min="9255" max="9257" width="6.140625" style="102" customWidth="1"/>
    <col min="9258" max="9258" width="1.42578125" style="102" customWidth="1"/>
    <col min="9259" max="9261" width="6.140625" style="102" customWidth="1"/>
    <col min="9262" max="9262" width="1.42578125" style="102" customWidth="1"/>
    <col min="9263" max="9265" width="6.140625" style="102" customWidth="1"/>
    <col min="9266" max="9266" width="1.42578125" style="102" customWidth="1"/>
    <col min="9267" max="9269" width="6.140625" style="102" customWidth="1"/>
    <col min="9270" max="9270" width="1.42578125" style="102" customWidth="1"/>
    <col min="9271" max="9273" width="6.140625" style="102" customWidth="1"/>
    <col min="9274" max="9472" width="11.42578125" style="102"/>
    <col min="9473" max="9473" width="19.28515625" style="102" customWidth="1"/>
    <col min="9474" max="9476" width="7.42578125" style="102" bestFit="1" customWidth="1"/>
    <col min="9477" max="9477" width="1.42578125" style="102" customWidth="1"/>
    <col min="9478" max="9480" width="6.140625" style="102" customWidth="1"/>
    <col min="9481" max="9481" width="1.42578125" style="102" customWidth="1"/>
    <col min="9482" max="9484" width="6.140625" style="102" customWidth="1"/>
    <col min="9485" max="9485" width="1.42578125" style="102" customWidth="1"/>
    <col min="9486" max="9488" width="6.140625" style="102" customWidth="1"/>
    <col min="9489" max="9489" width="1.42578125" style="102" customWidth="1"/>
    <col min="9490" max="9492" width="6.140625" style="102" customWidth="1"/>
    <col min="9493" max="9493" width="1.42578125" style="102" customWidth="1"/>
    <col min="9494" max="9496" width="6.140625" style="102" customWidth="1"/>
    <col min="9497" max="9497" width="1.42578125" style="102" customWidth="1"/>
    <col min="9498" max="9500" width="6.140625" style="102" customWidth="1"/>
    <col min="9501" max="9501" width="2.140625" style="102" customWidth="1"/>
    <col min="9502" max="9502" width="17" style="102" customWidth="1"/>
    <col min="9503" max="9505" width="6.140625" style="102" customWidth="1"/>
    <col min="9506" max="9506" width="1.42578125" style="102" customWidth="1"/>
    <col min="9507" max="9509" width="6.140625" style="102" customWidth="1"/>
    <col min="9510" max="9510" width="1.42578125" style="102" customWidth="1"/>
    <col min="9511" max="9513" width="6.140625" style="102" customWidth="1"/>
    <col min="9514" max="9514" width="1.42578125" style="102" customWidth="1"/>
    <col min="9515" max="9517" width="6.140625" style="102" customWidth="1"/>
    <col min="9518" max="9518" width="1.42578125" style="102" customWidth="1"/>
    <col min="9519" max="9521" width="6.140625" style="102" customWidth="1"/>
    <col min="9522" max="9522" width="1.42578125" style="102" customWidth="1"/>
    <col min="9523" max="9525" width="6.140625" style="102" customWidth="1"/>
    <col min="9526" max="9526" width="1.42578125" style="102" customWidth="1"/>
    <col min="9527" max="9529" width="6.140625" style="102" customWidth="1"/>
    <col min="9530" max="9728" width="11.42578125" style="102"/>
    <col min="9729" max="9729" width="19.28515625" style="102" customWidth="1"/>
    <col min="9730" max="9732" width="7.42578125" style="102" bestFit="1" customWidth="1"/>
    <col min="9733" max="9733" width="1.42578125" style="102" customWidth="1"/>
    <col min="9734" max="9736" width="6.140625" style="102" customWidth="1"/>
    <col min="9737" max="9737" width="1.42578125" style="102" customWidth="1"/>
    <col min="9738" max="9740" width="6.140625" style="102" customWidth="1"/>
    <col min="9741" max="9741" width="1.42578125" style="102" customWidth="1"/>
    <col min="9742" max="9744" width="6.140625" style="102" customWidth="1"/>
    <col min="9745" max="9745" width="1.42578125" style="102" customWidth="1"/>
    <col min="9746" max="9748" width="6.140625" style="102" customWidth="1"/>
    <col min="9749" max="9749" width="1.42578125" style="102" customWidth="1"/>
    <col min="9750" max="9752" width="6.140625" style="102" customWidth="1"/>
    <col min="9753" max="9753" width="1.42578125" style="102" customWidth="1"/>
    <col min="9754" max="9756" width="6.140625" style="102" customWidth="1"/>
    <col min="9757" max="9757" width="2.140625" style="102" customWidth="1"/>
    <col min="9758" max="9758" width="17" style="102" customWidth="1"/>
    <col min="9759" max="9761" width="6.140625" style="102" customWidth="1"/>
    <col min="9762" max="9762" width="1.42578125" style="102" customWidth="1"/>
    <col min="9763" max="9765" width="6.140625" style="102" customWidth="1"/>
    <col min="9766" max="9766" width="1.42578125" style="102" customWidth="1"/>
    <col min="9767" max="9769" width="6.140625" style="102" customWidth="1"/>
    <col min="9770" max="9770" width="1.42578125" style="102" customWidth="1"/>
    <col min="9771" max="9773" width="6.140625" style="102" customWidth="1"/>
    <col min="9774" max="9774" width="1.42578125" style="102" customWidth="1"/>
    <col min="9775" max="9777" width="6.140625" style="102" customWidth="1"/>
    <col min="9778" max="9778" width="1.42578125" style="102" customWidth="1"/>
    <col min="9779" max="9781" width="6.140625" style="102" customWidth="1"/>
    <col min="9782" max="9782" width="1.42578125" style="102" customWidth="1"/>
    <col min="9783" max="9785" width="6.140625" style="102" customWidth="1"/>
    <col min="9786" max="9984" width="11.42578125" style="102"/>
    <col min="9985" max="9985" width="19.28515625" style="102" customWidth="1"/>
    <col min="9986" max="9988" width="7.42578125" style="102" bestFit="1" customWidth="1"/>
    <col min="9989" max="9989" width="1.42578125" style="102" customWidth="1"/>
    <col min="9990" max="9992" width="6.140625" style="102" customWidth="1"/>
    <col min="9993" max="9993" width="1.42578125" style="102" customWidth="1"/>
    <col min="9994" max="9996" width="6.140625" style="102" customWidth="1"/>
    <col min="9997" max="9997" width="1.42578125" style="102" customWidth="1"/>
    <col min="9998" max="10000" width="6.140625" style="102" customWidth="1"/>
    <col min="10001" max="10001" width="1.42578125" style="102" customWidth="1"/>
    <col min="10002" max="10004" width="6.140625" style="102" customWidth="1"/>
    <col min="10005" max="10005" width="1.42578125" style="102" customWidth="1"/>
    <col min="10006" max="10008" width="6.140625" style="102" customWidth="1"/>
    <col min="10009" max="10009" width="1.42578125" style="102" customWidth="1"/>
    <col min="10010" max="10012" width="6.140625" style="102" customWidth="1"/>
    <col min="10013" max="10013" width="2.140625" style="102" customWidth="1"/>
    <col min="10014" max="10014" width="17" style="102" customWidth="1"/>
    <col min="10015" max="10017" width="6.140625" style="102" customWidth="1"/>
    <col min="10018" max="10018" width="1.42578125" style="102" customWidth="1"/>
    <col min="10019" max="10021" width="6.140625" style="102" customWidth="1"/>
    <col min="10022" max="10022" width="1.42578125" style="102" customWidth="1"/>
    <col min="10023" max="10025" width="6.140625" style="102" customWidth="1"/>
    <col min="10026" max="10026" width="1.42578125" style="102" customWidth="1"/>
    <col min="10027" max="10029" width="6.140625" style="102" customWidth="1"/>
    <col min="10030" max="10030" width="1.42578125" style="102" customWidth="1"/>
    <col min="10031" max="10033" width="6.140625" style="102" customWidth="1"/>
    <col min="10034" max="10034" width="1.42578125" style="102" customWidth="1"/>
    <col min="10035" max="10037" width="6.140625" style="102" customWidth="1"/>
    <col min="10038" max="10038" width="1.42578125" style="102" customWidth="1"/>
    <col min="10039" max="10041" width="6.140625" style="102" customWidth="1"/>
    <col min="10042" max="10240" width="11.42578125" style="102"/>
    <col min="10241" max="10241" width="19.28515625" style="102" customWidth="1"/>
    <col min="10242" max="10244" width="7.42578125" style="102" bestFit="1" customWidth="1"/>
    <col min="10245" max="10245" width="1.42578125" style="102" customWidth="1"/>
    <col min="10246" max="10248" width="6.140625" style="102" customWidth="1"/>
    <col min="10249" max="10249" width="1.42578125" style="102" customWidth="1"/>
    <col min="10250" max="10252" width="6.140625" style="102" customWidth="1"/>
    <col min="10253" max="10253" width="1.42578125" style="102" customWidth="1"/>
    <col min="10254" max="10256" width="6.140625" style="102" customWidth="1"/>
    <col min="10257" max="10257" width="1.42578125" style="102" customWidth="1"/>
    <col min="10258" max="10260" width="6.140625" style="102" customWidth="1"/>
    <col min="10261" max="10261" width="1.42578125" style="102" customWidth="1"/>
    <col min="10262" max="10264" width="6.140625" style="102" customWidth="1"/>
    <col min="10265" max="10265" width="1.42578125" style="102" customWidth="1"/>
    <col min="10266" max="10268" width="6.140625" style="102" customWidth="1"/>
    <col min="10269" max="10269" width="2.140625" style="102" customWidth="1"/>
    <col min="10270" max="10270" width="17" style="102" customWidth="1"/>
    <col min="10271" max="10273" width="6.140625" style="102" customWidth="1"/>
    <col min="10274" max="10274" width="1.42578125" style="102" customWidth="1"/>
    <col min="10275" max="10277" width="6.140625" style="102" customWidth="1"/>
    <col min="10278" max="10278" width="1.42578125" style="102" customWidth="1"/>
    <col min="10279" max="10281" width="6.140625" style="102" customWidth="1"/>
    <col min="10282" max="10282" width="1.42578125" style="102" customWidth="1"/>
    <col min="10283" max="10285" width="6.140625" style="102" customWidth="1"/>
    <col min="10286" max="10286" width="1.42578125" style="102" customWidth="1"/>
    <col min="10287" max="10289" width="6.140625" style="102" customWidth="1"/>
    <col min="10290" max="10290" width="1.42578125" style="102" customWidth="1"/>
    <col min="10291" max="10293" width="6.140625" style="102" customWidth="1"/>
    <col min="10294" max="10294" width="1.42578125" style="102" customWidth="1"/>
    <col min="10295" max="10297" width="6.140625" style="102" customWidth="1"/>
    <col min="10298" max="10496" width="11.42578125" style="102"/>
    <col min="10497" max="10497" width="19.28515625" style="102" customWidth="1"/>
    <col min="10498" max="10500" width="7.42578125" style="102" bestFit="1" customWidth="1"/>
    <col min="10501" max="10501" width="1.42578125" style="102" customWidth="1"/>
    <col min="10502" max="10504" width="6.140625" style="102" customWidth="1"/>
    <col min="10505" max="10505" width="1.42578125" style="102" customWidth="1"/>
    <col min="10506" max="10508" width="6.140625" style="102" customWidth="1"/>
    <col min="10509" max="10509" width="1.42578125" style="102" customWidth="1"/>
    <col min="10510" max="10512" width="6.140625" style="102" customWidth="1"/>
    <col min="10513" max="10513" width="1.42578125" style="102" customWidth="1"/>
    <col min="10514" max="10516" width="6.140625" style="102" customWidth="1"/>
    <col min="10517" max="10517" width="1.42578125" style="102" customWidth="1"/>
    <col min="10518" max="10520" width="6.140625" style="102" customWidth="1"/>
    <col min="10521" max="10521" width="1.42578125" style="102" customWidth="1"/>
    <col min="10522" max="10524" width="6.140625" style="102" customWidth="1"/>
    <col min="10525" max="10525" width="2.140625" style="102" customWidth="1"/>
    <col min="10526" max="10526" width="17" style="102" customWidth="1"/>
    <col min="10527" max="10529" width="6.140625" style="102" customWidth="1"/>
    <col min="10530" max="10530" width="1.42578125" style="102" customWidth="1"/>
    <col min="10531" max="10533" width="6.140625" style="102" customWidth="1"/>
    <col min="10534" max="10534" width="1.42578125" style="102" customWidth="1"/>
    <col min="10535" max="10537" width="6.140625" style="102" customWidth="1"/>
    <col min="10538" max="10538" width="1.42578125" style="102" customWidth="1"/>
    <col min="10539" max="10541" width="6.140625" style="102" customWidth="1"/>
    <col min="10542" max="10542" width="1.42578125" style="102" customWidth="1"/>
    <col min="10543" max="10545" width="6.140625" style="102" customWidth="1"/>
    <col min="10546" max="10546" width="1.42578125" style="102" customWidth="1"/>
    <col min="10547" max="10549" width="6.140625" style="102" customWidth="1"/>
    <col min="10550" max="10550" width="1.42578125" style="102" customWidth="1"/>
    <col min="10551" max="10553" width="6.140625" style="102" customWidth="1"/>
    <col min="10554" max="10752" width="11.42578125" style="102"/>
    <col min="10753" max="10753" width="19.28515625" style="102" customWidth="1"/>
    <col min="10754" max="10756" width="7.42578125" style="102" bestFit="1" customWidth="1"/>
    <col min="10757" max="10757" width="1.42578125" style="102" customWidth="1"/>
    <col min="10758" max="10760" width="6.140625" style="102" customWidth="1"/>
    <col min="10761" max="10761" width="1.42578125" style="102" customWidth="1"/>
    <col min="10762" max="10764" width="6.140625" style="102" customWidth="1"/>
    <col min="10765" max="10765" width="1.42578125" style="102" customWidth="1"/>
    <col min="10766" max="10768" width="6.140625" style="102" customWidth="1"/>
    <col min="10769" max="10769" width="1.42578125" style="102" customWidth="1"/>
    <col min="10770" max="10772" width="6.140625" style="102" customWidth="1"/>
    <col min="10773" max="10773" width="1.42578125" style="102" customWidth="1"/>
    <col min="10774" max="10776" width="6.140625" style="102" customWidth="1"/>
    <col min="10777" max="10777" width="1.42578125" style="102" customWidth="1"/>
    <col min="10778" max="10780" width="6.140625" style="102" customWidth="1"/>
    <col min="10781" max="10781" width="2.140625" style="102" customWidth="1"/>
    <col min="10782" max="10782" width="17" style="102" customWidth="1"/>
    <col min="10783" max="10785" width="6.140625" style="102" customWidth="1"/>
    <col min="10786" max="10786" width="1.42578125" style="102" customWidth="1"/>
    <col min="10787" max="10789" width="6.140625" style="102" customWidth="1"/>
    <col min="10790" max="10790" width="1.42578125" style="102" customWidth="1"/>
    <col min="10791" max="10793" width="6.140625" style="102" customWidth="1"/>
    <col min="10794" max="10794" width="1.42578125" style="102" customWidth="1"/>
    <col min="10795" max="10797" width="6.140625" style="102" customWidth="1"/>
    <col min="10798" max="10798" width="1.42578125" style="102" customWidth="1"/>
    <col min="10799" max="10801" width="6.140625" style="102" customWidth="1"/>
    <col min="10802" max="10802" width="1.42578125" style="102" customWidth="1"/>
    <col min="10803" max="10805" width="6.140625" style="102" customWidth="1"/>
    <col min="10806" max="10806" width="1.42578125" style="102" customWidth="1"/>
    <col min="10807" max="10809" width="6.140625" style="102" customWidth="1"/>
    <col min="10810" max="11008" width="11.42578125" style="102"/>
    <col min="11009" max="11009" width="19.28515625" style="102" customWidth="1"/>
    <col min="11010" max="11012" width="7.42578125" style="102" bestFit="1" customWidth="1"/>
    <col min="11013" max="11013" width="1.42578125" style="102" customWidth="1"/>
    <col min="11014" max="11016" width="6.140625" style="102" customWidth="1"/>
    <col min="11017" max="11017" width="1.42578125" style="102" customWidth="1"/>
    <col min="11018" max="11020" width="6.140625" style="102" customWidth="1"/>
    <col min="11021" max="11021" width="1.42578125" style="102" customWidth="1"/>
    <col min="11022" max="11024" width="6.140625" style="102" customWidth="1"/>
    <col min="11025" max="11025" width="1.42578125" style="102" customWidth="1"/>
    <col min="11026" max="11028" width="6.140625" style="102" customWidth="1"/>
    <col min="11029" max="11029" width="1.42578125" style="102" customWidth="1"/>
    <col min="11030" max="11032" width="6.140625" style="102" customWidth="1"/>
    <col min="11033" max="11033" width="1.42578125" style="102" customWidth="1"/>
    <col min="11034" max="11036" width="6.140625" style="102" customWidth="1"/>
    <col min="11037" max="11037" width="2.140625" style="102" customWidth="1"/>
    <col min="11038" max="11038" width="17" style="102" customWidth="1"/>
    <col min="11039" max="11041" width="6.140625" style="102" customWidth="1"/>
    <col min="11042" max="11042" width="1.42578125" style="102" customWidth="1"/>
    <col min="11043" max="11045" width="6.140625" style="102" customWidth="1"/>
    <col min="11046" max="11046" width="1.42578125" style="102" customWidth="1"/>
    <col min="11047" max="11049" width="6.140625" style="102" customWidth="1"/>
    <col min="11050" max="11050" width="1.42578125" style="102" customWidth="1"/>
    <col min="11051" max="11053" width="6.140625" style="102" customWidth="1"/>
    <col min="11054" max="11054" width="1.42578125" style="102" customWidth="1"/>
    <col min="11055" max="11057" width="6.140625" style="102" customWidth="1"/>
    <col min="11058" max="11058" width="1.42578125" style="102" customWidth="1"/>
    <col min="11059" max="11061" width="6.140625" style="102" customWidth="1"/>
    <col min="11062" max="11062" width="1.42578125" style="102" customWidth="1"/>
    <col min="11063" max="11065" width="6.140625" style="102" customWidth="1"/>
    <col min="11066" max="11264" width="11.42578125" style="102"/>
    <col min="11265" max="11265" width="19.28515625" style="102" customWidth="1"/>
    <col min="11266" max="11268" width="7.42578125" style="102" bestFit="1" customWidth="1"/>
    <col min="11269" max="11269" width="1.42578125" style="102" customWidth="1"/>
    <col min="11270" max="11272" width="6.140625" style="102" customWidth="1"/>
    <col min="11273" max="11273" width="1.42578125" style="102" customWidth="1"/>
    <col min="11274" max="11276" width="6.140625" style="102" customWidth="1"/>
    <col min="11277" max="11277" width="1.42578125" style="102" customWidth="1"/>
    <col min="11278" max="11280" width="6.140625" style="102" customWidth="1"/>
    <col min="11281" max="11281" width="1.42578125" style="102" customWidth="1"/>
    <col min="11282" max="11284" width="6.140625" style="102" customWidth="1"/>
    <col min="11285" max="11285" width="1.42578125" style="102" customWidth="1"/>
    <col min="11286" max="11288" width="6.140625" style="102" customWidth="1"/>
    <col min="11289" max="11289" width="1.42578125" style="102" customWidth="1"/>
    <col min="11290" max="11292" width="6.140625" style="102" customWidth="1"/>
    <col min="11293" max="11293" width="2.140625" style="102" customWidth="1"/>
    <col min="11294" max="11294" width="17" style="102" customWidth="1"/>
    <col min="11295" max="11297" width="6.140625" style="102" customWidth="1"/>
    <col min="11298" max="11298" width="1.42578125" style="102" customWidth="1"/>
    <col min="11299" max="11301" width="6.140625" style="102" customWidth="1"/>
    <col min="11302" max="11302" width="1.42578125" style="102" customWidth="1"/>
    <col min="11303" max="11305" width="6.140625" style="102" customWidth="1"/>
    <col min="11306" max="11306" width="1.42578125" style="102" customWidth="1"/>
    <col min="11307" max="11309" width="6.140625" style="102" customWidth="1"/>
    <col min="11310" max="11310" width="1.42578125" style="102" customWidth="1"/>
    <col min="11311" max="11313" width="6.140625" style="102" customWidth="1"/>
    <col min="11314" max="11314" width="1.42578125" style="102" customWidth="1"/>
    <col min="11315" max="11317" width="6.140625" style="102" customWidth="1"/>
    <col min="11318" max="11318" width="1.42578125" style="102" customWidth="1"/>
    <col min="11319" max="11321" width="6.140625" style="102" customWidth="1"/>
    <col min="11322" max="11520" width="11.42578125" style="102"/>
    <col min="11521" max="11521" width="19.28515625" style="102" customWidth="1"/>
    <col min="11522" max="11524" width="7.42578125" style="102" bestFit="1" customWidth="1"/>
    <col min="11525" max="11525" width="1.42578125" style="102" customWidth="1"/>
    <col min="11526" max="11528" width="6.140625" style="102" customWidth="1"/>
    <col min="11529" max="11529" width="1.42578125" style="102" customWidth="1"/>
    <col min="11530" max="11532" width="6.140625" style="102" customWidth="1"/>
    <col min="11533" max="11533" width="1.42578125" style="102" customWidth="1"/>
    <col min="11534" max="11536" width="6.140625" style="102" customWidth="1"/>
    <col min="11537" max="11537" width="1.42578125" style="102" customWidth="1"/>
    <col min="11538" max="11540" width="6.140625" style="102" customWidth="1"/>
    <col min="11541" max="11541" width="1.42578125" style="102" customWidth="1"/>
    <col min="11542" max="11544" width="6.140625" style="102" customWidth="1"/>
    <col min="11545" max="11545" width="1.42578125" style="102" customWidth="1"/>
    <col min="11546" max="11548" width="6.140625" style="102" customWidth="1"/>
    <col min="11549" max="11549" width="2.140625" style="102" customWidth="1"/>
    <col min="11550" max="11550" width="17" style="102" customWidth="1"/>
    <col min="11551" max="11553" width="6.140625" style="102" customWidth="1"/>
    <col min="11554" max="11554" width="1.42578125" style="102" customWidth="1"/>
    <col min="11555" max="11557" width="6.140625" style="102" customWidth="1"/>
    <col min="11558" max="11558" width="1.42578125" style="102" customWidth="1"/>
    <col min="11559" max="11561" width="6.140625" style="102" customWidth="1"/>
    <col min="11562" max="11562" width="1.42578125" style="102" customWidth="1"/>
    <col min="11563" max="11565" width="6.140625" style="102" customWidth="1"/>
    <col min="11566" max="11566" width="1.42578125" style="102" customWidth="1"/>
    <col min="11567" max="11569" width="6.140625" style="102" customWidth="1"/>
    <col min="11570" max="11570" width="1.42578125" style="102" customWidth="1"/>
    <col min="11571" max="11573" width="6.140625" style="102" customWidth="1"/>
    <col min="11574" max="11574" width="1.42578125" style="102" customWidth="1"/>
    <col min="11575" max="11577" width="6.140625" style="102" customWidth="1"/>
    <col min="11578" max="11776" width="11.42578125" style="102"/>
    <col min="11777" max="11777" width="19.28515625" style="102" customWidth="1"/>
    <col min="11778" max="11780" width="7.42578125" style="102" bestFit="1" customWidth="1"/>
    <col min="11781" max="11781" width="1.42578125" style="102" customWidth="1"/>
    <col min="11782" max="11784" width="6.140625" style="102" customWidth="1"/>
    <col min="11785" max="11785" width="1.42578125" style="102" customWidth="1"/>
    <col min="11786" max="11788" width="6.140625" style="102" customWidth="1"/>
    <col min="11789" max="11789" width="1.42578125" style="102" customWidth="1"/>
    <col min="11790" max="11792" width="6.140625" style="102" customWidth="1"/>
    <col min="11793" max="11793" width="1.42578125" style="102" customWidth="1"/>
    <col min="11794" max="11796" width="6.140625" style="102" customWidth="1"/>
    <col min="11797" max="11797" width="1.42578125" style="102" customWidth="1"/>
    <col min="11798" max="11800" width="6.140625" style="102" customWidth="1"/>
    <col min="11801" max="11801" width="1.42578125" style="102" customWidth="1"/>
    <col min="11802" max="11804" width="6.140625" style="102" customWidth="1"/>
    <col min="11805" max="11805" width="2.140625" style="102" customWidth="1"/>
    <col min="11806" max="11806" width="17" style="102" customWidth="1"/>
    <col min="11807" max="11809" width="6.140625" style="102" customWidth="1"/>
    <col min="11810" max="11810" width="1.42578125" style="102" customWidth="1"/>
    <col min="11811" max="11813" width="6.140625" style="102" customWidth="1"/>
    <col min="11814" max="11814" width="1.42578125" style="102" customWidth="1"/>
    <col min="11815" max="11817" width="6.140625" style="102" customWidth="1"/>
    <col min="11818" max="11818" width="1.42578125" style="102" customWidth="1"/>
    <col min="11819" max="11821" width="6.140625" style="102" customWidth="1"/>
    <col min="11822" max="11822" width="1.42578125" style="102" customWidth="1"/>
    <col min="11823" max="11825" width="6.140625" style="102" customWidth="1"/>
    <col min="11826" max="11826" width="1.42578125" style="102" customWidth="1"/>
    <col min="11827" max="11829" width="6.140625" style="102" customWidth="1"/>
    <col min="11830" max="11830" width="1.42578125" style="102" customWidth="1"/>
    <col min="11831" max="11833" width="6.140625" style="102" customWidth="1"/>
    <col min="11834" max="12032" width="11.42578125" style="102"/>
    <col min="12033" max="12033" width="19.28515625" style="102" customWidth="1"/>
    <col min="12034" max="12036" width="7.42578125" style="102" bestFit="1" customWidth="1"/>
    <col min="12037" max="12037" width="1.42578125" style="102" customWidth="1"/>
    <col min="12038" max="12040" width="6.140625" style="102" customWidth="1"/>
    <col min="12041" max="12041" width="1.42578125" style="102" customWidth="1"/>
    <col min="12042" max="12044" width="6.140625" style="102" customWidth="1"/>
    <col min="12045" max="12045" width="1.42578125" style="102" customWidth="1"/>
    <col min="12046" max="12048" width="6.140625" style="102" customWidth="1"/>
    <col min="12049" max="12049" width="1.42578125" style="102" customWidth="1"/>
    <col min="12050" max="12052" width="6.140625" style="102" customWidth="1"/>
    <col min="12053" max="12053" width="1.42578125" style="102" customWidth="1"/>
    <col min="12054" max="12056" width="6.140625" style="102" customWidth="1"/>
    <col min="12057" max="12057" width="1.42578125" style="102" customWidth="1"/>
    <col min="12058" max="12060" width="6.140625" style="102" customWidth="1"/>
    <col min="12061" max="12061" width="2.140625" style="102" customWidth="1"/>
    <col min="12062" max="12062" width="17" style="102" customWidth="1"/>
    <col min="12063" max="12065" width="6.140625" style="102" customWidth="1"/>
    <col min="12066" max="12066" width="1.42578125" style="102" customWidth="1"/>
    <col min="12067" max="12069" width="6.140625" style="102" customWidth="1"/>
    <col min="12070" max="12070" width="1.42578125" style="102" customWidth="1"/>
    <col min="12071" max="12073" width="6.140625" style="102" customWidth="1"/>
    <col min="12074" max="12074" width="1.42578125" style="102" customWidth="1"/>
    <col min="12075" max="12077" width="6.140625" style="102" customWidth="1"/>
    <col min="12078" max="12078" width="1.42578125" style="102" customWidth="1"/>
    <col min="12079" max="12081" width="6.140625" style="102" customWidth="1"/>
    <col min="12082" max="12082" width="1.42578125" style="102" customWidth="1"/>
    <col min="12083" max="12085" width="6.140625" style="102" customWidth="1"/>
    <col min="12086" max="12086" width="1.42578125" style="102" customWidth="1"/>
    <col min="12087" max="12089" width="6.140625" style="102" customWidth="1"/>
    <col min="12090" max="12288" width="11.42578125" style="102"/>
    <col min="12289" max="12289" width="19.28515625" style="102" customWidth="1"/>
    <col min="12290" max="12292" width="7.42578125" style="102" bestFit="1" customWidth="1"/>
    <col min="12293" max="12293" width="1.42578125" style="102" customWidth="1"/>
    <col min="12294" max="12296" width="6.140625" style="102" customWidth="1"/>
    <col min="12297" max="12297" width="1.42578125" style="102" customWidth="1"/>
    <col min="12298" max="12300" width="6.140625" style="102" customWidth="1"/>
    <col min="12301" max="12301" width="1.42578125" style="102" customWidth="1"/>
    <col min="12302" max="12304" width="6.140625" style="102" customWidth="1"/>
    <col min="12305" max="12305" width="1.42578125" style="102" customWidth="1"/>
    <col min="12306" max="12308" width="6.140625" style="102" customWidth="1"/>
    <col min="12309" max="12309" width="1.42578125" style="102" customWidth="1"/>
    <col min="12310" max="12312" width="6.140625" style="102" customWidth="1"/>
    <col min="12313" max="12313" width="1.42578125" style="102" customWidth="1"/>
    <col min="12314" max="12316" width="6.140625" style="102" customWidth="1"/>
    <col min="12317" max="12317" width="2.140625" style="102" customWidth="1"/>
    <col min="12318" max="12318" width="17" style="102" customWidth="1"/>
    <col min="12319" max="12321" width="6.140625" style="102" customWidth="1"/>
    <col min="12322" max="12322" width="1.42578125" style="102" customWidth="1"/>
    <col min="12323" max="12325" width="6.140625" style="102" customWidth="1"/>
    <col min="12326" max="12326" width="1.42578125" style="102" customWidth="1"/>
    <col min="12327" max="12329" width="6.140625" style="102" customWidth="1"/>
    <col min="12330" max="12330" width="1.42578125" style="102" customWidth="1"/>
    <col min="12331" max="12333" width="6.140625" style="102" customWidth="1"/>
    <col min="12334" max="12334" width="1.42578125" style="102" customWidth="1"/>
    <col min="12335" max="12337" width="6.140625" style="102" customWidth="1"/>
    <col min="12338" max="12338" width="1.42578125" style="102" customWidth="1"/>
    <col min="12339" max="12341" width="6.140625" style="102" customWidth="1"/>
    <col min="12342" max="12342" width="1.42578125" style="102" customWidth="1"/>
    <col min="12343" max="12345" width="6.140625" style="102" customWidth="1"/>
    <col min="12346" max="12544" width="11.42578125" style="102"/>
    <col min="12545" max="12545" width="19.28515625" style="102" customWidth="1"/>
    <col min="12546" max="12548" width="7.42578125" style="102" bestFit="1" customWidth="1"/>
    <col min="12549" max="12549" width="1.42578125" style="102" customWidth="1"/>
    <col min="12550" max="12552" width="6.140625" style="102" customWidth="1"/>
    <col min="12553" max="12553" width="1.42578125" style="102" customWidth="1"/>
    <col min="12554" max="12556" width="6.140625" style="102" customWidth="1"/>
    <col min="12557" max="12557" width="1.42578125" style="102" customWidth="1"/>
    <col min="12558" max="12560" width="6.140625" style="102" customWidth="1"/>
    <col min="12561" max="12561" width="1.42578125" style="102" customWidth="1"/>
    <col min="12562" max="12564" width="6.140625" style="102" customWidth="1"/>
    <col min="12565" max="12565" width="1.42578125" style="102" customWidth="1"/>
    <col min="12566" max="12568" width="6.140625" style="102" customWidth="1"/>
    <col min="12569" max="12569" width="1.42578125" style="102" customWidth="1"/>
    <col min="12570" max="12572" width="6.140625" style="102" customWidth="1"/>
    <col min="12573" max="12573" width="2.140625" style="102" customWidth="1"/>
    <col min="12574" max="12574" width="17" style="102" customWidth="1"/>
    <col min="12575" max="12577" width="6.140625" style="102" customWidth="1"/>
    <col min="12578" max="12578" width="1.42578125" style="102" customWidth="1"/>
    <col min="12579" max="12581" width="6.140625" style="102" customWidth="1"/>
    <col min="12582" max="12582" width="1.42578125" style="102" customWidth="1"/>
    <col min="12583" max="12585" width="6.140625" style="102" customWidth="1"/>
    <col min="12586" max="12586" width="1.42578125" style="102" customWidth="1"/>
    <col min="12587" max="12589" width="6.140625" style="102" customWidth="1"/>
    <col min="12590" max="12590" width="1.42578125" style="102" customWidth="1"/>
    <col min="12591" max="12593" width="6.140625" style="102" customWidth="1"/>
    <col min="12594" max="12594" width="1.42578125" style="102" customWidth="1"/>
    <col min="12595" max="12597" width="6.140625" style="102" customWidth="1"/>
    <col min="12598" max="12598" width="1.42578125" style="102" customWidth="1"/>
    <col min="12599" max="12601" width="6.140625" style="102" customWidth="1"/>
    <col min="12602" max="12800" width="11.42578125" style="102"/>
    <col min="12801" max="12801" width="19.28515625" style="102" customWidth="1"/>
    <col min="12802" max="12804" width="7.42578125" style="102" bestFit="1" customWidth="1"/>
    <col min="12805" max="12805" width="1.42578125" style="102" customWidth="1"/>
    <col min="12806" max="12808" width="6.140625" style="102" customWidth="1"/>
    <col min="12809" max="12809" width="1.42578125" style="102" customWidth="1"/>
    <col min="12810" max="12812" width="6.140625" style="102" customWidth="1"/>
    <col min="12813" max="12813" width="1.42578125" style="102" customWidth="1"/>
    <col min="12814" max="12816" width="6.140625" style="102" customWidth="1"/>
    <col min="12817" max="12817" width="1.42578125" style="102" customWidth="1"/>
    <col min="12818" max="12820" width="6.140625" style="102" customWidth="1"/>
    <col min="12821" max="12821" width="1.42578125" style="102" customWidth="1"/>
    <col min="12822" max="12824" width="6.140625" style="102" customWidth="1"/>
    <col min="12825" max="12825" width="1.42578125" style="102" customWidth="1"/>
    <col min="12826" max="12828" width="6.140625" style="102" customWidth="1"/>
    <col min="12829" max="12829" width="2.140625" style="102" customWidth="1"/>
    <col min="12830" max="12830" width="17" style="102" customWidth="1"/>
    <col min="12831" max="12833" width="6.140625" style="102" customWidth="1"/>
    <col min="12834" max="12834" width="1.42578125" style="102" customWidth="1"/>
    <col min="12835" max="12837" width="6.140625" style="102" customWidth="1"/>
    <col min="12838" max="12838" width="1.42578125" style="102" customWidth="1"/>
    <col min="12839" max="12841" width="6.140625" style="102" customWidth="1"/>
    <col min="12842" max="12842" width="1.42578125" style="102" customWidth="1"/>
    <col min="12843" max="12845" width="6.140625" style="102" customWidth="1"/>
    <col min="12846" max="12846" width="1.42578125" style="102" customWidth="1"/>
    <col min="12847" max="12849" width="6.140625" style="102" customWidth="1"/>
    <col min="12850" max="12850" width="1.42578125" style="102" customWidth="1"/>
    <col min="12851" max="12853" width="6.140625" style="102" customWidth="1"/>
    <col min="12854" max="12854" width="1.42578125" style="102" customWidth="1"/>
    <col min="12855" max="12857" width="6.140625" style="102" customWidth="1"/>
    <col min="12858" max="13056" width="11.42578125" style="102"/>
    <col min="13057" max="13057" width="19.28515625" style="102" customWidth="1"/>
    <col min="13058" max="13060" width="7.42578125" style="102" bestFit="1" customWidth="1"/>
    <col min="13061" max="13061" width="1.42578125" style="102" customWidth="1"/>
    <col min="13062" max="13064" width="6.140625" style="102" customWidth="1"/>
    <col min="13065" max="13065" width="1.42578125" style="102" customWidth="1"/>
    <col min="13066" max="13068" width="6.140625" style="102" customWidth="1"/>
    <col min="13069" max="13069" width="1.42578125" style="102" customWidth="1"/>
    <col min="13070" max="13072" width="6.140625" style="102" customWidth="1"/>
    <col min="13073" max="13073" width="1.42578125" style="102" customWidth="1"/>
    <col min="13074" max="13076" width="6.140625" style="102" customWidth="1"/>
    <col min="13077" max="13077" width="1.42578125" style="102" customWidth="1"/>
    <col min="13078" max="13080" width="6.140625" style="102" customWidth="1"/>
    <col min="13081" max="13081" width="1.42578125" style="102" customWidth="1"/>
    <col min="13082" max="13084" width="6.140625" style="102" customWidth="1"/>
    <col min="13085" max="13085" width="2.140625" style="102" customWidth="1"/>
    <col min="13086" max="13086" width="17" style="102" customWidth="1"/>
    <col min="13087" max="13089" width="6.140625" style="102" customWidth="1"/>
    <col min="13090" max="13090" width="1.42578125" style="102" customWidth="1"/>
    <col min="13091" max="13093" width="6.140625" style="102" customWidth="1"/>
    <col min="13094" max="13094" width="1.42578125" style="102" customWidth="1"/>
    <col min="13095" max="13097" width="6.140625" style="102" customWidth="1"/>
    <col min="13098" max="13098" width="1.42578125" style="102" customWidth="1"/>
    <col min="13099" max="13101" width="6.140625" style="102" customWidth="1"/>
    <col min="13102" max="13102" width="1.42578125" style="102" customWidth="1"/>
    <col min="13103" max="13105" width="6.140625" style="102" customWidth="1"/>
    <col min="13106" max="13106" width="1.42578125" style="102" customWidth="1"/>
    <col min="13107" max="13109" width="6.140625" style="102" customWidth="1"/>
    <col min="13110" max="13110" width="1.42578125" style="102" customWidth="1"/>
    <col min="13111" max="13113" width="6.140625" style="102" customWidth="1"/>
    <col min="13114" max="13312" width="11.42578125" style="102"/>
    <col min="13313" max="13313" width="19.28515625" style="102" customWidth="1"/>
    <col min="13314" max="13316" width="7.42578125" style="102" bestFit="1" customWidth="1"/>
    <col min="13317" max="13317" width="1.42578125" style="102" customWidth="1"/>
    <col min="13318" max="13320" width="6.140625" style="102" customWidth="1"/>
    <col min="13321" max="13321" width="1.42578125" style="102" customWidth="1"/>
    <col min="13322" max="13324" width="6.140625" style="102" customWidth="1"/>
    <col min="13325" max="13325" width="1.42578125" style="102" customWidth="1"/>
    <col min="13326" max="13328" width="6.140625" style="102" customWidth="1"/>
    <col min="13329" max="13329" width="1.42578125" style="102" customWidth="1"/>
    <col min="13330" max="13332" width="6.140625" style="102" customWidth="1"/>
    <col min="13333" max="13333" width="1.42578125" style="102" customWidth="1"/>
    <col min="13334" max="13336" width="6.140625" style="102" customWidth="1"/>
    <col min="13337" max="13337" width="1.42578125" style="102" customWidth="1"/>
    <col min="13338" max="13340" width="6.140625" style="102" customWidth="1"/>
    <col min="13341" max="13341" width="2.140625" style="102" customWidth="1"/>
    <col min="13342" max="13342" width="17" style="102" customWidth="1"/>
    <col min="13343" max="13345" width="6.140625" style="102" customWidth="1"/>
    <col min="13346" max="13346" width="1.42578125" style="102" customWidth="1"/>
    <col min="13347" max="13349" width="6.140625" style="102" customWidth="1"/>
    <col min="13350" max="13350" width="1.42578125" style="102" customWidth="1"/>
    <col min="13351" max="13353" width="6.140625" style="102" customWidth="1"/>
    <col min="13354" max="13354" width="1.42578125" style="102" customWidth="1"/>
    <col min="13355" max="13357" width="6.140625" style="102" customWidth="1"/>
    <col min="13358" max="13358" width="1.42578125" style="102" customWidth="1"/>
    <col min="13359" max="13361" width="6.140625" style="102" customWidth="1"/>
    <col min="13362" max="13362" width="1.42578125" style="102" customWidth="1"/>
    <col min="13363" max="13365" width="6.140625" style="102" customWidth="1"/>
    <col min="13366" max="13366" width="1.42578125" style="102" customWidth="1"/>
    <col min="13367" max="13369" width="6.140625" style="102" customWidth="1"/>
    <col min="13370" max="13568" width="11.42578125" style="102"/>
    <col min="13569" max="13569" width="19.28515625" style="102" customWidth="1"/>
    <col min="13570" max="13572" width="7.42578125" style="102" bestFit="1" customWidth="1"/>
    <col min="13573" max="13573" width="1.42578125" style="102" customWidth="1"/>
    <col min="13574" max="13576" width="6.140625" style="102" customWidth="1"/>
    <col min="13577" max="13577" width="1.42578125" style="102" customWidth="1"/>
    <col min="13578" max="13580" width="6.140625" style="102" customWidth="1"/>
    <col min="13581" max="13581" width="1.42578125" style="102" customWidth="1"/>
    <col min="13582" max="13584" width="6.140625" style="102" customWidth="1"/>
    <col min="13585" max="13585" width="1.42578125" style="102" customWidth="1"/>
    <col min="13586" max="13588" width="6.140625" style="102" customWidth="1"/>
    <col min="13589" max="13589" width="1.42578125" style="102" customWidth="1"/>
    <col min="13590" max="13592" width="6.140625" style="102" customWidth="1"/>
    <col min="13593" max="13593" width="1.42578125" style="102" customWidth="1"/>
    <col min="13594" max="13596" width="6.140625" style="102" customWidth="1"/>
    <col min="13597" max="13597" width="2.140625" style="102" customWidth="1"/>
    <col min="13598" max="13598" width="17" style="102" customWidth="1"/>
    <col min="13599" max="13601" width="6.140625" style="102" customWidth="1"/>
    <col min="13602" max="13602" width="1.42578125" style="102" customWidth="1"/>
    <col min="13603" max="13605" width="6.140625" style="102" customWidth="1"/>
    <col min="13606" max="13606" width="1.42578125" style="102" customWidth="1"/>
    <col min="13607" max="13609" width="6.140625" style="102" customWidth="1"/>
    <col min="13610" max="13610" width="1.42578125" style="102" customWidth="1"/>
    <col min="13611" max="13613" width="6.140625" style="102" customWidth="1"/>
    <col min="13614" max="13614" width="1.42578125" style="102" customWidth="1"/>
    <col min="13615" max="13617" width="6.140625" style="102" customWidth="1"/>
    <col min="13618" max="13618" width="1.42578125" style="102" customWidth="1"/>
    <col min="13619" max="13621" width="6.140625" style="102" customWidth="1"/>
    <col min="13622" max="13622" width="1.42578125" style="102" customWidth="1"/>
    <col min="13623" max="13625" width="6.140625" style="102" customWidth="1"/>
    <col min="13626" max="13824" width="11.42578125" style="102"/>
    <col min="13825" max="13825" width="19.28515625" style="102" customWidth="1"/>
    <col min="13826" max="13828" width="7.42578125" style="102" bestFit="1" customWidth="1"/>
    <col min="13829" max="13829" width="1.42578125" style="102" customWidth="1"/>
    <col min="13830" max="13832" width="6.140625" style="102" customWidth="1"/>
    <col min="13833" max="13833" width="1.42578125" style="102" customWidth="1"/>
    <col min="13834" max="13836" width="6.140625" style="102" customWidth="1"/>
    <col min="13837" max="13837" width="1.42578125" style="102" customWidth="1"/>
    <col min="13838" max="13840" width="6.140625" style="102" customWidth="1"/>
    <col min="13841" max="13841" width="1.42578125" style="102" customWidth="1"/>
    <col min="13842" max="13844" width="6.140625" style="102" customWidth="1"/>
    <col min="13845" max="13845" width="1.42578125" style="102" customWidth="1"/>
    <col min="13846" max="13848" width="6.140625" style="102" customWidth="1"/>
    <col min="13849" max="13849" width="1.42578125" style="102" customWidth="1"/>
    <col min="13850" max="13852" width="6.140625" style="102" customWidth="1"/>
    <col min="13853" max="13853" width="2.140625" style="102" customWidth="1"/>
    <col min="13854" max="13854" width="17" style="102" customWidth="1"/>
    <col min="13855" max="13857" width="6.140625" style="102" customWidth="1"/>
    <col min="13858" max="13858" width="1.42578125" style="102" customWidth="1"/>
    <col min="13859" max="13861" width="6.140625" style="102" customWidth="1"/>
    <col min="13862" max="13862" width="1.42578125" style="102" customWidth="1"/>
    <col min="13863" max="13865" width="6.140625" style="102" customWidth="1"/>
    <col min="13866" max="13866" width="1.42578125" style="102" customWidth="1"/>
    <col min="13867" max="13869" width="6.140625" style="102" customWidth="1"/>
    <col min="13870" max="13870" width="1.42578125" style="102" customWidth="1"/>
    <col min="13871" max="13873" width="6.140625" style="102" customWidth="1"/>
    <col min="13874" max="13874" width="1.42578125" style="102" customWidth="1"/>
    <col min="13875" max="13877" width="6.140625" style="102" customWidth="1"/>
    <col min="13878" max="13878" width="1.42578125" style="102" customWidth="1"/>
    <col min="13879" max="13881" width="6.140625" style="102" customWidth="1"/>
    <col min="13882" max="14080" width="11.42578125" style="102"/>
    <col min="14081" max="14081" width="19.28515625" style="102" customWidth="1"/>
    <col min="14082" max="14084" width="7.42578125" style="102" bestFit="1" customWidth="1"/>
    <col min="14085" max="14085" width="1.42578125" style="102" customWidth="1"/>
    <col min="14086" max="14088" width="6.140625" style="102" customWidth="1"/>
    <col min="14089" max="14089" width="1.42578125" style="102" customWidth="1"/>
    <col min="14090" max="14092" width="6.140625" style="102" customWidth="1"/>
    <col min="14093" max="14093" width="1.42578125" style="102" customWidth="1"/>
    <col min="14094" max="14096" width="6.140625" style="102" customWidth="1"/>
    <col min="14097" max="14097" width="1.42578125" style="102" customWidth="1"/>
    <col min="14098" max="14100" width="6.140625" style="102" customWidth="1"/>
    <col min="14101" max="14101" width="1.42578125" style="102" customWidth="1"/>
    <col min="14102" max="14104" width="6.140625" style="102" customWidth="1"/>
    <col min="14105" max="14105" width="1.42578125" style="102" customWidth="1"/>
    <col min="14106" max="14108" width="6.140625" style="102" customWidth="1"/>
    <col min="14109" max="14109" width="2.140625" style="102" customWidth="1"/>
    <col min="14110" max="14110" width="17" style="102" customWidth="1"/>
    <col min="14111" max="14113" width="6.140625" style="102" customWidth="1"/>
    <col min="14114" max="14114" width="1.42578125" style="102" customWidth="1"/>
    <col min="14115" max="14117" width="6.140625" style="102" customWidth="1"/>
    <col min="14118" max="14118" width="1.42578125" style="102" customWidth="1"/>
    <col min="14119" max="14121" width="6.140625" style="102" customWidth="1"/>
    <col min="14122" max="14122" width="1.42578125" style="102" customWidth="1"/>
    <col min="14123" max="14125" width="6.140625" style="102" customWidth="1"/>
    <col min="14126" max="14126" width="1.42578125" style="102" customWidth="1"/>
    <col min="14127" max="14129" width="6.140625" style="102" customWidth="1"/>
    <col min="14130" max="14130" width="1.42578125" style="102" customWidth="1"/>
    <col min="14131" max="14133" width="6.140625" style="102" customWidth="1"/>
    <col min="14134" max="14134" width="1.42578125" style="102" customWidth="1"/>
    <col min="14135" max="14137" width="6.140625" style="102" customWidth="1"/>
    <col min="14138" max="14336" width="11.42578125" style="102"/>
    <col min="14337" max="14337" width="19.28515625" style="102" customWidth="1"/>
    <col min="14338" max="14340" width="7.42578125" style="102" bestFit="1" customWidth="1"/>
    <col min="14341" max="14341" width="1.42578125" style="102" customWidth="1"/>
    <col min="14342" max="14344" width="6.140625" style="102" customWidth="1"/>
    <col min="14345" max="14345" width="1.42578125" style="102" customWidth="1"/>
    <col min="14346" max="14348" width="6.140625" style="102" customWidth="1"/>
    <col min="14349" max="14349" width="1.42578125" style="102" customWidth="1"/>
    <col min="14350" max="14352" width="6.140625" style="102" customWidth="1"/>
    <col min="14353" max="14353" width="1.42578125" style="102" customWidth="1"/>
    <col min="14354" max="14356" width="6.140625" style="102" customWidth="1"/>
    <col min="14357" max="14357" width="1.42578125" style="102" customWidth="1"/>
    <col min="14358" max="14360" width="6.140625" style="102" customWidth="1"/>
    <col min="14361" max="14361" width="1.42578125" style="102" customWidth="1"/>
    <col min="14362" max="14364" width="6.140625" style="102" customWidth="1"/>
    <col min="14365" max="14365" width="2.140625" style="102" customWidth="1"/>
    <col min="14366" max="14366" width="17" style="102" customWidth="1"/>
    <col min="14367" max="14369" width="6.140625" style="102" customWidth="1"/>
    <col min="14370" max="14370" width="1.42578125" style="102" customWidth="1"/>
    <col min="14371" max="14373" width="6.140625" style="102" customWidth="1"/>
    <col min="14374" max="14374" width="1.42578125" style="102" customWidth="1"/>
    <col min="14375" max="14377" width="6.140625" style="102" customWidth="1"/>
    <col min="14378" max="14378" width="1.42578125" style="102" customWidth="1"/>
    <col min="14379" max="14381" width="6.140625" style="102" customWidth="1"/>
    <col min="14382" max="14382" width="1.42578125" style="102" customWidth="1"/>
    <col min="14383" max="14385" width="6.140625" style="102" customWidth="1"/>
    <col min="14386" max="14386" width="1.42578125" style="102" customWidth="1"/>
    <col min="14387" max="14389" width="6.140625" style="102" customWidth="1"/>
    <col min="14390" max="14390" width="1.42578125" style="102" customWidth="1"/>
    <col min="14391" max="14393" width="6.140625" style="102" customWidth="1"/>
    <col min="14394" max="14592" width="11.42578125" style="102"/>
    <col min="14593" max="14593" width="19.28515625" style="102" customWidth="1"/>
    <col min="14594" max="14596" width="7.42578125" style="102" bestFit="1" customWidth="1"/>
    <col min="14597" max="14597" width="1.42578125" style="102" customWidth="1"/>
    <col min="14598" max="14600" width="6.140625" style="102" customWidth="1"/>
    <col min="14601" max="14601" width="1.42578125" style="102" customWidth="1"/>
    <col min="14602" max="14604" width="6.140625" style="102" customWidth="1"/>
    <col min="14605" max="14605" width="1.42578125" style="102" customWidth="1"/>
    <col min="14606" max="14608" width="6.140625" style="102" customWidth="1"/>
    <col min="14609" max="14609" width="1.42578125" style="102" customWidth="1"/>
    <col min="14610" max="14612" width="6.140625" style="102" customWidth="1"/>
    <col min="14613" max="14613" width="1.42578125" style="102" customWidth="1"/>
    <col min="14614" max="14616" width="6.140625" style="102" customWidth="1"/>
    <col min="14617" max="14617" width="1.42578125" style="102" customWidth="1"/>
    <col min="14618" max="14620" width="6.140625" style="102" customWidth="1"/>
    <col min="14621" max="14621" width="2.140625" style="102" customWidth="1"/>
    <col min="14622" max="14622" width="17" style="102" customWidth="1"/>
    <col min="14623" max="14625" width="6.140625" style="102" customWidth="1"/>
    <col min="14626" max="14626" width="1.42578125" style="102" customWidth="1"/>
    <col min="14627" max="14629" width="6.140625" style="102" customWidth="1"/>
    <col min="14630" max="14630" width="1.42578125" style="102" customWidth="1"/>
    <col min="14631" max="14633" width="6.140625" style="102" customWidth="1"/>
    <col min="14634" max="14634" width="1.42578125" style="102" customWidth="1"/>
    <col min="14635" max="14637" width="6.140625" style="102" customWidth="1"/>
    <col min="14638" max="14638" width="1.42578125" style="102" customWidth="1"/>
    <col min="14639" max="14641" width="6.140625" style="102" customWidth="1"/>
    <col min="14642" max="14642" width="1.42578125" style="102" customWidth="1"/>
    <col min="14643" max="14645" width="6.140625" style="102" customWidth="1"/>
    <col min="14646" max="14646" width="1.42578125" style="102" customWidth="1"/>
    <col min="14647" max="14649" width="6.140625" style="102" customWidth="1"/>
    <col min="14650" max="14848" width="11.42578125" style="102"/>
    <col min="14849" max="14849" width="19.28515625" style="102" customWidth="1"/>
    <col min="14850" max="14852" width="7.42578125" style="102" bestFit="1" customWidth="1"/>
    <col min="14853" max="14853" width="1.42578125" style="102" customWidth="1"/>
    <col min="14854" max="14856" width="6.140625" style="102" customWidth="1"/>
    <col min="14857" max="14857" width="1.42578125" style="102" customWidth="1"/>
    <col min="14858" max="14860" width="6.140625" style="102" customWidth="1"/>
    <col min="14861" max="14861" width="1.42578125" style="102" customWidth="1"/>
    <col min="14862" max="14864" width="6.140625" style="102" customWidth="1"/>
    <col min="14865" max="14865" width="1.42578125" style="102" customWidth="1"/>
    <col min="14866" max="14868" width="6.140625" style="102" customWidth="1"/>
    <col min="14869" max="14869" width="1.42578125" style="102" customWidth="1"/>
    <col min="14870" max="14872" width="6.140625" style="102" customWidth="1"/>
    <col min="14873" max="14873" width="1.42578125" style="102" customWidth="1"/>
    <col min="14874" max="14876" width="6.140625" style="102" customWidth="1"/>
    <col min="14877" max="14877" width="2.140625" style="102" customWidth="1"/>
    <col min="14878" max="14878" width="17" style="102" customWidth="1"/>
    <col min="14879" max="14881" width="6.140625" style="102" customWidth="1"/>
    <col min="14882" max="14882" width="1.42578125" style="102" customWidth="1"/>
    <col min="14883" max="14885" width="6.140625" style="102" customWidth="1"/>
    <col min="14886" max="14886" width="1.42578125" style="102" customWidth="1"/>
    <col min="14887" max="14889" width="6.140625" style="102" customWidth="1"/>
    <col min="14890" max="14890" width="1.42578125" style="102" customWidth="1"/>
    <col min="14891" max="14893" width="6.140625" style="102" customWidth="1"/>
    <col min="14894" max="14894" width="1.42578125" style="102" customWidth="1"/>
    <col min="14895" max="14897" width="6.140625" style="102" customWidth="1"/>
    <col min="14898" max="14898" width="1.42578125" style="102" customWidth="1"/>
    <col min="14899" max="14901" width="6.140625" style="102" customWidth="1"/>
    <col min="14902" max="14902" width="1.42578125" style="102" customWidth="1"/>
    <col min="14903" max="14905" width="6.140625" style="102" customWidth="1"/>
    <col min="14906" max="15104" width="11.42578125" style="102"/>
    <col min="15105" max="15105" width="19.28515625" style="102" customWidth="1"/>
    <col min="15106" max="15108" width="7.42578125" style="102" bestFit="1" customWidth="1"/>
    <col min="15109" max="15109" width="1.42578125" style="102" customWidth="1"/>
    <col min="15110" max="15112" width="6.140625" style="102" customWidth="1"/>
    <col min="15113" max="15113" width="1.42578125" style="102" customWidth="1"/>
    <col min="15114" max="15116" width="6.140625" style="102" customWidth="1"/>
    <col min="15117" max="15117" width="1.42578125" style="102" customWidth="1"/>
    <col min="15118" max="15120" width="6.140625" style="102" customWidth="1"/>
    <col min="15121" max="15121" width="1.42578125" style="102" customWidth="1"/>
    <col min="15122" max="15124" width="6.140625" style="102" customWidth="1"/>
    <col min="15125" max="15125" width="1.42578125" style="102" customWidth="1"/>
    <col min="15126" max="15128" width="6.140625" style="102" customWidth="1"/>
    <col min="15129" max="15129" width="1.42578125" style="102" customWidth="1"/>
    <col min="15130" max="15132" width="6.140625" style="102" customWidth="1"/>
    <col min="15133" max="15133" width="2.140625" style="102" customWidth="1"/>
    <col min="15134" max="15134" width="17" style="102" customWidth="1"/>
    <col min="15135" max="15137" width="6.140625" style="102" customWidth="1"/>
    <col min="15138" max="15138" width="1.42578125" style="102" customWidth="1"/>
    <col min="15139" max="15141" width="6.140625" style="102" customWidth="1"/>
    <col min="15142" max="15142" width="1.42578125" style="102" customWidth="1"/>
    <col min="15143" max="15145" width="6.140625" style="102" customWidth="1"/>
    <col min="15146" max="15146" width="1.42578125" style="102" customWidth="1"/>
    <col min="15147" max="15149" width="6.140625" style="102" customWidth="1"/>
    <col min="15150" max="15150" width="1.42578125" style="102" customWidth="1"/>
    <col min="15151" max="15153" width="6.140625" style="102" customWidth="1"/>
    <col min="15154" max="15154" width="1.42578125" style="102" customWidth="1"/>
    <col min="15155" max="15157" width="6.140625" style="102" customWidth="1"/>
    <col min="15158" max="15158" width="1.42578125" style="102" customWidth="1"/>
    <col min="15159" max="15161" width="6.140625" style="102" customWidth="1"/>
    <col min="15162" max="15360" width="11.42578125" style="102"/>
    <col min="15361" max="15361" width="19.28515625" style="102" customWidth="1"/>
    <col min="15362" max="15364" width="7.42578125" style="102" bestFit="1" customWidth="1"/>
    <col min="15365" max="15365" width="1.42578125" style="102" customWidth="1"/>
    <col min="15366" max="15368" width="6.140625" style="102" customWidth="1"/>
    <col min="15369" max="15369" width="1.42578125" style="102" customWidth="1"/>
    <col min="15370" max="15372" width="6.140625" style="102" customWidth="1"/>
    <col min="15373" max="15373" width="1.42578125" style="102" customWidth="1"/>
    <col min="15374" max="15376" width="6.140625" style="102" customWidth="1"/>
    <col min="15377" max="15377" width="1.42578125" style="102" customWidth="1"/>
    <col min="15378" max="15380" width="6.140625" style="102" customWidth="1"/>
    <col min="15381" max="15381" width="1.42578125" style="102" customWidth="1"/>
    <col min="15382" max="15384" width="6.140625" style="102" customWidth="1"/>
    <col min="15385" max="15385" width="1.42578125" style="102" customWidth="1"/>
    <col min="15386" max="15388" width="6.140625" style="102" customWidth="1"/>
    <col min="15389" max="15389" width="2.140625" style="102" customWidth="1"/>
    <col min="15390" max="15390" width="17" style="102" customWidth="1"/>
    <col min="15391" max="15393" width="6.140625" style="102" customWidth="1"/>
    <col min="15394" max="15394" width="1.42578125" style="102" customWidth="1"/>
    <col min="15395" max="15397" width="6.140625" style="102" customWidth="1"/>
    <col min="15398" max="15398" width="1.42578125" style="102" customWidth="1"/>
    <col min="15399" max="15401" width="6.140625" style="102" customWidth="1"/>
    <col min="15402" max="15402" width="1.42578125" style="102" customWidth="1"/>
    <col min="15403" max="15405" width="6.140625" style="102" customWidth="1"/>
    <col min="15406" max="15406" width="1.42578125" style="102" customWidth="1"/>
    <col min="15407" max="15409" width="6.140625" style="102" customWidth="1"/>
    <col min="15410" max="15410" width="1.42578125" style="102" customWidth="1"/>
    <col min="15411" max="15413" width="6.140625" style="102" customWidth="1"/>
    <col min="15414" max="15414" width="1.42578125" style="102" customWidth="1"/>
    <col min="15415" max="15417" width="6.140625" style="102" customWidth="1"/>
    <col min="15418" max="15616" width="11.42578125" style="102"/>
    <col min="15617" max="15617" width="19.28515625" style="102" customWidth="1"/>
    <col min="15618" max="15620" width="7.42578125" style="102" bestFit="1" customWidth="1"/>
    <col min="15621" max="15621" width="1.42578125" style="102" customWidth="1"/>
    <col min="15622" max="15624" width="6.140625" style="102" customWidth="1"/>
    <col min="15625" max="15625" width="1.42578125" style="102" customWidth="1"/>
    <col min="15626" max="15628" width="6.140625" style="102" customWidth="1"/>
    <col min="15629" max="15629" width="1.42578125" style="102" customWidth="1"/>
    <col min="15630" max="15632" width="6.140625" style="102" customWidth="1"/>
    <col min="15633" max="15633" width="1.42578125" style="102" customWidth="1"/>
    <col min="15634" max="15636" width="6.140625" style="102" customWidth="1"/>
    <col min="15637" max="15637" width="1.42578125" style="102" customWidth="1"/>
    <col min="15638" max="15640" width="6.140625" style="102" customWidth="1"/>
    <col min="15641" max="15641" width="1.42578125" style="102" customWidth="1"/>
    <col min="15642" max="15644" width="6.140625" style="102" customWidth="1"/>
    <col min="15645" max="15645" width="2.140625" style="102" customWidth="1"/>
    <col min="15646" max="15646" width="17" style="102" customWidth="1"/>
    <col min="15647" max="15649" width="6.140625" style="102" customWidth="1"/>
    <col min="15650" max="15650" width="1.42578125" style="102" customWidth="1"/>
    <col min="15651" max="15653" width="6.140625" style="102" customWidth="1"/>
    <col min="15654" max="15654" width="1.42578125" style="102" customWidth="1"/>
    <col min="15655" max="15657" width="6.140625" style="102" customWidth="1"/>
    <col min="15658" max="15658" width="1.42578125" style="102" customWidth="1"/>
    <col min="15659" max="15661" width="6.140625" style="102" customWidth="1"/>
    <col min="15662" max="15662" width="1.42578125" style="102" customWidth="1"/>
    <col min="15663" max="15665" width="6.140625" style="102" customWidth="1"/>
    <col min="15666" max="15666" width="1.42578125" style="102" customWidth="1"/>
    <col min="15667" max="15669" width="6.140625" style="102" customWidth="1"/>
    <col min="15670" max="15670" width="1.42578125" style="102" customWidth="1"/>
    <col min="15671" max="15673" width="6.140625" style="102" customWidth="1"/>
    <col min="15674" max="15872" width="11.42578125" style="102"/>
    <col min="15873" max="15873" width="19.28515625" style="102" customWidth="1"/>
    <col min="15874" max="15876" width="7.42578125" style="102" bestFit="1" customWidth="1"/>
    <col min="15877" max="15877" width="1.42578125" style="102" customWidth="1"/>
    <col min="15878" max="15880" width="6.140625" style="102" customWidth="1"/>
    <col min="15881" max="15881" width="1.42578125" style="102" customWidth="1"/>
    <col min="15882" max="15884" width="6.140625" style="102" customWidth="1"/>
    <col min="15885" max="15885" width="1.42578125" style="102" customWidth="1"/>
    <col min="15886" max="15888" width="6.140625" style="102" customWidth="1"/>
    <col min="15889" max="15889" width="1.42578125" style="102" customWidth="1"/>
    <col min="15890" max="15892" width="6.140625" style="102" customWidth="1"/>
    <col min="15893" max="15893" width="1.42578125" style="102" customWidth="1"/>
    <col min="15894" max="15896" width="6.140625" style="102" customWidth="1"/>
    <col min="15897" max="15897" width="1.42578125" style="102" customWidth="1"/>
    <col min="15898" max="15900" width="6.140625" style="102" customWidth="1"/>
    <col min="15901" max="15901" width="2.140625" style="102" customWidth="1"/>
    <col min="15902" max="15902" width="17" style="102" customWidth="1"/>
    <col min="15903" max="15905" width="6.140625" style="102" customWidth="1"/>
    <col min="15906" max="15906" width="1.42578125" style="102" customWidth="1"/>
    <col min="15907" max="15909" width="6.140625" style="102" customWidth="1"/>
    <col min="15910" max="15910" width="1.42578125" style="102" customWidth="1"/>
    <col min="15911" max="15913" width="6.140625" style="102" customWidth="1"/>
    <col min="15914" max="15914" width="1.42578125" style="102" customWidth="1"/>
    <col min="15915" max="15917" width="6.140625" style="102" customWidth="1"/>
    <col min="15918" max="15918" width="1.42578125" style="102" customWidth="1"/>
    <col min="15919" max="15921" width="6.140625" style="102" customWidth="1"/>
    <col min="15922" max="15922" width="1.42578125" style="102" customWidth="1"/>
    <col min="15923" max="15925" width="6.140625" style="102" customWidth="1"/>
    <col min="15926" max="15926" width="1.42578125" style="102" customWidth="1"/>
    <col min="15927" max="15929" width="6.140625" style="102" customWidth="1"/>
    <col min="15930" max="16128" width="11.42578125" style="102"/>
    <col min="16129" max="16129" width="19.28515625" style="102" customWidth="1"/>
    <col min="16130" max="16132" width="7.42578125" style="102" bestFit="1" customWidth="1"/>
    <col min="16133" max="16133" width="1.42578125" style="102" customWidth="1"/>
    <col min="16134" max="16136" width="6.140625" style="102" customWidth="1"/>
    <col min="16137" max="16137" width="1.42578125" style="102" customWidth="1"/>
    <col min="16138" max="16140" width="6.140625" style="102" customWidth="1"/>
    <col min="16141" max="16141" width="1.42578125" style="102" customWidth="1"/>
    <col min="16142" max="16144" width="6.140625" style="102" customWidth="1"/>
    <col min="16145" max="16145" width="1.42578125" style="102" customWidth="1"/>
    <col min="16146" max="16148" width="6.140625" style="102" customWidth="1"/>
    <col min="16149" max="16149" width="1.42578125" style="102" customWidth="1"/>
    <col min="16150" max="16152" width="6.140625" style="102" customWidth="1"/>
    <col min="16153" max="16153" width="1.42578125" style="102" customWidth="1"/>
    <col min="16154" max="16156" width="6.140625" style="102" customWidth="1"/>
    <col min="16157" max="16157" width="2.140625" style="102" customWidth="1"/>
    <col min="16158" max="16158" width="17" style="102" customWidth="1"/>
    <col min="16159" max="16161" width="6.140625" style="102" customWidth="1"/>
    <col min="16162" max="16162" width="1.42578125" style="102" customWidth="1"/>
    <col min="16163" max="16165" width="6.140625" style="102" customWidth="1"/>
    <col min="16166" max="16166" width="1.42578125" style="102" customWidth="1"/>
    <col min="16167" max="16169" width="6.140625" style="102" customWidth="1"/>
    <col min="16170" max="16170" width="1.42578125" style="102" customWidth="1"/>
    <col min="16171" max="16173" width="6.140625" style="102" customWidth="1"/>
    <col min="16174" max="16174" width="1.42578125" style="102" customWidth="1"/>
    <col min="16175" max="16177" width="6.140625" style="102" customWidth="1"/>
    <col min="16178" max="16178" width="1.42578125" style="102" customWidth="1"/>
    <col min="16179" max="16181" width="6.140625" style="102" customWidth="1"/>
    <col min="16182" max="16182" width="1.42578125" style="102" customWidth="1"/>
    <col min="16183" max="16185" width="6.140625" style="102" customWidth="1"/>
    <col min="16186" max="16384" width="11.42578125" style="102"/>
  </cols>
  <sheetData>
    <row r="1" spans="1:62" ht="15" customHeight="1" x14ac:dyDescent="0.2">
      <c r="W1" s="171"/>
      <c r="X1" s="108"/>
      <c r="Y1" s="108"/>
      <c r="Z1" s="108"/>
      <c r="AA1" s="108"/>
      <c r="AB1" s="108"/>
      <c r="BF1" s="29"/>
      <c r="BG1" s="318" t="s">
        <v>356</v>
      </c>
      <c r="BH1" s="318"/>
    </row>
    <row r="2" spans="1:62" ht="15" customHeight="1" x14ac:dyDescent="0.2">
      <c r="W2" s="171"/>
      <c r="X2" s="29"/>
      <c r="Y2" s="108"/>
      <c r="Z2" s="29"/>
      <c r="AA2" s="318" t="s">
        <v>356</v>
      </c>
      <c r="AB2" s="318"/>
      <c r="BF2" s="30"/>
      <c r="BG2" s="318"/>
      <c r="BH2" s="318"/>
    </row>
    <row r="3" spans="1:62" ht="15" customHeight="1" x14ac:dyDescent="0.2">
      <c r="W3" s="171"/>
      <c r="X3" s="30"/>
      <c r="Y3" s="108"/>
      <c r="Z3" s="30"/>
      <c r="AA3" s="318"/>
      <c r="AB3" s="318"/>
      <c r="AD3" s="342"/>
      <c r="AE3" s="342"/>
      <c r="AF3" s="342"/>
      <c r="AG3" s="342"/>
      <c r="AH3" s="342"/>
      <c r="AI3" s="342"/>
      <c r="AJ3" s="342"/>
      <c r="AK3" s="342"/>
      <c r="AL3" s="342"/>
      <c r="AM3" s="342"/>
      <c r="AN3" s="342"/>
      <c r="AO3" s="342"/>
      <c r="AP3" s="342"/>
      <c r="AQ3" s="342"/>
      <c r="AR3" s="342"/>
      <c r="AS3" s="342"/>
      <c r="AT3" s="342"/>
      <c r="AU3" s="342"/>
      <c r="AV3" s="342"/>
      <c r="AW3" s="342"/>
      <c r="AX3" s="342"/>
      <c r="AY3" s="342"/>
      <c r="AZ3" s="342"/>
      <c r="BA3" s="342"/>
      <c r="BB3" s="342"/>
      <c r="BC3" s="342"/>
      <c r="BD3" s="342"/>
      <c r="BE3" s="342"/>
      <c r="BF3" s="29"/>
      <c r="BG3" s="29"/>
      <c r="BH3" s="29"/>
    </row>
    <row r="4" spans="1:62" ht="15" customHeight="1" x14ac:dyDescent="0.2">
      <c r="W4" s="108"/>
      <c r="X4" s="171"/>
      <c r="Y4" s="108"/>
      <c r="Z4" s="171"/>
      <c r="AA4" s="171"/>
      <c r="BF4" s="30"/>
      <c r="BG4" s="30"/>
      <c r="BH4" s="30"/>
    </row>
    <row r="5" spans="1:62" ht="15" customHeight="1" x14ac:dyDescent="0.2">
      <c r="A5" s="340" t="s">
        <v>286</v>
      </c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340"/>
      <c r="M5" s="340"/>
      <c r="N5" s="340"/>
      <c r="O5" s="340"/>
      <c r="P5" s="340"/>
      <c r="Q5" s="340"/>
      <c r="R5" s="340"/>
      <c r="S5" s="340"/>
      <c r="T5" s="340"/>
      <c r="U5" s="340"/>
      <c r="V5" s="340"/>
      <c r="W5" s="340"/>
      <c r="X5" s="340"/>
      <c r="Y5" s="340"/>
      <c r="Z5" s="340"/>
      <c r="AA5" s="340"/>
      <c r="AB5" s="340"/>
      <c r="AD5" s="340" t="s">
        <v>287</v>
      </c>
      <c r="AE5" s="340"/>
      <c r="AF5" s="340"/>
      <c r="AG5" s="340"/>
      <c r="AH5" s="340"/>
      <c r="AI5" s="340"/>
      <c r="AJ5" s="340"/>
      <c r="AK5" s="340"/>
      <c r="AL5" s="340"/>
      <c r="AM5" s="340"/>
      <c r="AN5" s="340"/>
      <c r="AO5" s="340"/>
      <c r="AP5" s="340"/>
      <c r="AQ5" s="340"/>
      <c r="AR5" s="340"/>
      <c r="AS5" s="340"/>
      <c r="AT5" s="340"/>
      <c r="AU5" s="340"/>
      <c r="AV5" s="340"/>
      <c r="AW5" s="340"/>
      <c r="AX5" s="340"/>
      <c r="AY5" s="340"/>
      <c r="AZ5" s="340"/>
      <c r="BA5" s="340"/>
      <c r="BB5" s="340"/>
      <c r="BC5" s="340"/>
      <c r="BD5" s="340"/>
      <c r="BE5" s="340"/>
    </row>
    <row r="6" spans="1:62" ht="15" customHeight="1" x14ac:dyDescent="0.2">
      <c r="A6" s="339" t="s">
        <v>126</v>
      </c>
      <c r="B6" s="339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9"/>
      <c r="Q6" s="339"/>
      <c r="R6" s="339"/>
      <c r="S6" s="339"/>
      <c r="T6" s="339"/>
      <c r="U6" s="339"/>
      <c r="V6" s="339"/>
      <c r="W6" s="339"/>
      <c r="X6" s="339"/>
      <c r="Y6" s="339"/>
      <c r="Z6" s="339"/>
      <c r="AA6" s="339"/>
      <c r="AB6" s="339"/>
      <c r="AD6" s="339" t="s">
        <v>127</v>
      </c>
      <c r="AE6" s="339"/>
      <c r="AF6" s="339"/>
      <c r="AG6" s="339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339"/>
    </row>
    <row r="7" spans="1:62" ht="15" customHeight="1" x14ac:dyDescent="0.2">
      <c r="A7" s="330" t="s">
        <v>254</v>
      </c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D7" s="330" t="s">
        <v>254</v>
      </c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</row>
    <row r="8" spans="1:62" ht="15" customHeight="1" x14ac:dyDescent="0.2">
      <c r="A8" s="330" t="s">
        <v>264</v>
      </c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D8" s="330" t="s">
        <v>264</v>
      </c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</row>
    <row r="9" spans="1:62" ht="15" customHeight="1" x14ac:dyDescent="0.2">
      <c r="A9" s="330" t="s">
        <v>248</v>
      </c>
      <c r="B9" s="330"/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D9" s="330" t="s">
        <v>248</v>
      </c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30"/>
      <c r="AR9" s="330"/>
      <c r="AS9" s="330"/>
      <c r="AT9" s="330"/>
      <c r="AU9" s="330"/>
      <c r="AV9" s="330"/>
      <c r="AW9" s="330"/>
      <c r="AX9" s="330"/>
      <c r="AY9" s="330"/>
      <c r="AZ9" s="330"/>
      <c r="BA9" s="330"/>
      <c r="BB9" s="330"/>
      <c r="BC9" s="330"/>
      <c r="BD9" s="330"/>
      <c r="BE9" s="330"/>
    </row>
    <row r="10" spans="1:62" ht="15" customHeight="1" x14ac:dyDescent="0.2">
      <c r="A10" s="330" t="s">
        <v>515</v>
      </c>
      <c r="B10" s="330"/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  <c r="AA10" s="330"/>
      <c r="AB10" s="330"/>
      <c r="AD10" s="330" t="s">
        <v>515</v>
      </c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30"/>
      <c r="AR10" s="330"/>
      <c r="AS10" s="330"/>
      <c r="AT10" s="330"/>
      <c r="AU10" s="330"/>
      <c r="AV10" s="330"/>
      <c r="AW10" s="330"/>
      <c r="AX10" s="330"/>
      <c r="AY10" s="330"/>
      <c r="AZ10" s="330"/>
      <c r="BA10" s="330"/>
      <c r="BB10" s="330"/>
      <c r="BC10" s="330"/>
      <c r="BD10" s="330"/>
      <c r="BE10" s="330"/>
    </row>
    <row r="11" spans="1:62" ht="15" customHeight="1" thickBot="1" x14ac:dyDescent="0.25">
      <c r="A11" s="100"/>
      <c r="B11" s="142"/>
      <c r="C11" s="100"/>
      <c r="D11" s="100"/>
      <c r="E11" s="100"/>
      <c r="F11" s="101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D11" s="100"/>
      <c r="AE11" s="142"/>
      <c r="AF11" s="100"/>
      <c r="AG11" s="100"/>
      <c r="AH11" s="100"/>
      <c r="AI11" s="101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</row>
    <row r="12" spans="1:62" ht="15" customHeight="1" x14ac:dyDescent="0.2">
      <c r="A12" s="337" t="s">
        <v>260</v>
      </c>
      <c r="B12" s="331" t="s">
        <v>261</v>
      </c>
      <c r="C12" s="331"/>
      <c r="D12" s="331"/>
      <c r="E12" s="109"/>
      <c r="F12" s="331" t="s">
        <v>116</v>
      </c>
      <c r="G12" s="331"/>
      <c r="H12" s="331"/>
      <c r="I12" s="109"/>
      <c r="J12" s="331" t="s">
        <v>117</v>
      </c>
      <c r="K12" s="331"/>
      <c r="L12" s="331"/>
      <c r="M12" s="109"/>
      <c r="N12" s="331" t="s">
        <v>118</v>
      </c>
      <c r="O12" s="331"/>
      <c r="P12" s="331"/>
      <c r="Q12" s="109"/>
      <c r="R12" s="331" t="s">
        <v>119</v>
      </c>
      <c r="S12" s="331"/>
      <c r="T12" s="331"/>
      <c r="U12" s="109"/>
      <c r="V12" s="331" t="s">
        <v>120</v>
      </c>
      <c r="W12" s="331"/>
      <c r="X12" s="331"/>
      <c r="Y12" s="109"/>
      <c r="Z12" s="331" t="s">
        <v>121</v>
      </c>
      <c r="AA12" s="331"/>
      <c r="AB12" s="331"/>
      <c r="AD12" s="337" t="s">
        <v>260</v>
      </c>
      <c r="AE12" s="331" t="s">
        <v>261</v>
      </c>
      <c r="AF12" s="331"/>
      <c r="AG12" s="331"/>
      <c r="AH12" s="109"/>
      <c r="AI12" s="331" t="s">
        <v>116</v>
      </c>
      <c r="AJ12" s="331"/>
      <c r="AK12" s="331"/>
      <c r="AL12" s="109"/>
      <c r="AM12" s="331" t="s">
        <v>117</v>
      </c>
      <c r="AN12" s="331"/>
      <c r="AO12" s="331"/>
      <c r="AP12" s="109"/>
      <c r="AQ12" s="331" t="s">
        <v>118</v>
      </c>
      <c r="AR12" s="331"/>
      <c r="AS12" s="331"/>
      <c r="AT12" s="109"/>
      <c r="AU12" s="331" t="s">
        <v>119</v>
      </c>
      <c r="AV12" s="331"/>
      <c r="AW12" s="331"/>
      <c r="AX12" s="109"/>
      <c r="AY12" s="331" t="s">
        <v>120</v>
      </c>
      <c r="AZ12" s="331"/>
      <c r="BA12" s="331"/>
      <c r="BB12" s="109"/>
      <c r="BC12" s="331" t="s">
        <v>121</v>
      </c>
      <c r="BD12" s="331"/>
      <c r="BE12" s="331"/>
    </row>
    <row r="13" spans="1:62" ht="15" customHeight="1" thickBot="1" x14ac:dyDescent="0.25">
      <c r="A13" s="338"/>
      <c r="B13" s="110" t="s">
        <v>70</v>
      </c>
      <c r="C13" s="110" t="s">
        <v>71</v>
      </c>
      <c r="D13" s="110" t="s">
        <v>72</v>
      </c>
      <c r="E13" s="111"/>
      <c r="F13" s="110" t="s">
        <v>70</v>
      </c>
      <c r="G13" s="110" t="s">
        <v>71</v>
      </c>
      <c r="H13" s="110" t="s">
        <v>72</v>
      </c>
      <c r="I13" s="111"/>
      <c r="J13" s="110" t="s">
        <v>70</v>
      </c>
      <c r="K13" s="110" t="s">
        <v>71</v>
      </c>
      <c r="L13" s="110" t="s">
        <v>72</v>
      </c>
      <c r="M13" s="111"/>
      <c r="N13" s="110" t="s">
        <v>70</v>
      </c>
      <c r="O13" s="110" t="s">
        <v>71</v>
      </c>
      <c r="P13" s="110" t="s">
        <v>72</v>
      </c>
      <c r="Q13" s="111"/>
      <c r="R13" s="110" t="s">
        <v>70</v>
      </c>
      <c r="S13" s="110" t="s">
        <v>71</v>
      </c>
      <c r="T13" s="110" t="s">
        <v>72</v>
      </c>
      <c r="U13" s="111"/>
      <c r="V13" s="110" t="s">
        <v>70</v>
      </c>
      <c r="W13" s="110" t="s">
        <v>71</v>
      </c>
      <c r="X13" s="110" t="s">
        <v>72</v>
      </c>
      <c r="Y13" s="111"/>
      <c r="Z13" s="110" t="s">
        <v>70</v>
      </c>
      <c r="AA13" s="110" t="s">
        <v>71</v>
      </c>
      <c r="AB13" s="110" t="s">
        <v>72</v>
      </c>
      <c r="AD13" s="338"/>
      <c r="AE13" s="110" t="s">
        <v>70</v>
      </c>
      <c r="AF13" s="110" t="s">
        <v>71</v>
      </c>
      <c r="AG13" s="110" t="s">
        <v>72</v>
      </c>
      <c r="AH13" s="111"/>
      <c r="AI13" s="110" t="s">
        <v>70</v>
      </c>
      <c r="AJ13" s="110" t="s">
        <v>71</v>
      </c>
      <c r="AK13" s="110" t="s">
        <v>72</v>
      </c>
      <c r="AL13" s="111"/>
      <c r="AM13" s="110" t="s">
        <v>70</v>
      </c>
      <c r="AN13" s="110" t="s">
        <v>71</v>
      </c>
      <c r="AO13" s="110" t="s">
        <v>72</v>
      </c>
      <c r="AP13" s="111"/>
      <c r="AQ13" s="110" t="s">
        <v>70</v>
      </c>
      <c r="AR13" s="110" t="s">
        <v>71</v>
      </c>
      <c r="AS13" s="110" t="s">
        <v>72</v>
      </c>
      <c r="AT13" s="111"/>
      <c r="AU13" s="110" t="s">
        <v>70</v>
      </c>
      <c r="AV13" s="110" t="s">
        <v>71</v>
      </c>
      <c r="AW13" s="110" t="s">
        <v>72</v>
      </c>
      <c r="AX13" s="111"/>
      <c r="AY13" s="110" t="s">
        <v>70</v>
      </c>
      <c r="AZ13" s="110" t="s">
        <v>71</v>
      </c>
      <c r="BA13" s="110" t="s">
        <v>72</v>
      </c>
      <c r="BB13" s="111"/>
      <c r="BC13" s="110" t="s">
        <v>70</v>
      </c>
      <c r="BD13" s="110" t="s">
        <v>71</v>
      </c>
      <c r="BE13" s="110" t="s">
        <v>72</v>
      </c>
    </row>
    <row r="14" spans="1:62" ht="15" customHeight="1" x14ac:dyDescent="0.2">
      <c r="A14" s="127"/>
      <c r="B14" s="113"/>
      <c r="C14" s="113"/>
      <c r="D14" s="113"/>
      <c r="E14" s="114"/>
      <c r="F14" s="113"/>
      <c r="G14" s="113"/>
      <c r="H14" s="113"/>
      <c r="I14" s="114"/>
      <c r="J14" s="113"/>
      <c r="K14" s="113"/>
      <c r="L14" s="113"/>
      <c r="M14" s="114"/>
      <c r="N14" s="113"/>
      <c r="O14" s="113"/>
      <c r="P14" s="113"/>
      <c r="Q14" s="114"/>
      <c r="R14" s="113"/>
      <c r="S14" s="113"/>
      <c r="T14" s="113"/>
      <c r="U14" s="114"/>
      <c r="V14" s="113"/>
      <c r="W14" s="113"/>
      <c r="X14" s="113"/>
      <c r="Y14" s="114"/>
      <c r="Z14" s="113"/>
      <c r="AA14" s="113"/>
      <c r="AB14" s="113"/>
      <c r="AD14" s="104"/>
      <c r="AE14" s="98"/>
      <c r="AF14" s="98"/>
      <c r="AG14" s="98"/>
      <c r="AH14" s="99"/>
      <c r="AI14" s="98"/>
      <c r="AJ14" s="98"/>
      <c r="AK14" s="98"/>
      <c r="AL14" s="99"/>
      <c r="AM14" s="98"/>
      <c r="AN14" s="98"/>
      <c r="AO14" s="98"/>
      <c r="AP14" s="99"/>
      <c r="AQ14" s="98"/>
      <c r="AR14" s="98"/>
      <c r="AS14" s="98"/>
      <c r="AT14" s="99"/>
      <c r="AU14" s="98"/>
      <c r="AV14" s="98"/>
      <c r="AW14" s="98"/>
      <c r="AX14" s="99"/>
      <c r="AY14" s="98"/>
      <c r="AZ14" s="98"/>
      <c r="BA14" s="98"/>
      <c r="BB14" s="99"/>
      <c r="BC14" s="98"/>
      <c r="BD14" s="98"/>
      <c r="BE14" s="98"/>
    </row>
    <row r="15" spans="1:62" s="155" customFormat="1" ht="15" customHeight="1" x14ac:dyDescent="0.25">
      <c r="A15" s="151" t="s">
        <v>262</v>
      </c>
      <c r="B15" s="153">
        <f>+F15+J15+N15+R15+V15+Z15</f>
        <v>313083</v>
      </c>
      <c r="C15" s="153">
        <f>+G15+K15+O15+S15+W15+AA15</f>
        <v>150955</v>
      </c>
      <c r="D15" s="153">
        <f>+H15+L15+P15+T15+X15+AB15</f>
        <v>162128</v>
      </c>
      <c r="E15" s="153"/>
      <c r="F15" s="153">
        <f>SUM(F17:F43)</f>
        <v>70057</v>
      </c>
      <c r="G15" s="153">
        <f>SUM(G17:G43)</f>
        <v>35480</v>
      </c>
      <c r="H15" s="153">
        <f>SUM(H17:H43)</f>
        <v>34577</v>
      </c>
      <c r="I15" s="153"/>
      <c r="J15" s="153">
        <f>SUM(J17:J43)</f>
        <v>63383</v>
      </c>
      <c r="K15" s="153">
        <f>SUM(K17:K43)</f>
        <v>31256</v>
      </c>
      <c r="L15" s="153">
        <f>SUM(L17:L43)</f>
        <v>32127</v>
      </c>
      <c r="M15" s="153"/>
      <c r="N15" s="153">
        <f>SUM(N17:N43)</f>
        <v>57749</v>
      </c>
      <c r="O15" s="153">
        <f>SUM(O17:O43)</f>
        <v>28052</v>
      </c>
      <c r="P15" s="153">
        <f>SUM(P17:P43)</f>
        <v>29697</v>
      </c>
      <c r="Q15" s="153"/>
      <c r="R15" s="153">
        <f>SUM(R17:R43)</f>
        <v>58227</v>
      </c>
      <c r="S15" s="153">
        <f>SUM(S17:S43)</f>
        <v>27394</v>
      </c>
      <c r="T15" s="153">
        <f>SUM(T17:T43)</f>
        <v>30833</v>
      </c>
      <c r="U15" s="153"/>
      <c r="V15" s="153">
        <f>SUM(V17:V43)</f>
        <v>49066</v>
      </c>
      <c r="W15" s="153">
        <f>SUM(W17:W43)</f>
        <v>22388</v>
      </c>
      <c r="X15" s="153">
        <f>SUM(X17:X43)</f>
        <v>26678</v>
      </c>
      <c r="Y15" s="153"/>
      <c r="Z15" s="153">
        <f>SUM(Z17:Z43)</f>
        <v>14601</v>
      </c>
      <c r="AA15" s="153">
        <f>SUM(AA17:AA43)</f>
        <v>6385</v>
      </c>
      <c r="AB15" s="153">
        <f>SUM(AB17:AB43)</f>
        <v>8216</v>
      </c>
      <c r="AD15" s="151" t="s">
        <v>262</v>
      </c>
      <c r="AE15" s="159">
        <f>+B15/(B15+B59+B106)*100</f>
        <v>89.048007759059587</v>
      </c>
      <c r="AF15" s="159">
        <f>+C15/(C15+C59+C106)*100</f>
        <v>87.275386785689506</v>
      </c>
      <c r="AG15" s="159">
        <f>+D15/(D15+D59+D106)*100</f>
        <v>90.764450664800549</v>
      </c>
      <c r="AH15" s="160"/>
      <c r="AI15" s="159">
        <f>+F15/(F15+F59+F106)*100</f>
        <v>85.630645496436998</v>
      </c>
      <c r="AJ15" s="159">
        <f>+G15/(G15+G59+G106)*100</f>
        <v>83.667405555817581</v>
      </c>
      <c r="AK15" s="159">
        <f>+H15/(H15+H59+H106)*100</f>
        <v>87.743294338569285</v>
      </c>
      <c r="AL15" s="160"/>
      <c r="AM15" s="159">
        <f>+J15/(J15+J59+J106)*100</f>
        <v>87.928140389817571</v>
      </c>
      <c r="AN15" s="159">
        <f>+K15/(K15+K59+K106)*100</f>
        <v>86.232963637366879</v>
      </c>
      <c r="AO15" s="159">
        <f>+L15/(L15+L59+L106)*100</f>
        <v>89.642568152013169</v>
      </c>
      <c r="AP15" s="160"/>
      <c r="AQ15" s="159">
        <f>+N15/(N15+N59+N106)*100</f>
        <v>91.685453910392795</v>
      </c>
      <c r="AR15" s="159">
        <f>+O15/(O15+O59+O106)*100</f>
        <v>90.202257307308926</v>
      </c>
      <c r="AS15" s="159">
        <f>+P15/(P15+P59+P106)*100</f>
        <v>93.131997365697615</v>
      </c>
      <c r="AT15" s="160"/>
      <c r="AU15" s="159">
        <f>+R15/(R15+R59+R106)*100</f>
        <v>87.527809512356441</v>
      </c>
      <c r="AV15" s="159">
        <f>+S15/(S15+S59+S106)*100</f>
        <v>85.694622579535135</v>
      </c>
      <c r="AW15" s="159">
        <f>+T15/(T15+T59+T106)*100</f>
        <v>89.223601585785801</v>
      </c>
      <c r="AX15" s="160"/>
      <c r="AY15" s="159">
        <f>+V15/(V15+V59+V106)*100</f>
        <v>93.074340345619049</v>
      </c>
      <c r="AZ15" s="159">
        <f>+W15/(W15+W59+W106)*100</f>
        <v>91.739059170627769</v>
      </c>
      <c r="BA15" s="159">
        <f>+X15/(X15+X59+X106)*100</f>
        <v>94.225267544944018</v>
      </c>
      <c r="BB15" s="160"/>
      <c r="BC15" s="159">
        <f>+Z15/(Z15+Z59+Z106)*100</f>
        <v>94.419296430419038</v>
      </c>
      <c r="BD15" s="159">
        <f>+AA15/(AA15+AA59+AA106)*100</f>
        <v>93.320666471791867</v>
      </c>
      <c r="BE15" s="159">
        <f>+AB15/(AB15+AB59+AB106)*100</f>
        <v>95.291115750405936</v>
      </c>
      <c r="BF15" s="97"/>
      <c r="BG15" s="97"/>
      <c r="BH15" s="97"/>
      <c r="BI15" s="97"/>
      <c r="BJ15" s="97"/>
    </row>
    <row r="16" spans="1:62" ht="15" customHeight="1" x14ac:dyDescent="0.2">
      <c r="A16" s="108"/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D16" s="108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</row>
    <row r="17" spans="1:57" ht="15" customHeight="1" x14ac:dyDescent="0.2">
      <c r="A17" s="108" t="s">
        <v>79</v>
      </c>
      <c r="B17" s="272">
        <v>17409</v>
      </c>
      <c r="C17" s="272">
        <v>8670</v>
      </c>
      <c r="D17" s="272">
        <v>8739</v>
      </c>
      <c r="E17" s="272"/>
      <c r="F17" s="272">
        <v>3900</v>
      </c>
      <c r="G17" s="272">
        <v>2043</v>
      </c>
      <c r="H17" s="272">
        <v>1857</v>
      </c>
      <c r="I17" s="272"/>
      <c r="J17" s="272">
        <v>3709</v>
      </c>
      <c r="K17" s="272">
        <v>1837</v>
      </c>
      <c r="L17" s="272">
        <v>1872</v>
      </c>
      <c r="M17" s="272"/>
      <c r="N17" s="272">
        <v>3233</v>
      </c>
      <c r="O17" s="272">
        <v>1654</v>
      </c>
      <c r="P17" s="272">
        <v>1579</v>
      </c>
      <c r="Q17" s="272"/>
      <c r="R17" s="272">
        <v>2999</v>
      </c>
      <c r="S17" s="272">
        <v>1467</v>
      </c>
      <c r="T17" s="272">
        <v>1532</v>
      </c>
      <c r="U17" s="272"/>
      <c r="V17" s="272">
        <v>2822</v>
      </c>
      <c r="W17" s="272">
        <v>1314</v>
      </c>
      <c r="X17" s="272">
        <v>1508</v>
      </c>
      <c r="Y17" s="272"/>
      <c r="Z17" s="272">
        <v>746</v>
      </c>
      <c r="AA17" s="272">
        <v>355</v>
      </c>
      <c r="AB17" s="272">
        <v>391</v>
      </c>
      <c r="AC17" s="305"/>
      <c r="AD17" s="108" t="s">
        <v>79</v>
      </c>
      <c r="AE17" s="103">
        <f t="shared" ref="AE17:AE43" si="0">+B17/(B17+B61+B108)*100</f>
        <v>83.268761658774565</v>
      </c>
      <c r="AF17" s="103">
        <f t="shared" ref="AF17:AF43" si="1">+C17/(C17+C61+C108)*100</f>
        <v>81.723065321896499</v>
      </c>
      <c r="AG17" s="103">
        <f t="shared" ref="AG17:AG43" si="2">+D17/(D17+D61+D108)*100</f>
        <v>84.861138085065051</v>
      </c>
      <c r="AH17" s="143"/>
      <c r="AI17" s="103">
        <f t="shared" ref="AI17:AI43" si="3">+F17/(F17+F61+F108)*100</f>
        <v>77.014218009478668</v>
      </c>
      <c r="AJ17" s="103">
        <f t="shared" ref="AJ17:AJ43" si="4">+G17/(G17+G61+G108)*100</f>
        <v>76.373831775700936</v>
      </c>
      <c r="AK17" s="103">
        <f t="shared" ref="AK17:AK43" si="5">+H17/(H17+H61+H108)*100</f>
        <v>77.731268313101722</v>
      </c>
      <c r="AL17" s="106"/>
      <c r="AM17" s="103">
        <f t="shared" ref="AM17:AM43" si="6">+J17/(J17+J61+J108)*100</f>
        <v>81.427003293084525</v>
      </c>
      <c r="AN17" s="103">
        <f t="shared" ref="AN17:AN43" si="7">+K17/(K17+K61+K108)*100</f>
        <v>79.386343993085561</v>
      </c>
      <c r="AO17" s="103">
        <f t="shared" ref="AO17:AO43" si="8">+L17/(L17+L61+L108)*100</f>
        <v>83.53413654618474</v>
      </c>
      <c r="AP17" s="106"/>
      <c r="AQ17" s="103">
        <f t="shared" ref="AQ17:AQ43" si="9">+N17/(N17+N61+N108)*100</f>
        <v>85.733227260673559</v>
      </c>
      <c r="AR17" s="103">
        <f t="shared" ref="AR17:AR43" si="10">+O17/(O17+O61+O108)*100</f>
        <v>84.517118037812978</v>
      </c>
      <c r="AS17" s="103">
        <f t="shared" ref="AS17:AS43" si="11">+P17/(P17+P61+P108)*100</f>
        <v>87.045203969128991</v>
      </c>
      <c r="AT17" s="106"/>
      <c r="AU17" s="103">
        <f t="shared" ref="AU17:AU43" si="12">+R17/(R17+R61+R108)*100</f>
        <v>81.273712737127369</v>
      </c>
      <c r="AV17" s="103">
        <f t="shared" ref="AV17:AV43" si="13">+S17/(S17+S61+S108)*100</f>
        <v>79.383116883116884</v>
      </c>
      <c r="AW17" s="103">
        <f t="shared" ref="AW17:AW43" si="14">+T17/(T17+T61+T108)*100</f>
        <v>83.170466883821931</v>
      </c>
      <c r="AX17" s="106"/>
      <c r="AY17" s="103">
        <f t="shared" ref="AY17:AY43" si="15">+V17/(V17+V61+V108)*100</f>
        <v>91.861979166666657</v>
      </c>
      <c r="AZ17" s="103">
        <f t="shared" ref="AZ17:AZ43" si="16">+W17/(W17+W61+W108)*100</f>
        <v>90.30927835051547</v>
      </c>
      <c r="BA17" s="103">
        <f t="shared" ref="BA17:BA43" si="17">+X17/(X17+X61+X108)*100</f>
        <v>93.259121830550413</v>
      </c>
      <c r="BB17" s="143"/>
      <c r="BC17" s="103">
        <f t="shared" ref="BC17:BC36" si="18">+Z17/(Z17+Z61+Z108)*100</f>
        <v>98.807947019867555</v>
      </c>
      <c r="BD17" s="103">
        <f t="shared" ref="BD17:BD36" si="19">+AA17/(AA17+AA61+AA108)*100</f>
        <v>98.611111111111114</v>
      </c>
      <c r="BE17" s="103">
        <f t="shared" ref="BE17:BE36" si="20">+AB17/(AB17+AB61+AB108)*100</f>
        <v>98.987341772151893</v>
      </c>
    </row>
    <row r="18" spans="1:57" ht="15" customHeight="1" x14ac:dyDescent="0.2">
      <c r="A18" s="108" t="s">
        <v>80</v>
      </c>
      <c r="B18" s="272">
        <v>20238</v>
      </c>
      <c r="C18" s="272">
        <v>9874</v>
      </c>
      <c r="D18" s="272">
        <v>10364</v>
      </c>
      <c r="E18" s="272"/>
      <c r="F18" s="272">
        <v>4260</v>
      </c>
      <c r="G18" s="272">
        <v>2187</v>
      </c>
      <c r="H18" s="272">
        <v>2073</v>
      </c>
      <c r="I18" s="272"/>
      <c r="J18" s="272">
        <v>4049</v>
      </c>
      <c r="K18" s="272">
        <v>1998</v>
      </c>
      <c r="L18" s="272">
        <v>2051</v>
      </c>
      <c r="M18" s="272"/>
      <c r="N18" s="272">
        <v>3964</v>
      </c>
      <c r="O18" s="272">
        <v>1957</v>
      </c>
      <c r="P18" s="272">
        <v>2007</v>
      </c>
      <c r="Q18" s="272"/>
      <c r="R18" s="272">
        <v>3840</v>
      </c>
      <c r="S18" s="272">
        <v>1787</v>
      </c>
      <c r="T18" s="272">
        <v>2053</v>
      </c>
      <c r="U18" s="272"/>
      <c r="V18" s="272">
        <v>3445</v>
      </c>
      <c r="W18" s="272">
        <v>1629</v>
      </c>
      <c r="X18" s="272">
        <v>1816</v>
      </c>
      <c r="Y18" s="272"/>
      <c r="Z18" s="272">
        <v>680</v>
      </c>
      <c r="AA18" s="272">
        <v>316</v>
      </c>
      <c r="AB18" s="272">
        <v>364</v>
      </c>
      <c r="AC18" s="305"/>
      <c r="AD18" s="108" t="s">
        <v>80</v>
      </c>
      <c r="AE18" s="103">
        <f t="shared" si="0"/>
        <v>87.123853803435352</v>
      </c>
      <c r="AF18" s="103">
        <f t="shared" si="1"/>
        <v>85.385679695607053</v>
      </c>
      <c r="AG18" s="103">
        <f t="shared" si="2"/>
        <v>88.846978139734247</v>
      </c>
      <c r="AH18" s="143"/>
      <c r="AI18" s="103">
        <f t="shared" si="3"/>
        <v>82.430340557275542</v>
      </c>
      <c r="AJ18" s="103">
        <f t="shared" si="4"/>
        <v>81.422189128816086</v>
      </c>
      <c r="AK18" s="103">
        <f t="shared" si="5"/>
        <v>83.521353746978249</v>
      </c>
      <c r="AL18" s="106"/>
      <c r="AM18" s="103">
        <f t="shared" si="6"/>
        <v>86.480136693720638</v>
      </c>
      <c r="AN18" s="103">
        <f t="shared" si="7"/>
        <v>84.768773865082736</v>
      </c>
      <c r="AO18" s="103">
        <f t="shared" si="8"/>
        <v>88.215053763440864</v>
      </c>
      <c r="AP18" s="106"/>
      <c r="AQ18" s="103">
        <f t="shared" si="9"/>
        <v>89.299391754899744</v>
      </c>
      <c r="AR18" s="103">
        <f t="shared" si="10"/>
        <v>87.600716204118186</v>
      </c>
      <c r="AS18" s="103">
        <f t="shared" si="11"/>
        <v>91.020408163265316</v>
      </c>
      <c r="AT18" s="106"/>
      <c r="AU18" s="103">
        <f t="shared" si="12"/>
        <v>84.488448844884488</v>
      </c>
      <c r="AV18" s="103">
        <f t="shared" si="13"/>
        <v>81.449407474931633</v>
      </c>
      <c r="AW18" s="103">
        <f t="shared" si="14"/>
        <v>87.324542747766912</v>
      </c>
      <c r="AX18" s="106"/>
      <c r="AY18" s="103">
        <f t="shared" si="15"/>
        <v>93.487109905020347</v>
      </c>
      <c r="AZ18" s="103">
        <f t="shared" si="16"/>
        <v>92.504258943781949</v>
      </c>
      <c r="BA18" s="103">
        <f t="shared" si="17"/>
        <v>94.386694386694387</v>
      </c>
      <c r="BB18" s="143"/>
      <c r="BC18" s="103">
        <f t="shared" si="18"/>
        <v>95.774647887323937</v>
      </c>
      <c r="BD18" s="103">
        <f t="shared" si="19"/>
        <v>95.180722891566262</v>
      </c>
      <c r="BE18" s="103">
        <f t="shared" si="20"/>
        <v>96.296296296296291</v>
      </c>
    </row>
    <row r="19" spans="1:57" ht="15" customHeight="1" x14ac:dyDescent="0.2">
      <c r="A19" s="108" t="s">
        <v>81</v>
      </c>
      <c r="B19" s="272">
        <v>14842</v>
      </c>
      <c r="C19" s="272">
        <v>6908</v>
      </c>
      <c r="D19" s="272">
        <v>7934</v>
      </c>
      <c r="E19" s="272"/>
      <c r="F19" s="272">
        <v>3612</v>
      </c>
      <c r="G19" s="272">
        <v>1763</v>
      </c>
      <c r="H19" s="272">
        <v>1849</v>
      </c>
      <c r="I19" s="272"/>
      <c r="J19" s="272">
        <v>3105</v>
      </c>
      <c r="K19" s="272">
        <v>1519</v>
      </c>
      <c r="L19" s="272">
        <v>1586</v>
      </c>
      <c r="M19" s="272"/>
      <c r="N19" s="272">
        <v>2752</v>
      </c>
      <c r="O19" s="272">
        <v>1273</v>
      </c>
      <c r="P19" s="272">
        <v>1479</v>
      </c>
      <c r="Q19" s="272"/>
      <c r="R19" s="272">
        <v>2519</v>
      </c>
      <c r="S19" s="272">
        <v>1097</v>
      </c>
      <c r="T19" s="272">
        <v>1422</v>
      </c>
      <c r="U19" s="272"/>
      <c r="V19" s="272">
        <v>2244</v>
      </c>
      <c r="W19" s="272">
        <v>1014</v>
      </c>
      <c r="X19" s="272">
        <v>1230</v>
      </c>
      <c r="Y19" s="272"/>
      <c r="Z19" s="272">
        <v>610</v>
      </c>
      <c r="AA19" s="272">
        <v>242</v>
      </c>
      <c r="AB19" s="272">
        <v>368</v>
      </c>
      <c r="AC19" s="305"/>
      <c r="AD19" s="108" t="s">
        <v>81</v>
      </c>
      <c r="AE19" s="103">
        <f t="shared" si="0"/>
        <v>85.836562373489102</v>
      </c>
      <c r="AF19" s="103">
        <f t="shared" si="1"/>
        <v>83.41987682647023</v>
      </c>
      <c r="AG19" s="103">
        <f t="shared" si="2"/>
        <v>88.057713651498332</v>
      </c>
      <c r="AH19" s="143"/>
      <c r="AI19" s="103">
        <f t="shared" si="3"/>
        <v>82.958199356913184</v>
      </c>
      <c r="AJ19" s="103">
        <f t="shared" si="4"/>
        <v>80.172805820827648</v>
      </c>
      <c r="AK19" s="103">
        <f t="shared" si="5"/>
        <v>85.800464037122964</v>
      </c>
      <c r="AL19" s="106"/>
      <c r="AM19" s="103">
        <f t="shared" si="6"/>
        <v>83.805668016194332</v>
      </c>
      <c r="AN19" s="103">
        <f t="shared" si="7"/>
        <v>82.108108108108112</v>
      </c>
      <c r="AO19" s="103">
        <f t="shared" si="8"/>
        <v>85.498652291105131</v>
      </c>
      <c r="AP19" s="106"/>
      <c r="AQ19" s="103">
        <f t="shared" si="9"/>
        <v>86.923562855337963</v>
      </c>
      <c r="AR19" s="103">
        <f t="shared" si="10"/>
        <v>85.264567983924991</v>
      </c>
      <c r="AS19" s="103">
        <f t="shared" si="11"/>
        <v>88.40406455469217</v>
      </c>
      <c r="AT19" s="106"/>
      <c r="AU19" s="103">
        <f t="shared" si="12"/>
        <v>83.21770730095804</v>
      </c>
      <c r="AV19" s="103">
        <f t="shared" si="13"/>
        <v>79.320318148951557</v>
      </c>
      <c r="AW19" s="103">
        <f t="shared" si="14"/>
        <v>86.496350364963504</v>
      </c>
      <c r="AX19" s="106"/>
      <c r="AY19" s="103">
        <f t="shared" si="15"/>
        <v>92.536082474226802</v>
      </c>
      <c r="AZ19" s="103">
        <f t="shared" si="16"/>
        <v>91.269126912691263</v>
      </c>
      <c r="BA19" s="103">
        <f t="shared" si="17"/>
        <v>93.607305936073061</v>
      </c>
      <c r="BB19" s="143"/>
      <c r="BC19" s="103">
        <f t="shared" si="18"/>
        <v>99.348534201954394</v>
      </c>
      <c r="BD19" s="103">
        <f t="shared" si="19"/>
        <v>98.775510204081627</v>
      </c>
      <c r="BE19" s="103">
        <f t="shared" si="20"/>
        <v>99.728997289972895</v>
      </c>
    </row>
    <row r="20" spans="1:57" ht="15" customHeight="1" x14ac:dyDescent="0.2">
      <c r="A20" s="108" t="s">
        <v>82</v>
      </c>
      <c r="B20" s="272">
        <v>20074</v>
      </c>
      <c r="C20" s="272">
        <v>9440</v>
      </c>
      <c r="D20" s="272">
        <v>10634</v>
      </c>
      <c r="E20" s="272"/>
      <c r="F20" s="272">
        <v>4311</v>
      </c>
      <c r="G20" s="272">
        <v>2145</v>
      </c>
      <c r="H20" s="272">
        <v>2166</v>
      </c>
      <c r="I20" s="272"/>
      <c r="J20" s="272">
        <v>3841</v>
      </c>
      <c r="K20" s="272">
        <v>1835</v>
      </c>
      <c r="L20" s="272">
        <v>2006</v>
      </c>
      <c r="M20" s="272"/>
      <c r="N20" s="272">
        <v>3607</v>
      </c>
      <c r="O20" s="272">
        <v>1699</v>
      </c>
      <c r="P20" s="272">
        <v>1908</v>
      </c>
      <c r="Q20" s="272"/>
      <c r="R20" s="272">
        <v>3598</v>
      </c>
      <c r="S20" s="272">
        <v>1686</v>
      </c>
      <c r="T20" s="272">
        <v>1912</v>
      </c>
      <c r="U20" s="272"/>
      <c r="V20" s="272">
        <v>3218</v>
      </c>
      <c r="W20" s="272">
        <v>1440</v>
      </c>
      <c r="X20" s="272">
        <v>1778</v>
      </c>
      <c r="Y20" s="272"/>
      <c r="Z20" s="272">
        <v>1499</v>
      </c>
      <c r="AA20" s="272">
        <v>635</v>
      </c>
      <c r="AB20" s="272">
        <v>864</v>
      </c>
      <c r="AC20" s="305"/>
      <c r="AD20" s="108" t="s">
        <v>82</v>
      </c>
      <c r="AE20" s="103">
        <f t="shared" si="0"/>
        <v>86.425280923063667</v>
      </c>
      <c r="AF20" s="103">
        <f t="shared" si="1"/>
        <v>84.808193333932252</v>
      </c>
      <c r="AG20" s="103">
        <f t="shared" si="2"/>
        <v>87.913359788359784</v>
      </c>
      <c r="AH20" s="143"/>
      <c r="AI20" s="103">
        <f t="shared" si="3"/>
        <v>79.319227230910755</v>
      </c>
      <c r="AJ20" s="103">
        <f t="shared" si="4"/>
        <v>76.634512325830656</v>
      </c>
      <c r="AK20" s="103">
        <f t="shared" si="5"/>
        <v>82.169954476479518</v>
      </c>
      <c r="AL20" s="106"/>
      <c r="AM20" s="103">
        <f t="shared" si="6"/>
        <v>84.696802646085999</v>
      </c>
      <c r="AN20" s="103">
        <f t="shared" si="7"/>
        <v>83.599088838268798</v>
      </c>
      <c r="AO20" s="103">
        <f t="shared" si="8"/>
        <v>85.726495726495727</v>
      </c>
      <c r="AP20" s="106"/>
      <c r="AQ20" s="103">
        <f t="shared" si="9"/>
        <v>91.247154060207436</v>
      </c>
      <c r="AR20" s="103">
        <f t="shared" si="10"/>
        <v>90.228359001593205</v>
      </c>
      <c r="AS20" s="103">
        <f t="shared" si="11"/>
        <v>92.173913043478265</v>
      </c>
      <c r="AT20" s="106"/>
      <c r="AU20" s="103">
        <f t="shared" si="12"/>
        <v>87.203102278235576</v>
      </c>
      <c r="AV20" s="103">
        <f t="shared" si="13"/>
        <v>86.064318529862177</v>
      </c>
      <c r="AW20" s="103">
        <f t="shared" si="14"/>
        <v>88.232579603137978</v>
      </c>
      <c r="AX20" s="106"/>
      <c r="AY20" s="103">
        <f t="shared" si="15"/>
        <v>90.981057393271129</v>
      </c>
      <c r="AZ20" s="103">
        <f t="shared" si="16"/>
        <v>89.552238805970148</v>
      </c>
      <c r="BA20" s="103">
        <f t="shared" si="17"/>
        <v>92.172109901503376</v>
      </c>
      <c r="BB20" s="143"/>
      <c r="BC20" s="103">
        <f t="shared" si="18"/>
        <v>91.346739792809259</v>
      </c>
      <c r="BD20" s="103">
        <f t="shared" si="19"/>
        <v>92.430858806404657</v>
      </c>
      <c r="BE20" s="103">
        <f t="shared" si="20"/>
        <v>90.566037735849065</v>
      </c>
    </row>
    <row r="21" spans="1:57" ht="15" customHeight="1" x14ac:dyDescent="0.2">
      <c r="A21" s="108" t="s">
        <v>83</v>
      </c>
      <c r="B21" s="272">
        <v>5533</v>
      </c>
      <c r="C21" s="272">
        <v>2765</v>
      </c>
      <c r="D21" s="272">
        <v>2768</v>
      </c>
      <c r="E21" s="272"/>
      <c r="F21" s="272">
        <v>1085</v>
      </c>
      <c r="G21" s="272">
        <v>569</v>
      </c>
      <c r="H21" s="272">
        <v>516</v>
      </c>
      <c r="I21" s="272"/>
      <c r="J21" s="272">
        <v>971</v>
      </c>
      <c r="K21" s="272">
        <v>498</v>
      </c>
      <c r="L21" s="272">
        <v>473</v>
      </c>
      <c r="M21" s="272"/>
      <c r="N21" s="272">
        <v>1063</v>
      </c>
      <c r="O21" s="272">
        <v>537</v>
      </c>
      <c r="P21" s="272">
        <v>526</v>
      </c>
      <c r="Q21" s="272"/>
      <c r="R21" s="272">
        <v>1121</v>
      </c>
      <c r="S21" s="272">
        <v>548</v>
      </c>
      <c r="T21" s="272">
        <v>573</v>
      </c>
      <c r="U21" s="272"/>
      <c r="V21" s="272">
        <v>939</v>
      </c>
      <c r="W21" s="272">
        <v>448</v>
      </c>
      <c r="X21" s="272">
        <v>491</v>
      </c>
      <c r="Y21" s="272"/>
      <c r="Z21" s="272">
        <v>354</v>
      </c>
      <c r="AA21" s="272">
        <v>165</v>
      </c>
      <c r="AB21" s="272">
        <v>189</v>
      </c>
      <c r="AC21" s="305"/>
      <c r="AD21" s="108" t="s">
        <v>83</v>
      </c>
      <c r="AE21" s="103">
        <f t="shared" si="0"/>
        <v>95.627376425855516</v>
      </c>
      <c r="AF21" s="103">
        <f t="shared" si="1"/>
        <v>94.143684031324483</v>
      </c>
      <c r="AG21" s="103">
        <f t="shared" si="2"/>
        <v>97.156897156897159</v>
      </c>
      <c r="AH21" s="143"/>
      <c r="AI21" s="103">
        <f t="shared" si="3"/>
        <v>95.594713656387668</v>
      </c>
      <c r="AJ21" s="103">
        <f t="shared" si="4"/>
        <v>94.67554076539102</v>
      </c>
      <c r="AK21" s="103">
        <f t="shared" si="5"/>
        <v>96.629213483146074</v>
      </c>
      <c r="AL21" s="106"/>
      <c r="AM21" s="103">
        <f t="shared" si="6"/>
        <v>93.275696445725259</v>
      </c>
      <c r="AN21" s="103">
        <f t="shared" si="7"/>
        <v>90.545454545454547</v>
      </c>
      <c r="AO21" s="103">
        <f t="shared" si="8"/>
        <v>96.334012219959263</v>
      </c>
      <c r="AP21" s="106"/>
      <c r="AQ21" s="103">
        <f t="shared" si="9"/>
        <v>98.153277931671283</v>
      </c>
      <c r="AR21" s="103">
        <f t="shared" si="10"/>
        <v>97.282608695652172</v>
      </c>
      <c r="AS21" s="103">
        <f t="shared" si="11"/>
        <v>99.058380414312623</v>
      </c>
      <c r="AT21" s="106"/>
      <c r="AU21" s="103">
        <f t="shared" si="12"/>
        <v>93.261231281197993</v>
      </c>
      <c r="AV21" s="103">
        <f t="shared" si="13"/>
        <v>91.181364392678859</v>
      </c>
      <c r="AW21" s="103">
        <f t="shared" si="14"/>
        <v>95.341098169717142</v>
      </c>
      <c r="AX21" s="106"/>
      <c r="AY21" s="103">
        <f t="shared" si="15"/>
        <v>97.609147609147612</v>
      </c>
      <c r="AZ21" s="103">
        <f t="shared" si="16"/>
        <v>97.180043383947933</v>
      </c>
      <c r="BA21" s="103">
        <f t="shared" si="17"/>
        <v>98.003992015968066</v>
      </c>
      <c r="BB21" s="143"/>
      <c r="BC21" s="103">
        <f t="shared" si="18"/>
        <v>97.52066115702479</v>
      </c>
      <c r="BD21" s="103">
        <f t="shared" si="19"/>
        <v>95.930232558139537</v>
      </c>
      <c r="BE21" s="103">
        <f t="shared" si="20"/>
        <v>98.952879581151834</v>
      </c>
    </row>
    <row r="22" spans="1:57" ht="15" customHeight="1" x14ac:dyDescent="0.2">
      <c r="A22" s="108" t="s">
        <v>84</v>
      </c>
      <c r="B22" s="272">
        <v>12672</v>
      </c>
      <c r="C22" s="272">
        <v>6324</v>
      </c>
      <c r="D22" s="272">
        <v>6348</v>
      </c>
      <c r="E22" s="272"/>
      <c r="F22" s="272">
        <v>2518</v>
      </c>
      <c r="G22" s="272">
        <v>1314</v>
      </c>
      <c r="H22" s="272">
        <v>1204</v>
      </c>
      <c r="I22" s="272"/>
      <c r="J22" s="272">
        <v>2639</v>
      </c>
      <c r="K22" s="272">
        <v>1360</v>
      </c>
      <c r="L22" s="272">
        <v>1279</v>
      </c>
      <c r="M22" s="272"/>
      <c r="N22" s="272">
        <v>2308</v>
      </c>
      <c r="O22" s="272">
        <v>1176</v>
      </c>
      <c r="P22" s="272">
        <v>1132</v>
      </c>
      <c r="Q22" s="272"/>
      <c r="R22" s="272">
        <v>2560</v>
      </c>
      <c r="S22" s="272">
        <v>1225</v>
      </c>
      <c r="T22" s="272">
        <v>1335</v>
      </c>
      <c r="U22" s="272"/>
      <c r="V22" s="272">
        <v>2100</v>
      </c>
      <c r="W22" s="272">
        <v>1001</v>
      </c>
      <c r="X22" s="272">
        <v>1099</v>
      </c>
      <c r="Y22" s="272"/>
      <c r="Z22" s="272">
        <v>547</v>
      </c>
      <c r="AA22" s="272">
        <v>248</v>
      </c>
      <c r="AB22" s="272">
        <v>299</v>
      </c>
      <c r="AC22" s="305"/>
      <c r="AD22" s="108" t="s">
        <v>84</v>
      </c>
      <c r="AE22" s="103">
        <f t="shared" si="0"/>
        <v>92.903225806451616</v>
      </c>
      <c r="AF22" s="103">
        <f t="shared" si="1"/>
        <v>91.413703382480477</v>
      </c>
      <c r="AG22" s="103">
        <f t="shared" si="2"/>
        <v>94.436179708420113</v>
      </c>
      <c r="AH22" s="143"/>
      <c r="AI22" s="103">
        <f t="shared" si="3"/>
        <v>90.186246418338115</v>
      </c>
      <c r="AJ22" s="103">
        <f t="shared" si="4"/>
        <v>88.903924221921514</v>
      </c>
      <c r="AK22" s="103">
        <f t="shared" si="5"/>
        <v>91.628614916286139</v>
      </c>
      <c r="AL22" s="106"/>
      <c r="AM22" s="103">
        <f t="shared" si="6"/>
        <v>93.020796616143826</v>
      </c>
      <c r="AN22" s="103">
        <f t="shared" si="7"/>
        <v>91.213950368879949</v>
      </c>
      <c r="AO22" s="103">
        <f t="shared" si="8"/>
        <v>95.022288261515598</v>
      </c>
      <c r="AP22" s="106"/>
      <c r="AQ22" s="103">
        <f t="shared" si="9"/>
        <v>93.859292395282637</v>
      </c>
      <c r="AR22" s="103">
        <f t="shared" si="10"/>
        <v>92.090837901331241</v>
      </c>
      <c r="AS22" s="103">
        <f t="shared" si="11"/>
        <v>95.769881556683586</v>
      </c>
      <c r="AT22" s="106"/>
      <c r="AU22" s="103">
        <f t="shared" si="12"/>
        <v>90.619469026548671</v>
      </c>
      <c r="AV22" s="103">
        <f t="shared" si="13"/>
        <v>88.575560375994215</v>
      </c>
      <c r="AW22" s="103">
        <f t="shared" si="14"/>
        <v>92.579750346740639</v>
      </c>
      <c r="AX22" s="106"/>
      <c r="AY22" s="103">
        <f t="shared" si="15"/>
        <v>96.818810511756567</v>
      </c>
      <c r="AZ22" s="103">
        <f t="shared" si="16"/>
        <v>96.714975845410635</v>
      </c>
      <c r="BA22" s="103">
        <f t="shared" si="17"/>
        <v>96.913580246913583</v>
      </c>
      <c r="BB22" s="143"/>
      <c r="BC22" s="103">
        <f t="shared" si="18"/>
        <v>98.028673835125446</v>
      </c>
      <c r="BD22" s="103">
        <f t="shared" si="19"/>
        <v>97.637795275590548</v>
      </c>
      <c r="BE22" s="103">
        <f t="shared" si="20"/>
        <v>98.35526315789474</v>
      </c>
    </row>
    <row r="23" spans="1:57" ht="15" customHeight="1" x14ac:dyDescent="0.2">
      <c r="A23" s="108" t="s">
        <v>85</v>
      </c>
      <c r="B23" s="272">
        <v>2672</v>
      </c>
      <c r="C23" s="272">
        <v>1250</v>
      </c>
      <c r="D23" s="272">
        <v>1422</v>
      </c>
      <c r="E23" s="272"/>
      <c r="F23" s="272">
        <v>516</v>
      </c>
      <c r="G23" s="272">
        <v>244</v>
      </c>
      <c r="H23" s="272">
        <v>272</v>
      </c>
      <c r="I23" s="272"/>
      <c r="J23" s="272">
        <v>537</v>
      </c>
      <c r="K23" s="272">
        <v>252</v>
      </c>
      <c r="L23" s="272">
        <v>285</v>
      </c>
      <c r="M23" s="272"/>
      <c r="N23" s="272">
        <v>465</v>
      </c>
      <c r="O23" s="272">
        <v>228</v>
      </c>
      <c r="P23" s="272">
        <v>237</v>
      </c>
      <c r="Q23" s="272"/>
      <c r="R23" s="272">
        <v>524</v>
      </c>
      <c r="S23" s="272">
        <v>257</v>
      </c>
      <c r="T23" s="272">
        <v>267</v>
      </c>
      <c r="U23" s="272"/>
      <c r="V23" s="272">
        <v>409</v>
      </c>
      <c r="W23" s="272">
        <v>180</v>
      </c>
      <c r="X23" s="272">
        <v>229</v>
      </c>
      <c r="Y23" s="272"/>
      <c r="Z23" s="272">
        <v>221</v>
      </c>
      <c r="AA23" s="272">
        <v>89</v>
      </c>
      <c r="AB23" s="272">
        <v>132</v>
      </c>
      <c r="AC23" s="305"/>
      <c r="AD23" s="108" t="s">
        <v>85</v>
      </c>
      <c r="AE23" s="103">
        <f t="shared" si="0"/>
        <v>96.952104499274299</v>
      </c>
      <c r="AF23" s="103">
        <f t="shared" si="1"/>
        <v>95.638867635807188</v>
      </c>
      <c r="AG23" s="103">
        <f t="shared" si="2"/>
        <v>98.136645962732914</v>
      </c>
      <c r="AH23" s="143"/>
      <c r="AI23" s="103">
        <f t="shared" si="3"/>
        <v>96.268656716417908</v>
      </c>
      <c r="AJ23" s="103">
        <f t="shared" si="4"/>
        <v>94.941634241245126</v>
      </c>
      <c r="AK23" s="103">
        <f t="shared" si="5"/>
        <v>97.491039426523301</v>
      </c>
      <c r="AL23" s="106"/>
      <c r="AM23" s="103">
        <f t="shared" si="6"/>
        <v>96.064400715563508</v>
      </c>
      <c r="AN23" s="103">
        <f t="shared" si="7"/>
        <v>95.094339622641513</v>
      </c>
      <c r="AO23" s="103">
        <f t="shared" si="8"/>
        <v>96.938775510204081</v>
      </c>
      <c r="AP23" s="106"/>
      <c r="AQ23" s="103">
        <f t="shared" si="9"/>
        <v>97.280334728033466</v>
      </c>
      <c r="AR23" s="103">
        <f t="shared" si="10"/>
        <v>97.021276595744681</v>
      </c>
      <c r="AS23" s="103">
        <f t="shared" si="11"/>
        <v>97.53086419753086</v>
      </c>
      <c r="AT23" s="106"/>
      <c r="AU23" s="103">
        <f t="shared" si="12"/>
        <v>95.795246800731263</v>
      </c>
      <c r="AV23" s="103">
        <f t="shared" si="13"/>
        <v>92.779783393501802</v>
      </c>
      <c r="AW23" s="103">
        <f t="shared" si="14"/>
        <v>98.888888888888886</v>
      </c>
      <c r="AX23" s="106"/>
      <c r="AY23" s="103">
        <f t="shared" si="15"/>
        <v>99.271844660194176</v>
      </c>
      <c r="AZ23" s="103">
        <f t="shared" si="16"/>
        <v>98.901098901098905</v>
      </c>
      <c r="BA23" s="103">
        <f t="shared" si="17"/>
        <v>99.565217391304344</v>
      </c>
      <c r="BB23" s="143"/>
      <c r="BC23" s="103">
        <f t="shared" si="18"/>
        <v>98.660714285714292</v>
      </c>
      <c r="BD23" s="103">
        <f t="shared" si="19"/>
        <v>97.802197802197796</v>
      </c>
      <c r="BE23" s="103">
        <f t="shared" si="20"/>
        <v>99.248120300751879</v>
      </c>
    </row>
    <row r="24" spans="1:57" ht="15" customHeight="1" x14ac:dyDescent="0.2">
      <c r="A24" s="108" t="s">
        <v>86</v>
      </c>
      <c r="B24" s="272">
        <v>27892</v>
      </c>
      <c r="C24" s="272">
        <v>13452</v>
      </c>
      <c r="D24" s="272">
        <v>14440</v>
      </c>
      <c r="E24" s="272"/>
      <c r="F24" s="272">
        <v>6106</v>
      </c>
      <c r="G24" s="272">
        <v>3109</v>
      </c>
      <c r="H24" s="272">
        <v>2997</v>
      </c>
      <c r="I24" s="272"/>
      <c r="J24" s="272">
        <v>5712</v>
      </c>
      <c r="K24" s="272">
        <v>2804</v>
      </c>
      <c r="L24" s="272">
        <v>2908</v>
      </c>
      <c r="M24" s="272"/>
      <c r="N24" s="272">
        <v>5187</v>
      </c>
      <c r="O24" s="272">
        <v>2506</v>
      </c>
      <c r="P24" s="272">
        <v>2681</v>
      </c>
      <c r="Q24" s="272"/>
      <c r="R24" s="272">
        <v>5369</v>
      </c>
      <c r="S24" s="272">
        <v>2517</v>
      </c>
      <c r="T24" s="272">
        <v>2852</v>
      </c>
      <c r="U24" s="272"/>
      <c r="V24" s="272">
        <v>4121</v>
      </c>
      <c r="W24" s="272">
        <v>1872</v>
      </c>
      <c r="X24" s="272">
        <v>2249</v>
      </c>
      <c r="Y24" s="272"/>
      <c r="Z24" s="272">
        <v>1397</v>
      </c>
      <c r="AA24" s="272">
        <v>644</v>
      </c>
      <c r="AB24" s="272">
        <v>753</v>
      </c>
      <c r="AC24" s="305"/>
      <c r="AD24" s="108" t="s">
        <v>86</v>
      </c>
      <c r="AE24" s="103">
        <f t="shared" si="0"/>
        <v>88.56852533976884</v>
      </c>
      <c r="AF24" s="103">
        <f t="shared" si="1"/>
        <v>86.319301848049278</v>
      </c>
      <c r="AG24" s="103">
        <f t="shared" si="2"/>
        <v>90.771938647221532</v>
      </c>
      <c r="AH24" s="143"/>
      <c r="AI24" s="103">
        <f t="shared" si="3"/>
        <v>83.689692982456137</v>
      </c>
      <c r="AJ24" s="103">
        <f t="shared" si="4"/>
        <v>81.196134761034216</v>
      </c>
      <c r="AK24" s="103">
        <f t="shared" si="5"/>
        <v>86.443611191231611</v>
      </c>
      <c r="AL24" s="106"/>
      <c r="AM24" s="103">
        <f t="shared" si="6"/>
        <v>88.805970149253739</v>
      </c>
      <c r="AN24" s="103">
        <f t="shared" si="7"/>
        <v>86.330049261083744</v>
      </c>
      <c r="AO24" s="103">
        <f t="shared" si="8"/>
        <v>91.331658291457288</v>
      </c>
      <c r="AP24" s="106"/>
      <c r="AQ24" s="103">
        <f t="shared" si="9"/>
        <v>91.578389830508485</v>
      </c>
      <c r="AR24" s="103">
        <f t="shared" si="10"/>
        <v>89.885222381635572</v>
      </c>
      <c r="AS24" s="103">
        <f t="shared" si="11"/>
        <v>93.219749652294865</v>
      </c>
      <c r="AT24" s="106"/>
      <c r="AU24" s="103">
        <f t="shared" si="12"/>
        <v>87.685774946921441</v>
      </c>
      <c r="AV24" s="103">
        <f t="shared" si="13"/>
        <v>85.787321063394685</v>
      </c>
      <c r="AW24" s="103">
        <f t="shared" si="14"/>
        <v>89.432423957353407</v>
      </c>
      <c r="AX24" s="106"/>
      <c r="AY24" s="103">
        <f t="shared" si="15"/>
        <v>91.091954022988503</v>
      </c>
      <c r="AZ24" s="103">
        <f t="shared" si="16"/>
        <v>88.888888888888886</v>
      </c>
      <c r="BA24" s="103">
        <f t="shared" si="17"/>
        <v>93.010752688172033</v>
      </c>
      <c r="BB24" s="143"/>
      <c r="BC24" s="103">
        <f t="shared" si="18"/>
        <v>96.145905024088094</v>
      </c>
      <c r="BD24" s="103">
        <f t="shared" si="19"/>
        <v>94.845360824742258</v>
      </c>
      <c r="BE24" s="103">
        <f t="shared" si="20"/>
        <v>97.286821705426348</v>
      </c>
    </row>
    <row r="25" spans="1:57" ht="15" customHeight="1" x14ac:dyDescent="0.2">
      <c r="A25" s="108" t="s">
        <v>87</v>
      </c>
      <c r="B25" s="272">
        <v>14410</v>
      </c>
      <c r="C25" s="272">
        <v>6987</v>
      </c>
      <c r="D25" s="272">
        <v>7423</v>
      </c>
      <c r="E25" s="272"/>
      <c r="F25" s="272">
        <v>3091</v>
      </c>
      <c r="G25" s="272">
        <v>1571</v>
      </c>
      <c r="H25" s="272">
        <v>1520</v>
      </c>
      <c r="I25" s="272"/>
      <c r="J25" s="272">
        <v>2869</v>
      </c>
      <c r="K25" s="272">
        <v>1432</v>
      </c>
      <c r="L25" s="272">
        <v>1437</v>
      </c>
      <c r="M25" s="272"/>
      <c r="N25" s="272">
        <v>2766</v>
      </c>
      <c r="O25" s="272">
        <v>1344</v>
      </c>
      <c r="P25" s="272">
        <v>1422</v>
      </c>
      <c r="Q25" s="272"/>
      <c r="R25" s="272">
        <v>2814</v>
      </c>
      <c r="S25" s="272">
        <v>1339</v>
      </c>
      <c r="T25" s="272">
        <v>1475</v>
      </c>
      <c r="U25" s="272"/>
      <c r="V25" s="272">
        <v>2330</v>
      </c>
      <c r="W25" s="272">
        <v>1073</v>
      </c>
      <c r="X25" s="272">
        <v>1257</v>
      </c>
      <c r="Y25" s="272"/>
      <c r="Z25" s="272">
        <v>540</v>
      </c>
      <c r="AA25" s="272">
        <v>228</v>
      </c>
      <c r="AB25" s="272">
        <v>312</v>
      </c>
      <c r="AC25" s="305"/>
      <c r="AD25" s="108" t="s">
        <v>87</v>
      </c>
      <c r="AE25" s="103">
        <f t="shared" si="0"/>
        <v>91.701667303041873</v>
      </c>
      <c r="AF25" s="103">
        <f t="shared" si="1"/>
        <v>90.271317829457359</v>
      </c>
      <c r="AG25" s="103">
        <f t="shared" si="2"/>
        <v>93.090042638575369</v>
      </c>
      <c r="AH25" s="143"/>
      <c r="AI25" s="103">
        <f t="shared" si="3"/>
        <v>90.592028135990617</v>
      </c>
      <c r="AJ25" s="103">
        <f t="shared" si="4"/>
        <v>88.011204481792717</v>
      </c>
      <c r="AK25" s="103">
        <f t="shared" si="5"/>
        <v>93.423478795328833</v>
      </c>
      <c r="AL25" s="106"/>
      <c r="AM25" s="103">
        <f t="shared" si="6"/>
        <v>90.705026873221627</v>
      </c>
      <c r="AN25" s="103">
        <f t="shared" si="7"/>
        <v>89.724310776942346</v>
      </c>
      <c r="AO25" s="103">
        <f t="shared" si="8"/>
        <v>91.703892788768343</v>
      </c>
      <c r="AP25" s="106"/>
      <c r="AQ25" s="103">
        <f t="shared" si="9"/>
        <v>94.661190965092402</v>
      </c>
      <c r="AR25" s="103">
        <f t="shared" si="10"/>
        <v>93.789253314724348</v>
      </c>
      <c r="AS25" s="103">
        <f t="shared" si="11"/>
        <v>95.500335795836136</v>
      </c>
      <c r="AT25" s="106"/>
      <c r="AU25" s="103">
        <f t="shared" si="12"/>
        <v>88.546255506607935</v>
      </c>
      <c r="AV25" s="103">
        <f t="shared" si="13"/>
        <v>87.630890052356023</v>
      </c>
      <c r="AW25" s="103">
        <f t="shared" si="14"/>
        <v>89.393939393939391</v>
      </c>
      <c r="AX25" s="106"/>
      <c r="AY25" s="103">
        <f t="shared" si="15"/>
        <v>94.103392568659132</v>
      </c>
      <c r="AZ25" s="103">
        <f t="shared" si="16"/>
        <v>93.142361111111114</v>
      </c>
      <c r="BA25" s="103">
        <f t="shared" si="17"/>
        <v>94.939577039274923</v>
      </c>
      <c r="BB25" s="143"/>
      <c r="BC25" s="103">
        <f t="shared" si="18"/>
        <v>95.914742451154538</v>
      </c>
      <c r="BD25" s="103">
        <f t="shared" si="19"/>
        <v>92.682926829268297</v>
      </c>
      <c r="BE25" s="103">
        <f t="shared" si="20"/>
        <v>98.422712933753942</v>
      </c>
    </row>
    <row r="26" spans="1:57" ht="15" customHeight="1" x14ac:dyDescent="0.2">
      <c r="A26" s="108" t="s">
        <v>88</v>
      </c>
      <c r="B26" s="272">
        <v>15754</v>
      </c>
      <c r="C26" s="272">
        <v>7502</v>
      </c>
      <c r="D26" s="272">
        <v>8252</v>
      </c>
      <c r="E26" s="272"/>
      <c r="F26" s="272">
        <v>3597</v>
      </c>
      <c r="G26" s="272">
        <v>1763</v>
      </c>
      <c r="H26" s="272">
        <v>1834</v>
      </c>
      <c r="I26" s="272"/>
      <c r="J26" s="272">
        <v>2930</v>
      </c>
      <c r="K26" s="272">
        <v>1479</v>
      </c>
      <c r="L26" s="272">
        <v>1451</v>
      </c>
      <c r="M26" s="272"/>
      <c r="N26" s="272">
        <v>2753</v>
      </c>
      <c r="O26" s="272">
        <v>1315</v>
      </c>
      <c r="P26" s="272">
        <v>1438</v>
      </c>
      <c r="Q26" s="272"/>
      <c r="R26" s="272">
        <v>2983</v>
      </c>
      <c r="S26" s="272">
        <v>1372</v>
      </c>
      <c r="T26" s="272">
        <v>1611</v>
      </c>
      <c r="U26" s="272"/>
      <c r="V26" s="272">
        <v>2455</v>
      </c>
      <c r="W26" s="272">
        <v>1114</v>
      </c>
      <c r="X26" s="272">
        <v>1341</v>
      </c>
      <c r="Y26" s="272"/>
      <c r="Z26" s="272">
        <v>1036</v>
      </c>
      <c r="AA26" s="272">
        <v>459</v>
      </c>
      <c r="AB26" s="272">
        <v>577</v>
      </c>
      <c r="AC26" s="305"/>
      <c r="AD26" s="108" t="s">
        <v>88</v>
      </c>
      <c r="AE26" s="103">
        <f t="shared" si="0"/>
        <v>89.04589645037305</v>
      </c>
      <c r="AF26" s="103">
        <f t="shared" si="1"/>
        <v>86.74838112858464</v>
      </c>
      <c r="AG26" s="103">
        <f t="shared" si="2"/>
        <v>91.242812914639543</v>
      </c>
      <c r="AH26" s="143"/>
      <c r="AI26" s="103">
        <f t="shared" si="3"/>
        <v>85.642857142857139</v>
      </c>
      <c r="AJ26" s="103">
        <f t="shared" si="4"/>
        <v>82.460243217960709</v>
      </c>
      <c r="AK26" s="103">
        <f t="shared" si="5"/>
        <v>88.942774005819587</v>
      </c>
      <c r="AL26" s="106"/>
      <c r="AM26" s="103">
        <f t="shared" si="6"/>
        <v>85.050798258345424</v>
      </c>
      <c r="AN26" s="103">
        <f t="shared" si="7"/>
        <v>82.857142857142861</v>
      </c>
      <c r="AO26" s="103">
        <f t="shared" si="8"/>
        <v>87.409638554216869</v>
      </c>
      <c r="AP26" s="106"/>
      <c r="AQ26" s="103">
        <f t="shared" si="9"/>
        <v>92.196918955123905</v>
      </c>
      <c r="AR26" s="103">
        <f t="shared" si="10"/>
        <v>89.761092150170654</v>
      </c>
      <c r="AS26" s="103">
        <f t="shared" si="11"/>
        <v>94.543063773832998</v>
      </c>
      <c r="AT26" s="106"/>
      <c r="AU26" s="103">
        <f t="shared" si="12"/>
        <v>89.124589184344188</v>
      </c>
      <c r="AV26" s="103">
        <f t="shared" si="13"/>
        <v>87.83610755441741</v>
      </c>
      <c r="AW26" s="103">
        <f t="shared" si="14"/>
        <v>90.252100840336141</v>
      </c>
      <c r="AX26" s="106"/>
      <c r="AY26" s="103">
        <f t="shared" si="15"/>
        <v>93.917368018362666</v>
      </c>
      <c r="AZ26" s="103">
        <f t="shared" si="16"/>
        <v>92.601828761429758</v>
      </c>
      <c r="BA26" s="103">
        <f t="shared" si="17"/>
        <v>95.03897944720056</v>
      </c>
      <c r="BB26" s="143"/>
      <c r="BC26" s="103">
        <f t="shared" si="18"/>
        <v>94.181818181818173</v>
      </c>
      <c r="BD26" s="103">
        <f t="shared" si="19"/>
        <v>92.72727272727272</v>
      </c>
      <c r="BE26" s="103">
        <f t="shared" si="20"/>
        <v>95.371900826446279</v>
      </c>
    </row>
    <row r="27" spans="1:57" ht="15" customHeight="1" x14ac:dyDescent="0.2">
      <c r="A27" s="108" t="s">
        <v>89</v>
      </c>
      <c r="B27" s="272">
        <v>4685</v>
      </c>
      <c r="C27" s="272">
        <v>2172</v>
      </c>
      <c r="D27" s="272">
        <v>2513</v>
      </c>
      <c r="E27" s="272"/>
      <c r="F27" s="272">
        <v>1128</v>
      </c>
      <c r="G27" s="272">
        <v>540</v>
      </c>
      <c r="H27" s="272">
        <v>588</v>
      </c>
      <c r="I27" s="272"/>
      <c r="J27" s="272">
        <v>983</v>
      </c>
      <c r="K27" s="272">
        <v>466</v>
      </c>
      <c r="L27" s="272">
        <v>517</v>
      </c>
      <c r="M27" s="272"/>
      <c r="N27" s="272">
        <v>863</v>
      </c>
      <c r="O27" s="272">
        <v>414</v>
      </c>
      <c r="P27" s="272">
        <v>449</v>
      </c>
      <c r="Q27" s="272"/>
      <c r="R27" s="272">
        <v>888</v>
      </c>
      <c r="S27" s="272">
        <v>410</v>
      </c>
      <c r="T27" s="272">
        <v>478</v>
      </c>
      <c r="U27" s="272"/>
      <c r="V27" s="272">
        <v>659</v>
      </c>
      <c r="W27" s="272">
        <v>279</v>
      </c>
      <c r="X27" s="272">
        <v>380</v>
      </c>
      <c r="Y27" s="272"/>
      <c r="Z27" s="272">
        <v>164</v>
      </c>
      <c r="AA27" s="272">
        <v>63</v>
      </c>
      <c r="AB27" s="272">
        <v>101</v>
      </c>
      <c r="AC27" s="305"/>
      <c r="AD27" s="108" t="s">
        <v>89</v>
      </c>
      <c r="AE27" s="103">
        <f t="shared" si="0"/>
        <v>91.236611489776038</v>
      </c>
      <c r="AF27" s="103">
        <f t="shared" si="1"/>
        <v>88.798037612428459</v>
      </c>
      <c r="AG27" s="103">
        <f t="shared" si="2"/>
        <v>93.454815916697655</v>
      </c>
      <c r="AH27" s="143"/>
      <c r="AI27" s="103">
        <f t="shared" si="3"/>
        <v>86.370597243491574</v>
      </c>
      <c r="AJ27" s="103">
        <f t="shared" si="4"/>
        <v>81.570996978851966</v>
      </c>
      <c r="AK27" s="103">
        <f t="shared" si="5"/>
        <v>91.304347826086953</v>
      </c>
      <c r="AL27" s="106"/>
      <c r="AM27" s="103">
        <f t="shared" si="6"/>
        <v>88.959276018099544</v>
      </c>
      <c r="AN27" s="103">
        <f t="shared" si="7"/>
        <v>87.758945386064042</v>
      </c>
      <c r="AO27" s="103">
        <f t="shared" si="8"/>
        <v>90.069686411149831</v>
      </c>
      <c r="AP27" s="106"/>
      <c r="AQ27" s="103">
        <f t="shared" si="9"/>
        <v>94.835164835164832</v>
      </c>
      <c r="AR27" s="103">
        <f t="shared" si="10"/>
        <v>92.617449664429529</v>
      </c>
      <c r="AS27" s="103">
        <f t="shared" si="11"/>
        <v>96.976241900647949</v>
      </c>
      <c r="AT27" s="106"/>
      <c r="AU27" s="103">
        <f t="shared" si="12"/>
        <v>91.358024691358025</v>
      </c>
      <c r="AV27" s="103">
        <f t="shared" si="13"/>
        <v>90.109890109890117</v>
      </c>
      <c r="AW27" s="103">
        <f t="shared" si="14"/>
        <v>92.456479690522244</v>
      </c>
      <c r="AX27" s="106"/>
      <c r="AY27" s="103">
        <f t="shared" si="15"/>
        <v>98.505231689088191</v>
      </c>
      <c r="AZ27" s="103">
        <f t="shared" si="16"/>
        <v>98.239436619718319</v>
      </c>
      <c r="BA27" s="103">
        <f t="shared" si="17"/>
        <v>98.701298701298697</v>
      </c>
      <c r="BB27" s="143"/>
      <c r="BC27" s="103">
        <f t="shared" si="18"/>
        <v>94.797687861271669</v>
      </c>
      <c r="BD27" s="103">
        <f t="shared" si="19"/>
        <v>94.029850746268664</v>
      </c>
      <c r="BE27" s="103">
        <f t="shared" si="20"/>
        <v>95.283018867924525</v>
      </c>
    </row>
    <row r="28" spans="1:57" ht="15" customHeight="1" x14ac:dyDescent="0.2">
      <c r="A28" s="154" t="s">
        <v>90</v>
      </c>
      <c r="B28" s="272">
        <v>25889</v>
      </c>
      <c r="C28" s="272">
        <v>12582</v>
      </c>
      <c r="D28" s="272">
        <v>13307</v>
      </c>
      <c r="E28" s="272"/>
      <c r="F28" s="272">
        <v>5760</v>
      </c>
      <c r="G28" s="272">
        <v>3000</v>
      </c>
      <c r="H28" s="272">
        <v>2760</v>
      </c>
      <c r="I28" s="272"/>
      <c r="J28" s="272">
        <v>5292</v>
      </c>
      <c r="K28" s="272">
        <v>2560</v>
      </c>
      <c r="L28" s="272">
        <v>2732</v>
      </c>
      <c r="M28" s="272"/>
      <c r="N28" s="272">
        <v>4990</v>
      </c>
      <c r="O28" s="272">
        <v>2462</v>
      </c>
      <c r="P28" s="272">
        <v>2528</v>
      </c>
      <c r="Q28" s="272"/>
      <c r="R28" s="272">
        <v>4738</v>
      </c>
      <c r="S28" s="272">
        <v>2239</v>
      </c>
      <c r="T28" s="272">
        <v>2499</v>
      </c>
      <c r="U28" s="272"/>
      <c r="V28" s="272">
        <v>3905</v>
      </c>
      <c r="W28" s="272">
        <v>1771</v>
      </c>
      <c r="X28" s="272">
        <v>2134</v>
      </c>
      <c r="Y28" s="272"/>
      <c r="Z28" s="272">
        <v>1204</v>
      </c>
      <c r="AA28" s="272">
        <v>550</v>
      </c>
      <c r="AB28" s="272">
        <v>654</v>
      </c>
      <c r="AC28" s="305"/>
      <c r="AD28" s="154" t="s">
        <v>90</v>
      </c>
      <c r="AE28" s="103">
        <f t="shared" si="0"/>
        <v>85.507150642401825</v>
      </c>
      <c r="AF28" s="103">
        <f t="shared" si="1"/>
        <v>83.000197902236295</v>
      </c>
      <c r="AG28" s="103">
        <f t="shared" si="2"/>
        <v>88.020902235745467</v>
      </c>
      <c r="AH28" s="143"/>
      <c r="AI28" s="103">
        <f t="shared" si="3"/>
        <v>81.574847755275457</v>
      </c>
      <c r="AJ28" s="103">
        <f t="shared" si="4"/>
        <v>79.428117553613973</v>
      </c>
      <c r="AK28" s="103">
        <f t="shared" si="5"/>
        <v>84.043848964677224</v>
      </c>
      <c r="AL28" s="106"/>
      <c r="AM28" s="103">
        <f t="shared" si="6"/>
        <v>84.699103713188222</v>
      </c>
      <c r="AN28" s="103">
        <f t="shared" si="7"/>
        <v>81.269841269841265</v>
      </c>
      <c r="AO28" s="103">
        <f t="shared" si="8"/>
        <v>88.185926404131692</v>
      </c>
      <c r="AP28" s="106"/>
      <c r="AQ28" s="103">
        <f t="shared" si="9"/>
        <v>90.202458423716564</v>
      </c>
      <c r="AR28" s="103">
        <f t="shared" si="10"/>
        <v>87.491115849324814</v>
      </c>
      <c r="AS28" s="103">
        <f t="shared" si="11"/>
        <v>93.009565857247978</v>
      </c>
      <c r="AT28" s="106"/>
      <c r="AU28" s="103">
        <f t="shared" si="12"/>
        <v>82.000692281066108</v>
      </c>
      <c r="AV28" s="103">
        <f t="shared" si="13"/>
        <v>79.708081167675331</v>
      </c>
      <c r="AW28" s="103">
        <f t="shared" si="14"/>
        <v>84.169754125968339</v>
      </c>
      <c r="AX28" s="106"/>
      <c r="AY28" s="103">
        <f t="shared" si="15"/>
        <v>90.309898242368178</v>
      </c>
      <c r="AZ28" s="103">
        <f t="shared" si="16"/>
        <v>88.905622489959839</v>
      </c>
      <c r="BA28" s="103">
        <f t="shared" si="17"/>
        <v>91.509433962264154</v>
      </c>
      <c r="BB28" s="143"/>
      <c r="BC28" s="103">
        <f t="shared" si="18"/>
        <v>90.254872563718138</v>
      </c>
      <c r="BD28" s="103">
        <f t="shared" si="19"/>
        <v>89.141004862236628</v>
      </c>
      <c r="BE28" s="103">
        <f t="shared" si="20"/>
        <v>91.213389121338921</v>
      </c>
    </row>
    <row r="29" spans="1:57" ht="15" customHeight="1" x14ac:dyDescent="0.2">
      <c r="A29" s="108" t="s">
        <v>91</v>
      </c>
      <c r="B29" s="272">
        <v>6398</v>
      </c>
      <c r="C29" s="272">
        <v>3260</v>
      </c>
      <c r="D29" s="272">
        <v>3138</v>
      </c>
      <c r="E29" s="272"/>
      <c r="F29" s="272">
        <v>1523</v>
      </c>
      <c r="G29" s="272">
        <v>794</v>
      </c>
      <c r="H29" s="272">
        <v>729</v>
      </c>
      <c r="I29" s="272"/>
      <c r="J29" s="272">
        <v>1377</v>
      </c>
      <c r="K29" s="272">
        <v>739</v>
      </c>
      <c r="L29" s="272">
        <v>638</v>
      </c>
      <c r="M29" s="272"/>
      <c r="N29" s="272">
        <v>1177</v>
      </c>
      <c r="O29" s="272">
        <v>564</v>
      </c>
      <c r="P29" s="272">
        <v>613</v>
      </c>
      <c r="Q29" s="272"/>
      <c r="R29" s="272">
        <v>1186</v>
      </c>
      <c r="S29" s="272">
        <v>595</v>
      </c>
      <c r="T29" s="272">
        <v>591</v>
      </c>
      <c r="U29" s="272"/>
      <c r="V29" s="272">
        <v>1024</v>
      </c>
      <c r="W29" s="272">
        <v>513</v>
      </c>
      <c r="X29" s="272">
        <v>511</v>
      </c>
      <c r="Y29" s="272"/>
      <c r="Z29" s="272">
        <v>111</v>
      </c>
      <c r="AA29" s="272">
        <v>55</v>
      </c>
      <c r="AB29" s="272">
        <v>56</v>
      </c>
      <c r="AC29" s="305"/>
      <c r="AD29" s="108" t="s">
        <v>91</v>
      </c>
      <c r="AE29" s="103">
        <f t="shared" si="0"/>
        <v>94.953992282576422</v>
      </c>
      <c r="AF29" s="103">
        <f t="shared" si="1"/>
        <v>94.274146905725857</v>
      </c>
      <c r="AG29" s="103">
        <f t="shared" si="2"/>
        <v>95.670731707317074</v>
      </c>
      <c r="AH29" s="143"/>
      <c r="AI29" s="103">
        <f t="shared" si="3"/>
        <v>94.303405572755423</v>
      </c>
      <c r="AJ29" s="103">
        <f t="shared" si="4"/>
        <v>93.411764705882348</v>
      </c>
      <c r="AK29" s="103">
        <f t="shared" si="5"/>
        <v>95.294117647058812</v>
      </c>
      <c r="AL29" s="106"/>
      <c r="AM29" s="103">
        <f t="shared" si="6"/>
        <v>93.865030674846622</v>
      </c>
      <c r="AN29" s="103">
        <f t="shared" si="7"/>
        <v>93.900889453621346</v>
      </c>
      <c r="AO29" s="103">
        <f t="shared" si="8"/>
        <v>93.82352941176471</v>
      </c>
      <c r="AP29" s="106"/>
      <c r="AQ29" s="103">
        <f t="shared" si="9"/>
        <v>96.003262642740623</v>
      </c>
      <c r="AR29" s="103">
        <f t="shared" si="10"/>
        <v>94.314381270903013</v>
      </c>
      <c r="AS29" s="103">
        <f t="shared" si="11"/>
        <v>97.611464968152859</v>
      </c>
      <c r="AT29" s="106"/>
      <c r="AU29" s="103">
        <f t="shared" si="12"/>
        <v>94.728434504792332</v>
      </c>
      <c r="AV29" s="103">
        <f t="shared" si="13"/>
        <v>94.294770206022179</v>
      </c>
      <c r="AW29" s="103">
        <f t="shared" si="14"/>
        <v>95.169082125603865</v>
      </c>
      <c r="AX29" s="106"/>
      <c r="AY29" s="103">
        <f t="shared" si="15"/>
        <v>96.69499527856469</v>
      </c>
      <c r="AZ29" s="103">
        <f t="shared" si="16"/>
        <v>96.610169491525426</v>
      </c>
      <c r="BA29" s="103">
        <f t="shared" si="17"/>
        <v>96.780303030303031</v>
      </c>
      <c r="BB29" s="143"/>
      <c r="BC29" s="103">
        <f t="shared" si="18"/>
        <v>93.277310924369743</v>
      </c>
      <c r="BD29" s="103">
        <f t="shared" si="19"/>
        <v>90.163934426229503</v>
      </c>
      <c r="BE29" s="103">
        <f t="shared" si="20"/>
        <v>96.551724137931032</v>
      </c>
    </row>
    <row r="30" spans="1:57" ht="15" customHeight="1" x14ac:dyDescent="0.2">
      <c r="A30" s="108" t="s">
        <v>92</v>
      </c>
      <c r="B30" s="272">
        <v>26202</v>
      </c>
      <c r="C30" s="272">
        <v>12617</v>
      </c>
      <c r="D30" s="272">
        <v>13585</v>
      </c>
      <c r="E30" s="272"/>
      <c r="F30" s="272">
        <v>5899</v>
      </c>
      <c r="G30" s="272">
        <v>2981</v>
      </c>
      <c r="H30" s="272">
        <v>2918</v>
      </c>
      <c r="I30" s="272"/>
      <c r="J30" s="272">
        <v>5166</v>
      </c>
      <c r="K30" s="272">
        <v>2524</v>
      </c>
      <c r="L30" s="272">
        <v>2642</v>
      </c>
      <c r="M30" s="272"/>
      <c r="N30" s="272">
        <v>5006</v>
      </c>
      <c r="O30" s="272">
        <v>2321</v>
      </c>
      <c r="P30" s="272">
        <v>2685</v>
      </c>
      <c r="Q30" s="272"/>
      <c r="R30" s="272">
        <v>4672</v>
      </c>
      <c r="S30" s="272">
        <v>2235</v>
      </c>
      <c r="T30" s="272">
        <v>2437</v>
      </c>
      <c r="U30" s="272"/>
      <c r="V30" s="272">
        <v>4217</v>
      </c>
      <c r="W30" s="272">
        <v>2020</v>
      </c>
      <c r="X30" s="272">
        <v>2197</v>
      </c>
      <c r="Y30" s="272"/>
      <c r="Z30" s="272">
        <v>1242</v>
      </c>
      <c r="AA30" s="272">
        <v>536</v>
      </c>
      <c r="AB30" s="272">
        <v>706</v>
      </c>
      <c r="AC30" s="305"/>
      <c r="AD30" s="108" t="s">
        <v>92</v>
      </c>
      <c r="AE30" s="103">
        <f t="shared" si="0"/>
        <v>90.186899803806824</v>
      </c>
      <c r="AF30" s="103">
        <f t="shared" si="1"/>
        <v>88.459650844843296</v>
      </c>
      <c r="AG30" s="103">
        <f t="shared" si="2"/>
        <v>91.8526031102096</v>
      </c>
      <c r="AH30" s="143"/>
      <c r="AI30" s="103">
        <f t="shared" si="3"/>
        <v>87.431451015266049</v>
      </c>
      <c r="AJ30" s="103">
        <f t="shared" si="4"/>
        <v>85.098487011133315</v>
      </c>
      <c r="AK30" s="103">
        <f t="shared" si="5"/>
        <v>89.950678175092477</v>
      </c>
      <c r="AL30" s="106"/>
      <c r="AM30" s="103">
        <f t="shared" si="6"/>
        <v>86.911170928667573</v>
      </c>
      <c r="AN30" s="103">
        <f t="shared" si="7"/>
        <v>85.733695652173907</v>
      </c>
      <c r="AO30" s="103">
        <f t="shared" si="8"/>
        <v>88.066666666666677</v>
      </c>
      <c r="AP30" s="106"/>
      <c r="AQ30" s="103">
        <f t="shared" si="9"/>
        <v>91.117582817619223</v>
      </c>
      <c r="AR30" s="103">
        <f t="shared" si="10"/>
        <v>89.337952270977667</v>
      </c>
      <c r="AS30" s="103">
        <f t="shared" si="11"/>
        <v>92.71408839779005</v>
      </c>
      <c r="AT30" s="106"/>
      <c r="AU30" s="103">
        <f t="shared" si="12"/>
        <v>90.560186082574148</v>
      </c>
      <c r="AV30" s="103">
        <f t="shared" si="13"/>
        <v>89.185953711093376</v>
      </c>
      <c r="AW30" s="103">
        <f t="shared" si="14"/>
        <v>91.85827365246891</v>
      </c>
      <c r="AX30" s="106"/>
      <c r="AY30" s="103">
        <f t="shared" si="15"/>
        <v>94.61521202602647</v>
      </c>
      <c r="AZ30" s="103">
        <f t="shared" si="16"/>
        <v>93.044679871027185</v>
      </c>
      <c r="BA30" s="103">
        <f t="shared" si="17"/>
        <v>96.106736657917764</v>
      </c>
      <c r="BB30" s="143"/>
      <c r="BC30" s="103">
        <f t="shared" si="18"/>
        <v>99.201277955271564</v>
      </c>
      <c r="BD30" s="103">
        <f t="shared" si="19"/>
        <v>99.075785582255079</v>
      </c>
      <c r="BE30" s="103">
        <f t="shared" si="20"/>
        <v>99.296765119549931</v>
      </c>
    </row>
    <row r="31" spans="1:57" ht="15" customHeight="1" x14ac:dyDescent="0.2">
      <c r="A31" s="108" t="s">
        <v>93</v>
      </c>
      <c r="B31" s="272">
        <v>5709</v>
      </c>
      <c r="C31" s="272">
        <v>2778</v>
      </c>
      <c r="D31" s="272">
        <v>2931</v>
      </c>
      <c r="E31" s="272"/>
      <c r="F31" s="272">
        <v>1441</v>
      </c>
      <c r="G31" s="272">
        <v>717</v>
      </c>
      <c r="H31" s="272">
        <v>724</v>
      </c>
      <c r="I31" s="272"/>
      <c r="J31" s="272">
        <v>1211</v>
      </c>
      <c r="K31" s="272">
        <v>612</v>
      </c>
      <c r="L31" s="272">
        <v>599</v>
      </c>
      <c r="M31" s="272"/>
      <c r="N31" s="272">
        <v>1051</v>
      </c>
      <c r="O31" s="272">
        <v>501</v>
      </c>
      <c r="P31" s="272">
        <v>550</v>
      </c>
      <c r="Q31" s="272"/>
      <c r="R31" s="272">
        <v>1072</v>
      </c>
      <c r="S31" s="272">
        <v>532</v>
      </c>
      <c r="T31" s="272">
        <v>540</v>
      </c>
      <c r="U31" s="272"/>
      <c r="V31" s="272">
        <v>811</v>
      </c>
      <c r="W31" s="272">
        <v>368</v>
      </c>
      <c r="X31" s="272">
        <v>443</v>
      </c>
      <c r="Y31" s="272"/>
      <c r="Z31" s="272">
        <v>123</v>
      </c>
      <c r="AA31" s="272">
        <v>48</v>
      </c>
      <c r="AB31" s="272">
        <v>75</v>
      </c>
      <c r="AC31" s="305"/>
      <c r="AD31" s="108" t="s">
        <v>93</v>
      </c>
      <c r="AE31" s="103">
        <f t="shared" si="0"/>
        <v>95.134144309281794</v>
      </c>
      <c r="AF31" s="103">
        <f t="shared" si="1"/>
        <v>94.073823230612945</v>
      </c>
      <c r="AG31" s="103">
        <f t="shared" si="2"/>
        <v>96.161417322834637</v>
      </c>
      <c r="AH31" s="143"/>
      <c r="AI31" s="103">
        <f t="shared" si="3"/>
        <v>93.510707332900708</v>
      </c>
      <c r="AJ31" s="103">
        <f t="shared" si="4"/>
        <v>91.570881226053629</v>
      </c>
      <c r="AK31" s="103">
        <f t="shared" si="5"/>
        <v>95.514511873350926</v>
      </c>
      <c r="AL31" s="106"/>
      <c r="AM31" s="103">
        <f t="shared" si="6"/>
        <v>95.204402515723274</v>
      </c>
      <c r="AN31" s="103">
        <f t="shared" si="7"/>
        <v>94.15384615384616</v>
      </c>
      <c r="AO31" s="103">
        <f t="shared" si="8"/>
        <v>96.302250803858527</v>
      </c>
      <c r="AP31" s="106"/>
      <c r="AQ31" s="103">
        <f t="shared" si="9"/>
        <v>95.285584768812328</v>
      </c>
      <c r="AR31" s="103">
        <f t="shared" si="10"/>
        <v>93.82022471910112</v>
      </c>
      <c r="AS31" s="103">
        <f t="shared" si="11"/>
        <v>96.660808435852374</v>
      </c>
      <c r="AT31" s="106"/>
      <c r="AU31" s="103">
        <f t="shared" si="12"/>
        <v>93.952673093777378</v>
      </c>
      <c r="AV31" s="103">
        <f t="shared" si="13"/>
        <v>93.992932862190813</v>
      </c>
      <c r="AW31" s="103">
        <f t="shared" si="14"/>
        <v>93.913043478260875</v>
      </c>
      <c r="AX31" s="106"/>
      <c r="AY31" s="103">
        <f t="shared" si="15"/>
        <v>99.023199023199027</v>
      </c>
      <c r="AZ31" s="103">
        <f t="shared" si="16"/>
        <v>99.191374663072779</v>
      </c>
      <c r="BA31" s="103">
        <f t="shared" si="17"/>
        <v>98.883928571428569</v>
      </c>
      <c r="BB31" s="143"/>
      <c r="BC31" s="103">
        <f t="shared" si="18"/>
        <v>98.4</v>
      </c>
      <c r="BD31" s="103">
        <f t="shared" si="19"/>
        <v>97.959183673469383</v>
      </c>
      <c r="BE31" s="103">
        <f t="shared" si="20"/>
        <v>98.68421052631578</v>
      </c>
    </row>
    <row r="32" spans="1:57" ht="15" customHeight="1" x14ac:dyDescent="0.2">
      <c r="A32" s="108" t="s">
        <v>94</v>
      </c>
      <c r="B32" s="272">
        <v>9338</v>
      </c>
      <c r="C32" s="272">
        <v>4414</v>
      </c>
      <c r="D32" s="272">
        <v>4924</v>
      </c>
      <c r="E32" s="272"/>
      <c r="F32" s="272">
        <v>2339</v>
      </c>
      <c r="G32" s="272">
        <v>1131</v>
      </c>
      <c r="H32" s="272">
        <v>1208</v>
      </c>
      <c r="I32" s="272"/>
      <c r="J32" s="272">
        <v>2021</v>
      </c>
      <c r="K32" s="272">
        <v>965</v>
      </c>
      <c r="L32" s="272">
        <v>1056</v>
      </c>
      <c r="M32" s="272"/>
      <c r="N32" s="272">
        <v>1756</v>
      </c>
      <c r="O32" s="272">
        <v>821</v>
      </c>
      <c r="P32" s="272">
        <v>935</v>
      </c>
      <c r="Q32" s="272"/>
      <c r="R32" s="272">
        <v>1598</v>
      </c>
      <c r="S32" s="272">
        <v>768</v>
      </c>
      <c r="T32" s="272">
        <v>830</v>
      </c>
      <c r="U32" s="272"/>
      <c r="V32" s="272">
        <v>1376</v>
      </c>
      <c r="W32" s="272">
        <v>615</v>
      </c>
      <c r="X32" s="272">
        <v>761</v>
      </c>
      <c r="Y32" s="272"/>
      <c r="Z32" s="272">
        <v>248</v>
      </c>
      <c r="AA32" s="272">
        <v>114</v>
      </c>
      <c r="AB32" s="272">
        <v>134</v>
      </c>
      <c r="AC32" s="305"/>
      <c r="AD32" s="108" t="s">
        <v>94</v>
      </c>
      <c r="AE32" s="103">
        <f t="shared" si="0"/>
        <v>90.022172949002226</v>
      </c>
      <c r="AF32" s="103">
        <f t="shared" si="1"/>
        <v>88.652339827274545</v>
      </c>
      <c r="AG32" s="103">
        <f t="shared" si="2"/>
        <v>91.286614757137556</v>
      </c>
      <c r="AH32" s="143"/>
      <c r="AI32" s="103">
        <f t="shared" si="3"/>
        <v>91.011673151750969</v>
      </c>
      <c r="AJ32" s="103">
        <f t="shared" si="4"/>
        <v>89.12529550827422</v>
      </c>
      <c r="AK32" s="103">
        <f t="shared" si="5"/>
        <v>92.851652574942349</v>
      </c>
      <c r="AL32" s="106"/>
      <c r="AM32" s="103">
        <f t="shared" si="6"/>
        <v>90.872302158273371</v>
      </c>
      <c r="AN32" s="103">
        <f t="shared" si="7"/>
        <v>89.269195189639234</v>
      </c>
      <c r="AO32" s="103">
        <f t="shared" si="8"/>
        <v>92.388451443569551</v>
      </c>
      <c r="AP32" s="106"/>
      <c r="AQ32" s="103">
        <f t="shared" si="9"/>
        <v>90.749354005167959</v>
      </c>
      <c r="AR32" s="103">
        <f t="shared" si="10"/>
        <v>90.021929824561411</v>
      </c>
      <c r="AS32" s="103">
        <f t="shared" si="11"/>
        <v>91.397849462365585</v>
      </c>
      <c r="AT32" s="106"/>
      <c r="AU32" s="103">
        <f t="shared" si="12"/>
        <v>88.238542241855328</v>
      </c>
      <c r="AV32" s="103">
        <f t="shared" si="13"/>
        <v>86.681715575620771</v>
      </c>
      <c r="AW32" s="103">
        <f t="shared" si="14"/>
        <v>89.72972972972974</v>
      </c>
      <c r="AX32" s="106"/>
      <c r="AY32" s="103">
        <f t="shared" si="15"/>
        <v>88.092189500640202</v>
      </c>
      <c r="AZ32" s="103">
        <f t="shared" si="16"/>
        <v>86.987270155586984</v>
      </c>
      <c r="BA32" s="103">
        <f t="shared" si="17"/>
        <v>89.005847953216374</v>
      </c>
      <c r="BB32" s="143"/>
      <c r="BC32" s="103">
        <f t="shared" si="18"/>
        <v>91.512915129151295</v>
      </c>
      <c r="BD32" s="103">
        <f t="shared" si="19"/>
        <v>91.935483870967744</v>
      </c>
      <c r="BE32" s="103">
        <f t="shared" si="20"/>
        <v>91.156462585034021</v>
      </c>
    </row>
    <row r="33" spans="1:57" ht="15" customHeight="1" x14ac:dyDescent="0.2">
      <c r="A33" s="108" t="s">
        <v>95</v>
      </c>
      <c r="B33" s="272">
        <v>5843</v>
      </c>
      <c r="C33" s="272">
        <v>2827</v>
      </c>
      <c r="D33" s="272">
        <v>3016</v>
      </c>
      <c r="E33" s="272"/>
      <c r="F33" s="272">
        <v>1159</v>
      </c>
      <c r="G33" s="272">
        <v>600</v>
      </c>
      <c r="H33" s="272">
        <v>559</v>
      </c>
      <c r="I33" s="272"/>
      <c r="J33" s="272">
        <v>1032</v>
      </c>
      <c r="K33" s="272">
        <v>530</v>
      </c>
      <c r="L33" s="272">
        <v>502</v>
      </c>
      <c r="M33" s="272"/>
      <c r="N33" s="272">
        <v>965</v>
      </c>
      <c r="O33" s="272">
        <v>474</v>
      </c>
      <c r="P33" s="272">
        <v>491</v>
      </c>
      <c r="Q33" s="272"/>
      <c r="R33" s="272">
        <v>1165</v>
      </c>
      <c r="S33" s="272">
        <v>537</v>
      </c>
      <c r="T33" s="272">
        <v>628</v>
      </c>
      <c r="U33" s="272"/>
      <c r="V33" s="272">
        <v>1105</v>
      </c>
      <c r="W33" s="272">
        <v>515</v>
      </c>
      <c r="X33" s="272">
        <v>590</v>
      </c>
      <c r="Y33" s="272"/>
      <c r="Z33" s="272">
        <v>417</v>
      </c>
      <c r="AA33" s="272">
        <v>171</v>
      </c>
      <c r="AB33" s="272">
        <v>246</v>
      </c>
      <c r="AC33" s="305"/>
      <c r="AD33" s="108" t="s">
        <v>95</v>
      </c>
      <c r="AE33" s="103">
        <f t="shared" si="0"/>
        <v>94.241935483870961</v>
      </c>
      <c r="AF33" s="103">
        <f t="shared" si="1"/>
        <v>93.671305500331343</v>
      </c>
      <c r="AG33" s="103">
        <f t="shared" si="2"/>
        <v>94.783155248271527</v>
      </c>
      <c r="AH33" s="143"/>
      <c r="AI33" s="103">
        <f t="shared" si="3"/>
        <v>93.998377939983783</v>
      </c>
      <c r="AJ33" s="103">
        <f t="shared" si="4"/>
        <v>93.45794392523365</v>
      </c>
      <c r="AK33" s="103">
        <f t="shared" si="5"/>
        <v>94.585448392554994</v>
      </c>
      <c r="AL33" s="106"/>
      <c r="AM33" s="103">
        <f t="shared" si="6"/>
        <v>94.332723948811704</v>
      </c>
      <c r="AN33" s="103">
        <f t="shared" si="7"/>
        <v>93.805309734513273</v>
      </c>
      <c r="AO33" s="103">
        <f t="shared" si="8"/>
        <v>94.896030245746687</v>
      </c>
      <c r="AP33" s="106"/>
      <c r="AQ33" s="103">
        <f t="shared" si="9"/>
        <v>95.450049455984171</v>
      </c>
      <c r="AR33" s="103">
        <f t="shared" si="10"/>
        <v>95.180722891566262</v>
      </c>
      <c r="AS33" s="103">
        <f t="shared" si="11"/>
        <v>95.711500974658875</v>
      </c>
      <c r="AT33" s="106"/>
      <c r="AU33" s="103">
        <f t="shared" si="12"/>
        <v>91.949486977111277</v>
      </c>
      <c r="AV33" s="103">
        <f t="shared" si="13"/>
        <v>91.016949152542367</v>
      </c>
      <c r="AW33" s="103">
        <f t="shared" si="14"/>
        <v>92.762186115214178</v>
      </c>
      <c r="AX33" s="106"/>
      <c r="AY33" s="103">
        <f t="shared" si="15"/>
        <v>97.014925373134332</v>
      </c>
      <c r="AZ33" s="103">
        <f t="shared" si="16"/>
        <v>96.986817325800374</v>
      </c>
      <c r="BA33" s="103">
        <f t="shared" si="17"/>
        <v>97.039473684210535</v>
      </c>
      <c r="BB33" s="143"/>
      <c r="BC33" s="103">
        <f t="shared" si="18"/>
        <v>91.44736842105263</v>
      </c>
      <c r="BD33" s="103">
        <f t="shared" si="19"/>
        <v>89.0625</v>
      </c>
      <c r="BE33" s="103">
        <f t="shared" si="20"/>
        <v>93.181818181818173</v>
      </c>
    </row>
    <row r="34" spans="1:57" ht="15" customHeight="1" x14ac:dyDescent="0.2">
      <c r="A34" s="108" t="s">
        <v>96</v>
      </c>
      <c r="B34" s="272">
        <v>6165</v>
      </c>
      <c r="C34" s="272">
        <v>2893</v>
      </c>
      <c r="D34" s="272">
        <v>3272</v>
      </c>
      <c r="E34" s="272"/>
      <c r="F34" s="272">
        <v>1262</v>
      </c>
      <c r="G34" s="272">
        <v>632</v>
      </c>
      <c r="H34" s="272">
        <v>630</v>
      </c>
      <c r="I34" s="272"/>
      <c r="J34" s="272">
        <v>1093</v>
      </c>
      <c r="K34" s="272">
        <v>545</v>
      </c>
      <c r="L34" s="272">
        <v>548</v>
      </c>
      <c r="M34" s="272"/>
      <c r="N34" s="272">
        <v>1124</v>
      </c>
      <c r="O34" s="272">
        <v>557</v>
      </c>
      <c r="P34" s="272">
        <v>567</v>
      </c>
      <c r="Q34" s="272"/>
      <c r="R34" s="272">
        <v>1203</v>
      </c>
      <c r="S34" s="272">
        <v>517</v>
      </c>
      <c r="T34" s="272">
        <v>686</v>
      </c>
      <c r="U34" s="272"/>
      <c r="V34" s="272">
        <v>1095</v>
      </c>
      <c r="W34" s="272">
        <v>479</v>
      </c>
      <c r="X34" s="272">
        <v>616</v>
      </c>
      <c r="Y34" s="272"/>
      <c r="Z34" s="272">
        <v>388</v>
      </c>
      <c r="AA34" s="272">
        <v>163</v>
      </c>
      <c r="AB34" s="272">
        <v>225</v>
      </c>
      <c r="AC34" s="305"/>
      <c r="AD34" s="108" t="s">
        <v>96</v>
      </c>
      <c r="AE34" s="103">
        <f t="shared" si="0"/>
        <v>81.872509960159363</v>
      </c>
      <c r="AF34" s="103">
        <f t="shared" si="1"/>
        <v>79.260273972602732</v>
      </c>
      <c r="AG34" s="103">
        <f t="shared" si="2"/>
        <v>84.329896907216494</v>
      </c>
      <c r="AH34" s="143"/>
      <c r="AI34" s="103">
        <f t="shared" si="3"/>
        <v>79.87341772151899</v>
      </c>
      <c r="AJ34" s="103">
        <f t="shared" si="4"/>
        <v>77.167277167277177</v>
      </c>
      <c r="AK34" s="103">
        <f t="shared" si="5"/>
        <v>82.785808147174762</v>
      </c>
      <c r="AL34" s="106"/>
      <c r="AM34" s="103">
        <f t="shared" si="6"/>
        <v>79.548762736535664</v>
      </c>
      <c r="AN34" s="103">
        <f t="shared" si="7"/>
        <v>77.635327635327627</v>
      </c>
      <c r="AO34" s="103">
        <f t="shared" si="8"/>
        <v>81.547619047619051</v>
      </c>
      <c r="AP34" s="106"/>
      <c r="AQ34" s="103">
        <f t="shared" si="9"/>
        <v>84.321080270067512</v>
      </c>
      <c r="AR34" s="103">
        <f t="shared" si="10"/>
        <v>82.396449704142015</v>
      </c>
      <c r="AS34" s="103">
        <f t="shared" si="11"/>
        <v>86.301369863013704</v>
      </c>
      <c r="AT34" s="106"/>
      <c r="AU34" s="103">
        <f t="shared" si="12"/>
        <v>77.965003240440694</v>
      </c>
      <c r="AV34" s="103">
        <f t="shared" si="13"/>
        <v>73.751783166904431</v>
      </c>
      <c r="AW34" s="103">
        <f t="shared" si="14"/>
        <v>81.472684085510693</v>
      </c>
      <c r="AX34" s="106"/>
      <c r="AY34" s="103">
        <f t="shared" si="15"/>
        <v>86.084905660377359</v>
      </c>
      <c r="AZ34" s="103">
        <f t="shared" si="16"/>
        <v>84.929078014184398</v>
      </c>
      <c r="BA34" s="103">
        <f t="shared" si="17"/>
        <v>87.005649717514117</v>
      </c>
      <c r="BB34" s="143"/>
      <c r="BC34" s="103">
        <f t="shared" si="18"/>
        <v>90.654205607476641</v>
      </c>
      <c r="BD34" s="103">
        <f t="shared" si="19"/>
        <v>86.702127659574472</v>
      </c>
      <c r="BE34" s="103">
        <f t="shared" si="20"/>
        <v>93.75</v>
      </c>
    </row>
    <row r="35" spans="1:57" ht="15" customHeight="1" x14ac:dyDescent="0.2">
      <c r="A35" s="108" t="s">
        <v>97</v>
      </c>
      <c r="B35" s="272">
        <v>5072</v>
      </c>
      <c r="C35" s="272">
        <v>2431</v>
      </c>
      <c r="D35" s="272">
        <v>2641</v>
      </c>
      <c r="E35" s="272"/>
      <c r="F35" s="272">
        <v>1025</v>
      </c>
      <c r="G35" s="272">
        <v>505</v>
      </c>
      <c r="H35" s="272">
        <v>520</v>
      </c>
      <c r="I35" s="272"/>
      <c r="J35" s="272">
        <v>999</v>
      </c>
      <c r="K35" s="272">
        <v>485</v>
      </c>
      <c r="L35" s="272">
        <v>514</v>
      </c>
      <c r="M35" s="272"/>
      <c r="N35" s="272">
        <v>876</v>
      </c>
      <c r="O35" s="272">
        <v>420</v>
      </c>
      <c r="P35" s="272">
        <v>456</v>
      </c>
      <c r="Q35" s="272"/>
      <c r="R35" s="272">
        <v>993</v>
      </c>
      <c r="S35" s="272">
        <v>501</v>
      </c>
      <c r="T35" s="272">
        <v>492</v>
      </c>
      <c r="U35" s="272"/>
      <c r="V35" s="272">
        <v>939</v>
      </c>
      <c r="W35" s="272">
        <v>407</v>
      </c>
      <c r="X35" s="272">
        <v>532</v>
      </c>
      <c r="Y35" s="272"/>
      <c r="Z35" s="272">
        <v>240</v>
      </c>
      <c r="AA35" s="272">
        <v>113</v>
      </c>
      <c r="AB35" s="272">
        <v>127</v>
      </c>
      <c r="AC35" s="305"/>
      <c r="AD35" s="108" t="s">
        <v>97</v>
      </c>
      <c r="AE35" s="103">
        <f t="shared" si="0"/>
        <v>93.252436109578966</v>
      </c>
      <c r="AF35" s="103">
        <f t="shared" si="1"/>
        <v>92.53901789113057</v>
      </c>
      <c r="AG35" s="103">
        <f t="shared" si="2"/>
        <v>93.918918918918919</v>
      </c>
      <c r="AH35" s="143"/>
      <c r="AI35" s="103">
        <f t="shared" si="3"/>
        <v>92.676311030741402</v>
      </c>
      <c r="AJ35" s="103">
        <f t="shared" si="4"/>
        <v>91.818181818181827</v>
      </c>
      <c r="AK35" s="103">
        <f t="shared" si="5"/>
        <v>93.525179856115102</v>
      </c>
      <c r="AL35" s="106"/>
      <c r="AM35" s="103">
        <f t="shared" si="6"/>
        <v>92.585727525486561</v>
      </c>
      <c r="AN35" s="103">
        <f t="shared" si="7"/>
        <v>91.682419659735345</v>
      </c>
      <c r="AO35" s="103">
        <f t="shared" si="8"/>
        <v>93.454545454545453</v>
      </c>
      <c r="AP35" s="106"/>
      <c r="AQ35" s="103">
        <f t="shared" si="9"/>
        <v>95.217391304347828</v>
      </c>
      <c r="AR35" s="103">
        <f t="shared" si="10"/>
        <v>95.671981776765378</v>
      </c>
      <c r="AS35" s="103">
        <f t="shared" si="11"/>
        <v>94.802494802494806</v>
      </c>
      <c r="AT35" s="106"/>
      <c r="AU35" s="103">
        <f t="shared" si="12"/>
        <v>91.944444444444443</v>
      </c>
      <c r="AV35" s="103">
        <f t="shared" si="13"/>
        <v>90.760869565217391</v>
      </c>
      <c r="AW35" s="103">
        <f t="shared" si="14"/>
        <v>93.181818181818173</v>
      </c>
      <c r="AX35" s="106"/>
      <c r="AY35" s="103">
        <f t="shared" si="15"/>
        <v>92.694965449160904</v>
      </c>
      <c r="AZ35" s="103">
        <f t="shared" si="16"/>
        <v>91.873589164785557</v>
      </c>
      <c r="BA35" s="103">
        <f t="shared" si="17"/>
        <v>93.333333333333329</v>
      </c>
      <c r="BB35" s="143"/>
      <c r="BC35" s="103">
        <f t="shared" si="18"/>
        <v>99.585062240663902</v>
      </c>
      <c r="BD35" s="103">
        <f t="shared" si="19"/>
        <v>99.122807017543863</v>
      </c>
      <c r="BE35" s="103">
        <f t="shared" si="20"/>
        <v>100</v>
      </c>
    </row>
    <row r="36" spans="1:57" ht="15" customHeight="1" x14ac:dyDescent="0.2">
      <c r="A36" s="108" t="s">
        <v>98</v>
      </c>
      <c r="B36" s="272">
        <v>10015</v>
      </c>
      <c r="C36" s="272">
        <v>4897</v>
      </c>
      <c r="D36" s="272">
        <v>5118</v>
      </c>
      <c r="E36" s="272"/>
      <c r="F36" s="272">
        <v>2470</v>
      </c>
      <c r="G36" s="272">
        <v>1231</v>
      </c>
      <c r="H36" s="272">
        <v>1239</v>
      </c>
      <c r="I36" s="272"/>
      <c r="J36" s="272">
        <v>2170</v>
      </c>
      <c r="K36" s="272">
        <v>1098</v>
      </c>
      <c r="L36" s="272">
        <v>1072</v>
      </c>
      <c r="M36" s="272"/>
      <c r="N36" s="272">
        <v>1782</v>
      </c>
      <c r="O36" s="272">
        <v>903</v>
      </c>
      <c r="P36" s="272">
        <v>879</v>
      </c>
      <c r="Q36" s="272"/>
      <c r="R36" s="272">
        <v>1961</v>
      </c>
      <c r="S36" s="272">
        <v>924</v>
      </c>
      <c r="T36" s="272">
        <v>1037</v>
      </c>
      <c r="U36" s="272"/>
      <c r="V36" s="272">
        <v>1293</v>
      </c>
      <c r="W36" s="272">
        <v>586</v>
      </c>
      <c r="X36" s="272">
        <v>707</v>
      </c>
      <c r="Y36" s="272"/>
      <c r="Z36" s="272">
        <v>339</v>
      </c>
      <c r="AA36" s="272">
        <v>155</v>
      </c>
      <c r="AB36" s="272">
        <v>184</v>
      </c>
      <c r="AC36" s="305"/>
      <c r="AD36" s="108" t="s">
        <v>98</v>
      </c>
      <c r="AE36" s="103">
        <f t="shared" si="0"/>
        <v>94.312082116960156</v>
      </c>
      <c r="AF36" s="103">
        <f t="shared" si="1"/>
        <v>93.258426966292134</v>
      </c>
      <c r="AG36" s="103">
        <f t="shared" si="2"/>
        <v>95.342771982116247</v>
      </c>
      <c r="AH36" s="143"/>
      <c r="AI36" s="103">
        <f t="shared" si="3"/>
        <v>91.177556293835366</v>
      </c>
      <c r="AJ36" s="103">
        <f t="shared" si="4"/>
        <v>89.592430858806409</v>
      </c>
      <c r="AK36" s="103">
        <f t="shared" si="5"/>
        <v>92.80898876404494</v>
      </c>
      <c r="AL36" s="106"/>
      <c r="AM36" s="103">
        <f t="shared" si="6"/>
        <v>94.967177242888397</v>
      </c>
      <c r="AN36" s="103">
        <f t="shared" si="7"/>
        <v>94.006849315068493</v>
      </c>
      <c r="AO36" s="103">
        <f t="shared" si="8"/>
        <v>95.971351835273055</v>
      </c>
      <c r="AP36" s="106"/>
      <c r="AQ36" s="103">
        <f t="shared" si="9"/>
        <v>97.005988023952099</v>
      </c>
      <c r="AR36" s="103">
        <f t="shared" si="10"/>
        <v>96.166134185303505</v>
      </c>
      <c r="AS36" s="103">
        <f t="shared" si="11"/>
        <v>97.884187082405347</v>
      </c>
      <c r="AT36" s="106"/>
      <c r="AU36" s="103">
        <f t="shared" si="12"/>
        <v>93.603818615751791</v>
      </c>
      <c r="AV36" s="103">
        <f t="shared" si="13"/>
        <v>92.4</v>
      </c>
      <c r="AW36" s="103">
        <f t="shared" si="14"/>
        <v>94.703196347031962</v>
      </c>
      <c r="AX36" s="106"/>
      <c r="AY36" s="103">
        <f t="shared" si="15"/>
        <v>97.145003756573999</v>
      </c>
      <c r="AZ36" s="103">
        <f t="shared" si="16"/>
        <v>96.223316912972095</v>
      </c>
      <c r="BA36" s="103">
        <f t="shared" si="17"/>
        <v>97.92243767313019</v>
      </c>
      <c r="BB36" s="143"/>
      <c r="BC36" s="103">
        <f t="shared" si="18"/>
        <v>93.646408839778999</v>
      </c>
      <c r="BD36" s="103">
        <f t="shared" si="19"/>
        <v>96.273291925465841</v>
      </c>
      <c r="BE36" s="103">
        <f t="shared" si="20"/>
        <v>91.542288557213936</v>
      </c>
    </row>
    <row r="37" spans="1:57" ht="15" customHeight="1" x14ac:dyDescent="0.2">
      <c r="A37" s="108" t="s">
        <v>99</v>
      </c>
      <c r="B37" s="272">
        <v>11057</v>
      </c>
      <c r="C37" s="272">
        <v>5389</v>
      </c>
      <c r="D37" s="272">
        <v>5668</v>
      </c>
      <c r="E37" s="272"/>
      <c r="F37" s="272">
        <v>2461</v>
      </c>
      <c r="G37" s="272">
        <v>1271</v>
      </c>
      <c r="H37" s="272">
        <v>1190</v>
      </c>
      <c r="I37" s="272"/>
      <c r="J37" s="272">
        <v>2337</v>
      </c>
      <c r="K37" s="272">
        <v>1142</v>
      </c>
      <c r="L37" s="272">
        <v>1195</v>
      </c>
      <c r="M37" s="272"/>
      <c r="N37" s="272">
        <v>1893</v>
      </c>
      <c r="O37" s="272">
        <v>951</v>
      </c>
      <c r="P37" s="272">
        <v>942</v>
      </c>
      <c r="Q37" s="272"/>
      <c r="R37" s="272">
        <v>2035</v>
      </c>
      <c r="S37" s="272">
        <v>1001</v>
      </c>
      <c r="T37" s="272">
        <v>1034</v>
      </c>
      <c r="U37" s="272"/>
      <c r="V37" s="272">
        <v>1826</v>
      </c>
      <c r="W37" s="272">
        <v>804</v>
      </c>
      <c r="X37" s="272">
        <v>1022</v>
      </c>
      <c r="Y37" s="272"/>
      <c r="Z37" s="272">
        <v>505</v>
      </c>
      <c r="AA37" s="272">
        <v>220</v>
      </c>
      <c r="AB37" s="272">
        <v>285</v>
      </c>
      <c r="AC37" s="305"/>
      <c r="AD37" s="108" t="s">
        <v>99</v>
      </c>
      <c r="AE37" s="103">
        <f t="shared" si="0"/>
        <v>90.497626452774597</v>
      </c>
      <c r="AF37" s="103">
        <f t="shared" si="1"/>
        <v>89.01552692434754</v>
      </c>
      <c r="AG37" s="103">
        <f t="shared" si="2"/>
        <v>91.953277092796881</v>
      </c>
      <c r="AH37" s="143"/>
      <c r="AI37" s="103">
        <f t="shared" si="3"/>
        <v>89.981718464351005</v>
      </c>
      <c r="AJ37" s="103">
        <f t="shared" si="4"/>
        <v>89.886845827439885</v>
      </c>
      <c r="AK37" s="103">
        <f t="shared" si="5"/>
        <v>90.083270249810752</v>
      </c>
      <c r="AL37" s="106"/>
      <c r="AM37" s="103">
        <f t="shared" si="6"/>
        <v>91.253416634127291</v>
      </c>
      <c r="AN37" s="103">
        <f t="shared" si="7"/>
        <v>89.498432601880879</v>
      </c>
      <c r="AO37" s="103">
        <f t="shared" si="8"/>
        <v>92.996108949416339</v>
      </c>
      <c r="AP37" s="106"/>
      <c r="AQ37" s="103">
        <f t="shared" si="9"/>
        <v>91.893203883495147</v>
      </c>
      <c r="AR37" s="103">
        <f t="shared" si="10"/>
        <v>90.657769304099148</v>
      </c>
      <c r="AS37" s="103">
        <f t="shared" si="11"/>
        <v>93.175074183976264</v>
      </c>
      <c r="AT37" s="106"/>
      <c r="AU37" s="103">
        <f t="shared" si="12"/>
        <v>87.077449721865634</v>
      </c>
      <c r="AV37" s="103">
        <f t="shared" si="13"/>
        <v>85.409556313993178</v>
      </c>
      <c r="AW37" s="103">
        <f t="shared" si="14"/>
        <v>88.75536480686695</v>
      </c>
      <c r="AX37" s="106"/>
      <c r="AY37" s="103">
        <f t="shared" si="15"/>
        <v>93.115757266700655</v>
      </c>
      <c r="AZ37" s="103">
        <f t="shared" si="16"/>
        <v>90.438695163104612</v>
      </c>
      <c r="BA37" s="103">
        <f t="shared" si="17"/>
        <v>95.335820895522389</v>
      </c>
      <c r="BB37" s="143"/>
      <c r="BC37" s="103">
        <v>0</v>
      </c>
      <c r="BD37" s="103">
        <v>0</v>
      </c>
      <c r="BE37" s="103">
        <v>0</v>
      </c>
    </row>
    <row r="38" spans="1:57" ht="15" customHeight="1" x14ac:dyDescent="0.2">
      <c r="A38" s="108" t="s">
        <v>100</v>
      </c>
      <c r="B38" s="272">
        <v>6188</v>
      </c>
      <c r="C38" s="272">
        <v>2965</v>
      </c>
      <c r="D38" s="272">
        <v>3223</v>
      </c>
      <c r="E38" s="272"/>
      <c r="F38" s="272">
        <v>1381</v>
      </c>
      <c r="G38" s="272">
        <v>710</v>
      </c>
      <c r="H38" s="272">
        <v>671</v>
      </c>
      <c r="I38" s="272"/>
      <c r="J38" s="272">
        <v>1230</v>
      </c>
      <c r="K38" s="272">
        <v>618</v>
      </c>
      <c r="L38" s="272">
        <v>612</v>
      </c>
      <c r="M38" s="272"/>
      <c r="N38" s="272">
        <v>1066</v>
      </c>
      <c r="O38" s="272">
        <v>497</v>
      </c>
      <c r="P38" s="272">
        <v>569</v>
      </c>
      <c r="Q38" s="272"/>
      <c r="R38" s="272">
        <v>1283</v>
      </c>
      <c r="S38" s="272">
        <v>591</v>
      </c>
      <c r="T38" s="272">
        <v>692</v>
      </c>
      <c r="U38" s="272"/>
      <c r="V38" s="272">
        <v>882</v>
      </c>
      <c r="W38" s="272">
        <v>396</v>
      </c>
      <c r="X38" s="272">
        <v>486</v>
      </c>
      <c r="Y38" s="272"/>
      <c r="Z38" s="272">
        <v>346</v>
      </c>
      <c r="AA38" s="272">
        <v>153</v>
      </c>
      <c r="AB38" s="272">
        <v>193</v>
      </c>
      <c r="AC38" s="305"/>
      <c r="AD38" s="108" t="s">
        <v>100</v>
      </c>
      <c r="AE38" s="103">
        <f t="shared" si="0"/>
        <v>94.487708047030083</v>
      </c>
      <c r="AF38" s="103">
        <f t="shared" si="1"/>
        <v>93.533123028391159</v>
      </c>
      <c r="AG38" s="103">
        <f t="shared" si="2"/>
        <v>95.383249482095295</v>
      </c>
      <c r="AH38" s="143"/>
      <c r="AI38" s="103">
        <f t="shared" si="3"/>
        <v>95.241379310344826</v>
      </c>
      <c r="AJ38" s="103">
        <f t="shared" si="4"/>
        <v>94.414893617021278</v>
      </c>
      <c r="AK38" s="103">
        <f t="shared" si="5"/>
        <v>96.131805157593121</v>
      </c>
      <c r="AL38" s="106"/>
      <c r="AM38" s="103">
        <f t="shared" si="6"/>
        <v>93.893129770992374</v>
      </c>
      <c r="AN38" s="103">
        <f t="shared" si="7"/>
        <v>94.063926940639263</v>
      </c>
      <c r="AO38" s="103">
        <f t="shared" si="8"/>
        <v>93.721286370597241</v>
      </c>
      <c r="AP38" s="106"/>
      <c r="AQ38" s="103">
        <f t="shared" si="9"/>
        <v>94.924309884238639</v>
      </c>
      <c r="AR38" s="103">
        <f t="shared" si="10"/>
        <v>93.596986817325799</v>
      </c>
      <c r="AS38" s="103">
        <f t="shared" si="11"/>
        <v>96.11486486486487</v>
      </c>
      <c r="AT38" s="106"/>
      <c r="AU38" s="103">
        <f t="shared" si="12"/>
        <v>93.855157278712511</v>
      </c>
      <c r="AV38" s="103">
        <f t="shared" si="13"/>
        <v>93.070866141732282</v>
      </c>
      <c r="AW38" s="103">
        <f t="shared" si="14"/>
        <v>94.535519125683066</v>
      </c>
      <c r="AX38" s="106"/>
      <c r="AY38" s="103">
        <f t="shared" si="15"/>
        <v>96.393442622950815</v>
      </c>
      <c r="AZ38" s="103">
        <f t="shared" si="16"/>
        <v>94.285714285714278</v>
      </c>
      <c r="BA38" s="103">
        <f t="shared" si="17"/>
        <v>98.181818181818187</v>
      </c>
      <c r="BB38" s="143"/>
      <c r="BC38" s="103">
        <f t="shared" ref="BC38:BE43" si="21">+Z38/(Z38+Z82+Z129)*100</f>
        <v>90.104166666666657</v>
      </c>
      <c r="BD38" s="103">
        <f t="shared" si="21"/>
        <v>87.428571428571431</v>
      </c>
      <c r="BE38" s="103">
        <f t="shared" si="21"/>
        <v>92.344497607655512</v>
      </c>
    </row>
    <row r="39" spans="1:57" ht="15" customHeight="1" x14ac:dyDescent="0.2">
      <c r="A39" s="108" t="s">
        <v>101</v>
      </c>
      <c r="B39" s="272">
        <v>6315</v>
      </c>
      <c r="C39" s="272">
        <v>3021</v>
      </c>
      <c r="D39" s="272">
        <v>3294</v>
      </c>
      <c r="E39" s="272"/>
      <c r="F39" s="272">
        <v>1385</v>
      </c>
      <c r="G39" s="272">
        <v>720</v>
      </c>
      <c r="H39" s="272">
        <v>665</v>
      </c>
      <c r="I39" s="272"/>
      <c r="J39" s="272">
        <v>1169</v>
      </c>
      <c r="K39" s="272">
        <v>548</v>
      </c>
      <c r="L39" s="272">
        <v>621</v>
      </c>
      <c r="M39" s="272"/>
      <c r="N39" s="272">
        <v>1189</v>
      </c>
      <c r="O39" s="272">
        <v>596</v>
      </c>
      <c r="P39" s="272">
        <v>593</v>
      </c>
      <c r="Q39" s="272"/>
      <c r="R39" s="272">
        <v>1258</v>
      </c>
      <c r="S39" s="272">
        <v>596</v>
      </c>
      <c r="T39" s="272">
        <v>662</v>
      </c>
      <c r="U39" s="272"/>
      <c r="V39" s="272">
        <v>1020</v>
      </c>
      <c r="W39" s="272">
        <v>453</v>
      </c>
      <c r="X39" s="272">
        <v>567</v>
      </c>
      <c r="Y39" s="272"/>
      <c r="Z39" s="272">
        <v>294</v>
      </c>
      <c r="AA39" s="272">
        <v>108</v>
      </c>
      <c r="AB39" s="272">
        <v>186</v>
      </c>
      <c r="AC39" s="305"/>
      <c r="AD39" s="108" t="s">
        <v>101</v>
      </c>
      <c r="AE39" s="103">
        <f t="shared" si="0"/>
        <v>87.977152410142097</v>
      </c>
      <c r="AF39" s="103">
        <f t="shared" si="1"/>
        <v>86.41304347826086</v>
      </c>
      <c r="AG39" s="103">
        <f t="shared" si="2"/>
        <v>89.462248777838127</v>
      </c>
      <c r="AH39" s="143"/>
      <c r="AI39" s="103">
        <f t="shared" si="3"/>
        <v>85.811648079306067</v>
      </c>
      <c r="AJ39" s="103">
        <f t="shared" si="4"/>
        <v>84.507042253521121</v>
      </c>
      <c r="AK39" s="103">
        <f t="shared" si="5"/>
        <v>87.270341207349077</v>
      </c>
      <c r="AL39" s="106"/>
      <c r="AM39" s="103">
        <f t="shared" si="6"/>
        <v>83.143669985775247</v>
      </c>
      <c r="AN39" s="103">
        <f t="shared" si="7"/>
        <v>80.588235294117652</v>
      </c>
      <c r="AO39" s="103">
        <f t="shared" si="8"/>
        <v>85.537190082644628</v>
      </c>
      <c r="AP39" s="106"/>
      <c r="AQ39" s="103">
        <f t="shared" si="9"/>
        <v>93.695823483057524</v>
      </c>
      <c r="AR39" s="103">
        <f t="shared" si="10"/>
        <v>93.270735524256651</v>
      </c>
      <c r="AS39" s="103">
        <f t="shared" si="11"/>
        <v>94.126984126984127</v>
      </c>
      <c r="AT39" s="106"/>
      <c r="AU39" s="103">
        <f t="shared" si="12"/>
        <v>85.870307167235495</v>
      </c>
      <c r="AV39" s="103">
        <f t="shared" si="13"/>
        <v>85.509325681492115</v>
      </c>
      <c r="AW39" s="103">
        <f t="shared" si="14"/>
        <v>86.197916666666657</v>
      </c>
      <c r="AX39" s="106"/>
      <c r="AY39" s="103">
        <f t="shared" si="15"/>
        <v>91.72661870503596</v>
      </c>
      <c r="AZ39" s="103">
        <f t="shared" si="16"/>
        <v>89.173228346456696</v>
      </c>
      <c r="BA39" s="103">
        <f t="shared" si="17"/>
        <v>93.874172185430467</v>
      </c>
      <c r="BB39" s="143"/>
      <c r="BC39" s="103">
        <f t="shared" si="21"/>
        <v>94.230769230769226</v>
      </c>
      <c r="BD39" s="103">
        <f t="shared" si="21"/>
        <v>90</v>
      </c>
      <c r="BE39" s="103">
        <f t="shared" si="21"/>
        <v>96.875</v>
      </c>
    </row>
    <row r="40" spans="1:57" ht="15" customHeight="1" x14ac:dyDescent="0.2">
      <c r="A40" s="108" t="s">
        <v>102</v>
      </c>
      <c r="B40" s="272">
        <v>2030</v>
      </c>
      <c r="C40" s="272">
        <v>982</v>
      </c>
      <c r="D40" s="272">
        <v>1048</v>
      </c>
      <c r="E40" s="272"/>
      <c r="F40" s="272">
        <v>497</v>
      </c>
      <c r="G40" s="272">
        <v>295</v>
      </c>
      <c r="H40" s="272">
        <v>202</v>
      </c>
      <c r="I40" s="272"/>
      <c r="J40" s="272">
        <v>394</v>
      </c>
      <c r="K40" s="272">
        <v>195</v>
      </c>
      <c r="L40" s="272">
        <v>199</v>
      </c>
      <c r="M40" s="272"/>
      <c r="N40" s="272">
        <v>298</v>
      </c>
      <c r="O40" s="272">
        <v>146</v>
      </c>
      <c r="P40" s="272">
        <v>152</v>
      </c>
      <c r="Q40" s="272"/>
      <c r="R40" s="272">
        <v>414</v>
      </c>
      <c r="S40" s="272">
        <v>169</v>
      </c>
      <c r="T40" s="272">
        <v>245</v>
      </c>
      <c r="U40" s="272"/>
      <c r="V40" s="272">
        <v>270</v>
      </c>
      <c r="W40" s="272">
        <v>107</v>
      </c>
      <c r="X40" s="272">
        <v>163</v>
      </c>
      <c r="Y40" s="272"/>
      <c r="Z40" s="272">
        <v>157</v>
      </c>
      <c r="AA40" s="272">
        <v>70</v>
      </c>
      <c r="AB40" s="272">
        <v>87</v>
      </c>
      <c r="AC40" s="305"/>
      <c r="AD40" s="108" t="s">
        <v>102</v>
      </c>
      <c r="AE40" s="103">
        <f t="shared" si="0"/>
        <v>96.345514950166105</v>
      </c>
      <c r="AF40" s="103">
        <f t="shared" si="1"/>
        <v>94.605009633911365</v>
      </c>
      <c r="AG40" s="103">
        <f t="shared" si="2"/>
        <v>98.035547240411603</v>
      </c>
      <c r="AH40" s="143"/>
      <c r="AI40" s="103">
        <f t="shared" si="3"/>
        <v>95.945945945945937</v>
      </c>
      <c r="AJ40" s="103">
        <f t="shared" si="4"/>
        <v>95.161290322580655</v>
      </c>
      <c r="AK40" s="103">
        <f t="shared" si="5"/>
        <v>97.115384615384613</v>
      </c>
      <c r="AL40" s="106"/>
      <c r="AM40" s="103">
        <f t="shared" si="6"/>
        <v>96.097560975609753</v>
      </c>
      <c r="AN40" s="103">
        <f t="shared" si="7"/>
        <v>94.660194174757279</v>
      </c>
      <c r="AO40" s="103">
        <f t="shared" si="8"/>
        <v>97.549019607843135</v>
      </c>
      <c r="AP40" s="106"/>
      <c r="AQ40" s="103">
        <f t="shared" si="9"/>
        <v>98.026315789473685</v>
      </c>
      <c r="AR40" s="103">
        <f t="shared" si="10"/>
        <v>96.05263157894737</v>
      </c>
      <c r="AS40" s="103">
        <f t="shared" si="11"/>
        <v>100</v>
      </c>
      <c r="AT40" s="106"/>
      <c r="AU40" s="103">
        <f t="shared" si="12"/>
        <v>94.954128440366972</v>
      </c>
      <c r="AV40" s="103">
        <f t="shared" si="13"/>
        <v>91.351351351351354</v>
      </c>
      <c r="AW40" s="103">
        <f t="shared" si="14"/>
        <v>97.609561752988043</v>
      </c>
      <c r="AX40" s="106"/>
      <c r="AY40" s="103">
        <f t="shared" si="15"/>
        <v>96.428571428571431</v>
      </c>
      <c r="AZ40" s="103">
        <f t="shared" si="16"/>
        <v>94.690265486725664</v>
      </c>
      <c r="BA40" s="103">
        <f t="shared" si="17"/>
        <v>97.604790419161674</v>
      </c>
      <c r="BB40" s="143"/>
      <c r="BC40" s="103">
        <f t="shared" si="21"/>
        <v>98.742138364779876</v>
      </c>
      <c r="BD40" s="103">
        <f t="shared" si="21"/>
        <v>97.222222222222214</v>
      </c>
      <c r="BE40" s="103">
        <f t="shared" si="21"/>
        <v>100</v>
      </c>
    </row>
    <row r="41" spans="1:57" ht="15" customHeight="1" x14ac:dyDescent="0.2">
      <c r="A41" s="108" t="s">
        <v>103</v>
      </c>
      <c r="B41" s="272">
        <v>15416</v>
      </c>
      <c r="C41" s="272">
        <v>7170</v>
      </c>
      <c r="D41" s="272">
        <v>8246</v>
      </c>
      <c r="E41" s="272"/>
      <c r="F41" s="272">
        <v>3536</v>
      </c>
      <c r="G41" s="272">
        <v>1736</v>
      </c>
      <c r="H41" s="272">
        <v>1800</v>
      </c>
      <c r="I41" s="272"/>
      <c r="J41" s="272">
        <v>3121</v>
      </c>
      <c r="K41" s="272">
        <v>1529</v>
      </c>
      <c r="L41" s="272">
        <v>1592</v>
      </c>
      <c r="M41" s="272"/>
      <c r="N41" s="272">
        <v>2782</v>
      </c>
      <c r="O41" s="272">
        <v>1336</v>
      </c>
      <c r="P41" s="272">
        <v>1446</v>
      </c>
      <c r="Q41" s="272"/>
      <c r="R41" s="272">
        <v>2840</v>
      </c>
      <c r="S41" s="272">
        <v>1254</v>
      </c>
      <c r="T41" s="272">
        <v>1586</v>
      </c>
      <c r="U41" s="272"/>
      <c r="V41" s="272">
        <v>2420</v>
      </c>
      <c r="W41" s="272">
        <v>1041</v>
      </c>
      <c r="X41" s="272">
        <v>1379</v>
      </c>
      <c r="Y41" s="272"/>
      <c r="Z41" s="272">
        <v>717</v>
      </c>
      <c r="AA41" s="272">
        <v>274</v>
      </c>
      <c r="AB41" s="272">
        <v>443</v>
      </c>
      <c r="AC41" s="305"/>
      <c r="AD41" s="108" t="s">
        <v>103</v>
      </c>
      <c r="AE41" s="103">
        <f t="shared" si="0"/>
        <v>87.660639144774251</v>
      </c>
      <c r="AF41" s="103">
        <f t="shared" si="1"/>
        <v>85.97122302158273</v>
      </c>
      <c r="AG41" s="103">
        <f t="shared" si="2"/>
        <v>89.184512221501194</v>
      </c>
      <c r="AH41" s="143"/>
      <c r="AI41" s="103">
        <f t="shared" si="3"/>
        <v>81.908732916377119</v>
      </c>
      <c r="AJ41" s="103">
        <f t="shared" si="4"/>
        <v>80.147737765466303</v>
      </c>
      <c r="AK41" s="103">
        <f t="shared" si="5"/>
        <v>83.682008368200826</v>
      </c>
      <c r="AL41" s="106"/>
      <c r="AM41" s="103">
        <f t="shared" si="6"/>
        <v>85.906963941646026</v>
      </c>
      <c r="AN41" s="103">
        <f t="shared" si="7"/>
        <v>84.521835268103928</v>
      </c>
      <c r="AO41" s="103">
        <f t="shared" si="8"/>
        <v>87.280701754385973</v>
      </c>
      <c r="AP41" s="106"/>
      <c r="AQ41" s="103">
        <f t="shared" si="9"/>
        <v>93.544048419636852</v>
      </c>
      <c r="AR41" s="103">
        <f t="shared" si="10"/>
        <v>92.842251563585819</v>
      </c>
      <c r="AS41" s="103">
        <f t="shared" si="11"/>
        <v>94.201954397394132</v>
      </c>
      <c r="AT41" s="106"/>
      <c r="AU41" s="103">
        <f t="shared" si="12"/>
        <v>86.717557251908389</v>
      </c>
      <c r="AV41" s="103">
        <f t="shared" si="13"/>
        <v>85.132382892057024</v>
      </c>
      <c r="AW41" s="103">
        <f t="shared" si="14"/>
        <v>88.013318534961144</v>
      </c>
      <c r="AX41" s="106"/>
      <c r="AY41" s="103">
        <f t="shared" si="15"/>
        <v>92.791411042944787</v>
      </c>
      <c r="AZ41" s="103">
        <f t="shared" si="16"/>
        <v>90.917030567685586</v>
      </c>
      <c r="BA41" s="103">
        <f t="shared" si="17"/>
        <v>94.258373205741634</v>
      </c>
      <c r="BB41" s="143"/>
      <c r="BC41" s="103">
        <f t="shared" si="21"/>
        <v>92.041078305519903</v>
      </c>
      <c r="BD41" s="103">
        <f t="shared" si="21"/>
        <v>88.961038961038966</v>
      </c>
      <c r="BE41" s="103">
        <f t="shared" si="21"/>
        <v>94.055201698513798</v>
      </c>
    </row>
    <row r="42" spans="1:57" ht="15" customHeight="1" x14ac:dyDescent="0.2">
      <c r="A42" s="108" t="s">
        <v>104</v>
      </c>
      <c r="B42" s="272">
        <v>13069</v>
      </c>
      <c r="C42" s="272">
        <v>6241</v>
      </c>
      <c r="D42" s="272">
        <v>6828</v>
      </c>
      <c r="E42" s="272"/>
      <c r="F42" s="272">
        <v>3145</v>
      </c>
      <c r="G42" s="272">
        <v>1558</v>
      </c>
      <c r="H42" s="272">
        <v>1587</v>
      </c>
      <c r="I42" s="272"/>
      <c r="J42" s="272">
        <v>2946</v>
      </c>
      <c r="K42" s="272">
        <v>1441</v>
      </c>
      <c r="L42" s="272">
        <v>1505</v>
      </c>
      <c r="M42" s="272"/>
      <c r="N42" s="272">
        <v>2376</v>
      </c>
      <c r="O42" s="272">
        <v>1157</v>
      </c>
      <c r="P42" s="272">
        <v>1219</v>
      </c>
      <c r="Q42" s="272"/>
      <c r="R42" s="272">
        <v>2276</v>
      </c>
      <c r="S42" s="272">
        <v>1069</v>
      </c>
      <c r="T42" s="272">
        <v>1207</v>
      </c>
      <c r="U42" s="272"/>
      <c r="V42" s="272">
        <v>1926</v>
      </c>
      <c r="W42" s="272">
        <v>844</v>
      </c>
      <c r="X42" s="272">
        <v>1082</v>
      </c>
      <c r="Y42" s="272"/>
      <c r="Z42" s="272">
        <v>400</v>
      </c>
      <c r="AA42" s="272">
        <v>172</v>
      </c>
      <c r="AB42" s="272">
        <v>228</v>
      </c>
      <c r="AC42" s="305"/>
      <c r="AD42" s="108" t="s">
        <v>104</v>
      </c>
      <c r="AE42" s="103">
        <f t="shared" si="0"/>
        <v>90.112390539888295</v>
      </c>
      <c r="AF42" s="103">
        <f t="shared" si="1"/>
        <v>87.765433834903675</v>
      </c>
      <c r="AG42" s="103">
        <f t="shared" si="2"/>
        <v>92.370129870129873</v>
      </c>
      <c r="AH42" s="143"/>
      <c r="AI42" s="103">
        <f t="shared" si="3"/>
        <v>86.258913878222714</v>
      </c>
      <c r="AJ42" s="103">
        <f t="shared" si="4"/>
        <v>83.360085607276631</v>
      </c>
      <c r="AK42" s="103">
        <f t="shared" si="5"/>
        <v>89.307822172200332</v>
      </c>
      <c r="AL42" s="106"/>
      <c r="AM42" s="103">
        <f t="shared" si="6"/>
        <v>92.293233082706777</v>
      </c>
      <c r="AN42" s="103">
        <f t="shared" si="7"/>
        <v>90.515075376884425</v>
      </c>
      <c r="AO42" s="103">
        <f t="shared" si="8"/>
        <v>94.0625</v>
      </c>
      <c r="AP42" s="106"/>
      <c r="AQ42" s="103">
        <f t="shared" si="9"/>
        <v>92.848769050410311</v>
      </c>
      <c r="AR42" s="103">
        <f t="shared" si="10"/>
        <v>91.462450592885375</v>
      </c>
      <c r="AS42" s="103">
        <f t="shared" si="11"/>
        <v>94.204018547140649</v>
      </c>
      <c r="AT42" s="106"/>
      <c r="AU42" s="103">
        <f t="shared" si="12"/>
        <v>88.319751649204505</v>
      </c>
      <c r="AV42" s="103">
        <f t="shared" si="13"/>
        <v>85.111464968152859</v>
      </c>
      <c r="AW42" s="103">
        <f t="shared" si="14"/>
        <v>91.370174110522328</v>
      </c>
      <c r="AX42" s="106"/>
      <c r="AY42" s="103">
        <f t="shared" si="15"/>
        <v>92.551657856799622</v>
      </c>
      <c r="AZ42" s="103">
        <f t="shared" si="16"/>
        <v>90.752688172043008</v>
      </c>
      <c r="BA42" s="103">
        <f t="shared" si="17"/>
        <v>94.005212858384013</v>
      </c>
      <c r="BB42" s="143"/>
      <c r="BC42" s="103">
        <f t="shared" si="21"/>
        <v>89.285714285714292</v>
      </c>
      <c r="BD42" s="103">
        <f t="shared" si="21"/>
        <v>86.4321608040201</v>
      </c>
      <c r="BE42" s="103">
        <f t="shared" si="21"/>
        <v>91.566265060240966</v>
      </c>
    </row>
    <row r="43" spans="1:57" ht="15" customHeight="1" thickBot="1" x14ac:dyDescent="0.25">
      <c r="A43" s="123" t="s">
        <v>105</v>
      </c>
      <c r="B43" s="272">
        <v>2196</v>
      </c>
      <c r="C43" s="272">
        <v>1144</v>
      </c>
      <c r="D43" s="272">
        <v>1052</v>
      </c>
      <c r="E43" s="272"/>
      <c r="F43" s="272">
        <v>650</v>
      </c>
      <c r="G43" s="272">
        <v>351</v>
      </c>
      <c r="H43" s="272">
        <v>299</v>
      </c>
      <c r="I43" s="272"/>
      <c r="J43" s="272">
        <v>480</v>
      </c>
      <c r="K43" s="272">
        <v>245</v>
      </c>
      <c r="L43" s="272">
        <v>235</v>
      </c>
      <c r="M43" s="272"/>
      <c r="N43" s="272">
        <v>457</v>
      </c>
      <c r="O43" s="272">
        <v>243</v>
      </c>
      <c r="P43" s="272">
        <v>214</v>
      </c>
      <c r="Q43" s="272"/>
      <c r="R43" s="272">
        <v>318</v>
      </c>
      <c r="S43" s="272">
        <v>161</v>
      </c>
      <c r="T43" s="272">
        <v>157</v>
      </c>
      <c r="U43" s="272"/>
      <c r="V43" s="272">
        <v>215</v>
      </c>
      <c r="W43" s="272">
        <v>105</v>
      </c>
      <c r="X43" s="272">
        <v>110</v>
      </c>
      <c r="Y43" s="272"/>
      <c r="Z43" s="272">
        <v>76</v>
      </c>
      <c r="AA43" s="272">
        <v>39</v>
      </c>
      <c r="AB43" s="272">
        <v>37</v>
      </c>
      <c r="AC43" s="305"/>
      <c r="AD43" s="123" t="s">
        <v>105</v>
      </c>
      <c r="AE43" s="105">
        <f t="shared" si="0"/>
        <v>93.486590038314176</v>
      </c>
      <c r="AF43" s="105">
        <f t="shared" si="1"/>
        <v>92.857142857142861</v>
      </c>
      <c r="AG43" s="105">
        <f t="shared" si="2"/>
        <v>94.180841539838852</v>
      </c>
      <c r="AH43" s="156"/>
      <c r="AI43" s="105">
        <f t="shared" si="3"/>
        <v>96.582466567607725</v>
      </c>
      <c r="AJ43" s="105">
        <f t="shared" si="4"/>
        <v>95.640326975476839</v>
      </c>
      <c r="AK43" s="105">
        <f t="shared" si="5"/>
        <v>97.712418300653596</v>
      </c>
      <c r="AL43" s="101"/>
      <c r="AM43" s="105">
        <f t="shared" si="6"/>
        <v>91.081593927893735</v>
      </c>
      <c r="AN43" s="105">
        <f t="shared" si="7"/>
        <v>91.417910447761201</v>
      </c>
      <c r="AO43" s="105">
        <f t="shared" si="8"/>
        <v>90.733590733590731</v>
      </c>
      <c r="AP43" s="101"/>
      <c r="AQ43" s="105">
        <f t="shared" si="9"/>
        <v>96.210526315789465</v>
      </c>
      <c r="AR43" s="105">
        <f t="shared" si="10"/>
        <v>96.428571428571431</v>
      </c>
      <c r="AS43" s="105">
        <f t="shared" si="11"/>
        <v>95.964125560538122</v>
      </c>
      <c r="AT43" s="101"/>
      <c r="AU43" s="105">
        <f t="shared" si="12"/>
        <v>88.579387186629518</v>
      </c>
      <c r="AV43" s="105">
        <f t="shared" si="13"/>
        <v>87.5</v>
      </c>
      <c r="AW43" s="105">
        <f t="shared" si="14"/>
        <v>89.714285714285708</v>
      </c>
      <c r="AX43" s="101"/>
      <c r="AY43" s="105">
        <f t="shared" si="15"/>
        <v>89.958158995815893</v>
      </c>
      <c r="AZ43" s="105">
        <f t="shared" si="16"/>
        <v>86.065573770491795</v>
      </c>
      <c r="BA43" s="105">
        <f t="shared" si="17"/>
        <v>94.01709401709401</v>
      </c>
      <c r="BB43" s="156"/>
      <c r="BC43" s="105">
        <f t="shared" si="21"/>
        <v>100</v>
      </c>
      <c r="BD43" s="105">
        <f t="shared" si="21"/>
        <v>100</v>
      </c>
      <c r="BE43" s="105">
        <f t="shared" si="21"/>
        <v>100</v>
      </c>
    </row>
    <row r="44" spans="1:57" ht="15" customHeight="1" x14ac:dyDescent="0.2">
      <c r="A44" s="334" t="s">
        <v>256</v>
      </c>
      <c r="B44" s="334"/>
      <c r="C44" s="334"/>
      <c r="D44" s="334"/>
      <c r="E44" s="334"/>
      <c r="F44" s="334"/>
      <c r="G44" s="334"/>
      <c r="H44" s="334"/>
      <c r="I44" s="334"/>
      <c r="J44" s="334"/>
      <c r="K44" s="334"/>
      <c r="L44" s="334"/>
      <c r="M44" s="334"/>
      <c r="N44" s="334"/>
      <c r="O44" s="334"/>
      <c r="P44" s="334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D44" s="334" t="s">
        <v>256</v>
      </c>
      <c r="AE44" s="334"/>
      <c r="AF44" s="334"/>
      <c r="AG44" s="334"/>
      <c r="AH44" s="334"/>
      <c r="AI44" s="334"/>
      <c r="AJ44" s="334"/>
      <c r="AK44" s="334"/>
      <c r="AL44" s="334"/>
      <c r="AM44" s="334"/>
      <c r="AN44" s="334"/>
      <c r="AO44" s="334"/>
      <c r="AP44" s="334"/>
      <c r="AQ44" s="334"/>
      <c r="AR44" s="334"/>
      <c r="AS44" s="334"/>
      <c r="AT44" s="334"/>
      <c r="AU44" s="334"/>
      <c r="AV44" s="334"/>
      <c r="AW44" s="334"/>
      <c r="AX44" s="334"/>
      <c r="AY44" s="334"/>
      <c r="AZ44" s="334"/>
      <c r="BA44" s="334"/>
      <c r="BB44" s="334"/>
      <c r="BC44" s="334"/>
      <c r="BD44" s="334"/>
      <c r="BE44" s="334"/>
    </row>
    <row r="45" spans="1:57" ht="15" customHeight="1" x14ac:dyDescent="0.2">
      <c r="A45" s="335" t="s">
        <v>242</v>
      </c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D45" s="335" t="s">
        <v>242</v>
      </c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  <c r="AT45" s="335"/>
      <c r="AU45" s="335"/>
      <c r="AV45" s="335"/>
      <c r="AW45" s="335"/>
      <c r="AX45" s="335"/>
      <c r="AY45" s="335"/>
      <c r="AZ45" s="335"/>
      <c r="BA45" s="335"/>
      <c r="BB45" s="335"/>
      <c r="BC45" s="335"/>
      <c r="BD45" s="335"/>
      <c r="BE45" s="335"/>
    </row>
    <row r="46" spans="1:57" ht="15" customHeight="1" x14ac:dyDescent="0.2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29"/>
      <c r="AA46" s="318" t="s">
        <v>356</v>
      </c>
      <c r="AB46" s="318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</row>
    <row r="47" spans="1:57" ht="15" customHeight="1" x14ac:dyDescent="0.2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30"/>
      <c r="AA47" s="318"/>
      <c r="AB47" s="318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</row>
    <row r="48" spans="1:57" ht="15" customHeight="1" x14ac:dyDescent="0.2">
      <c r="A48" s="341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141"/>
      <c r="AB48" s="141"/>
      <c r="AD48" s="341"/>
      <c r="AE48" s="341"/>
      <c r="AF48" s="341"/>
      <c r="AG48" s="341"/>
      <c r="AH48" s="341"/>
      <c r="AI48" s="341"/>
      <c r="AJ48" s="341"/>
      <c r="AK48" s="341"/>
      <c r="AL48" s="341"/>
      <c r="AM48" s="341"/>
      <c r="AN48" s="341"/>
      <c r="AO48" s="341"/>
      <c r="AP48" s="341"/>
      <c r="AQ48" s="341"/>
      <c r="AR48" s="341"/>
      <c r="AS48" s="341"/>
      <c r="AT48" s="341"/>
      <c r="AU48" s="341"/>
      <c r="AV48" s="341"/>
      <c r="AW48" s="341"/>
      <c r="AX48" s="341"/>
      <c r="AY48" s="341"/>
      <c r="AZ48" s="341"/>
      <c r="BA48" s="341"/>
      <c r="BB48" s="341"/>
      <c r="BC48" s="341"/>
      <c r="BD48" s="341"/>
      <c r="BE48" s="341"/>
    </row>
    <row r="49" spans="1:60" ht="15" customHeight="1" x14ac:dyDescent="0.2">
      <c r="A49" s="340" t="s">
        <v>284</v>
      </c>
      <c r="B49" s="340"/>
      <c r="C49" s="340"/>
      <c r="D49" s="340"/>
      <c r="E49" s="340"/>
      <c r="F49" s="340"/>
      <c r="G49" s="340"/>
      <c r="H49" s="340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0"/>
      <c r="X49" s="340"/>
      <c r="Y49" s="340"/>
      <c r="Z49" s="340"/>
      <c r="AA49" s="340"/>
      <c r="AB49" s="340"/>
      <c r="AD49" s="340" t="s">
        <v>285</v>
      </c>
      <c r="AE49" s="340"/>
      <c r="AF49" s="340"/>
      <c r="AG49" s="340"/>
      <c r="AH49" s="340"/>
      <c r="AI49" s="340"/>
      <c r="AJ49" s="340"/>
      <c r="AK49" s="340"/>
      <c r="AL49" s="340"/>
      <c r="AM49" s="340"/>
      <c r="AN49" s="340"/>
      <c r="AO49" s="340"/>
      <c r="AP49" s="340"/>
      <c r="AQ49" s="340"/>
      <c r="AR49" s="340"/>
      <c r="AS49" s="340"/>
      <c r="AT49" s="340"/>
      <c r="AU49" s="340"/>
      <c r="AV49" s="340"/>
      <c r="AW49" s="340"/>
      <c r="AX49" s="340"/>
      <c r="AY49" s="340"/>
      <c r="AZ49" s="340"/>
      <c r="BA49" s="340"/>
      <c r="BB49" s="340"/>
      <c r="BC49" s="340"/>
      <c r="BD49" s="340"/>
      <c r="BE49" s="340"/>
      <c r="BF49" s="29"/>
      <c r="BG49" s="318" t="s">
        <v>356</v>
      </c>
      <c r="BH49" s="318"/>
    </row>
    <row r="50" spans="1:60" ht="15" customHeight="1" x14ac:dyDescent="0.2">
      <c r="A50" s="339" t="s">
        <v>128</v>
      </c>
      <c r="B50" s="339"/>
      <c r="C50" s="339"/>
      <c r="D50" s="339"/>
      <c r="E50" s="339"/>
      <c r="F50" s="339"/>
      <c r="G50" s="339"/>
      <c r="H50" s="339"/>
      <c r="I50" s="339"/>
      <c r="J50" s="339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D50" s="339" t="s">
        <v>129</v>
      </c>
      <c r="AE50" s="339"/>
      <c r="AF50" s="339"/>
      <c r="AG50" s="339"/>
      <c r="AH50" s="339"/>
      <c r="AI50" s="339"/>
      <c r="AJ50" s="339"/>
      <c r="AK50" s="339"/>
      <c r="AL50" s="339"/>
      <c r="AM50" s="339"/>
      <c r="AN50" s="339"/>
      <c r="AO50" s="339"/>
      <c r="AP50" s="339"/>
      <c r="AQ50" s="339"/>
      <c r="AR50" s="339"/>
      <c r="AS50" s="339"/>
      <c r="AT50" s="339"/>
      <c r="AU50" s="339"/>
      <c r="AV50" s="339"/>
      <c r="AW50" s="339"/>
      <c r="AX50" s="339"/>
      <c r="AY50" s="339"/>
      <c r="AZ50" s="339"/>
      <c r="BA50" s="339"/>
      <c r="BB50" s="339"/>
      <c r="BC50" s="339"/>
      <c r="BD50" s="339"/>
      <c r="BE50" s="339"/>
      <c r="BF50" s="30"/>
      <c r="BG50" s="318"/>
      <c r="BH50" s="318"/>
    </row>
    <row r="51" spans="1:60" ht="15" customHeight="1" x14ac:dyDescent="0.2">
      <c r="A51" s="330" t="s">
        <v>254</v>
      </c>
      <c r="B51" s="330"/>
      <c r="C51" s="330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D51" s="330" t="s">
        <v>254</v>
      </c>
      <c r="AE51" s="330"/>
      <c r="AF51" s="330"/>
      <c r="AG51" s="330"/>
      <c r="AH51" s="330"/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330"/>
      <c r="AZ51" s="330"/>
      <c r="BA51" s="330"/>
      <c r="BB51" s="330"/>
      <c r="BC51" s="330"/>
      <c r="BD51" s="330"/>
      <c r="BE51" s="330"/>
    </row>
    <row r="52" spans="1:60" ht="15" customHeight="1" x14ac:dyDescent="0.2">
      <c r="A52" s="330" t="s">
        <v>264</v>
      </c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D52" s="330" t="s">
        <v>264</v>
      </c>
      <c r="AE52" s="330"/>
      <c r="AF52" s="330"/>
      <c r="AG52" s="330"/>
      <c r="AH52" s="330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30"/>
      <c r="AZ52" s="330"/>
      <c r="BA52" s="330"/>
      <c r="BB52" s="330"/>
      <c r="BC52" s="330"/>
      <c r="BD52" s="330"/>
      <c r="BE52" s="330"/>
    </row>
    <row r="53" spans="1:60" ht="15" customHeight="1" x14ac:dyDescent="0.2">
      <c r="A53" s="330" t="s">
        <v>248</v>
      </c>
      <c r="B53" s="330"/>
      <c r="C53" s="330"/>
      <c r="D53" s="330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D53" s="330" t="s">
        <v>248</v>
      </c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330"/>
      <c r="AZ53" s="330"/>
      <c r="BA53" s="330"/>
      <c r="BB53" s="330"/>
      <c r="BC53" s="330"/>
      <c r="BD53" s="330"/>
      <c r="BE53" s="330"/>
    </row>
    <row r="54" spans="1:60" ht="15" customHeight="1" x14ac:dyDescent="0.2">
      <c r="A54" s="330" t="s">
        <v>515</v>
      </c>
      <c r="B54" s="330"/>
      <c r="C54" s="330"/>
      <c r="D54" s="330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D54" s="330" t="s">
        <v>515</v>
      </c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30"/>
      <c r="AZ54" s="330"/>
      <c r="BA54" s="330"/>
      <c r="BB54" s="330"/>
      <c r="BC54" s="330"/>
      <c r="BD54" s="330"/>
      <c r="BE54" s="330"/>
    </row>
    <row r="55" spans="1:60" ht="15" customHeight="1" thickBot="1" x14ac:dyDescent="0.25">
      <c r="A55" s="100"/>
      <c r="B55" s="157"/>
      <c r="C55" s="157"/>
      <c r="D55" s="157"/>
      <c r="E55" s="100"/>
      <c r="F55" s="101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D55" s="100"/>
      <c r="AE55" s="142"/>
      <c r="AF55" s="100"/>
      <c r="AG55" s="100"/>
      <c r="AH55" s="100"/>
      <c r="AI55" s="101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</row>
    <row r="56" spans="1:60" ht="15" customHeight="1" x14ac:dyDescent="0.2">
      <c r="A56" s="337" t="s">
        <v>260</v>
      </c>
      <c r="B56" s="331" t="s">
        <v>261</v>
      </c>
      <c r="C56" s="331"/>
      <c r="D56" s="331"/>
      <c r="E56" s="109"/>
      <c r="F56" s="331" t="s">
        <v>116</v>
      </c>
      <c r="G56" s="331"/>
      <c r="H56" s="331"/>
      <c r="I56" s="109"/>
      <c r="J56" s="331" t="s">
        <v>117</v>
      </c>
      <c r="K56" s="331"/>
      <c r="L56" s="331"/>
      <c r="M56" s="109"/>
      <c r="N56" s="331" t="s">
        <v>118</v>
      </c>
      <c r="O56" s="331"/>
      <c r="P56" s="331"/>
      <c r="Q56" s="109"/>
      <c r="R56" s="331" t="s">
        <v>119</v>
      </c>
      <c r="S56" s="331"/>
      <c r="T56" s="331"/>
      <c r="U56" s="109"/>
      <c r="V56" s="331" t="s">
        <v>120</v>
      </c>
      <c r="W56" s="331"/>
      <c r="X56" s="331"/>
      <c r="Y56" s="109"/>
      <c r="Z56" s="331" t="s">
        <v>121</v>
      </c>
      <c r="AA56" s="331"/>
      <c r="AB56" s="331"/>
      <c r="AD56" s="337" t="s">
        <v>260</v>
      </c>
      <c r="AE56" s="331" t="s">
        <v>261</v>
      </c>
      <c r="AF56" s="331"/>
      <c r="AG56" s="331"/>
      <c r="AH56" s="109"/>
      <c r="AI56" s="331" t="s">
        <v>116</v>
      </c>
      <c r="AJ56" s="331"/>
      <c r="AK56" s="331"/>
      <c r="AL56" s="109"/>
      <c r="AM56" s="331" t="s">
        <v>117</v>
      </c>
      <c r="AN56" s="331"/>
      <c r="AO56" s="331"/>
      <c r="AP56" s="109"/>
      <c r="AQ56" s="331" t="s">
        <v>118</v>
      </c>
      <c r="AR56" s="331"/>
      <c r="AS56" s="331"/>
      <c r="AT56" s="109"/>
      <c r="AU56" s="331" t="s">
        <v>119</v>
      </c>
      <c r="AV56" s="331"/>
      <c r="AW56" s="331"/>
      <c r="AX56" s="109"/>
      <c r="AY56" s="331" t="s">
        <v>120</v>
      </c>
      <c r="AZ56" s="331"/>
      <c r="BA56" s="331"/>
      <c r="BB56" s="109"/>
      <c r="BC56" s="331" t="s">
        <v>121</v>
      </c>
      <c r="BD56" s="331"/>
      <c r="BE56" s="331"/>
    </row>
    <row r="57" spans="1:60" ht="15" customHeight="1" thickBot="1" x14ac:dyDescent="0.25">
      <c r="A57" s="338"/>
      <c r="B57" s="110" t="s">
        <v>70</v>
      </c>
      <c r="C57" s="110" t="s">
        <v>71</v>
      </c>
      <c r="D57" s="110" t="s">
        <v>72</v>
      </c>
      <c r="E57" s="111"/>
      <c r="F57" s="110" t="s">
        <v>70</v>
      </c>
      <c r="G57" s="110" t="s">
        <v>71</v>
      </c>
      <c r="H57" s="110" t="s">
        <v>72</v>
      </c>
      <c r="I57" s="111"/>
      <c r="J57" s="110" t="s">
        <v>70</v>
      </c>
      <c r="K57" s="110" t="s">
        <v>71</v>
      </c>
      <c r="L57" s="110" t="s">
        <v>72</v>
      </c>
      <c r="M57" s="111"/>
      <c r="N57" s="110" t="s">
        <v>70</v>
      </c>
      <c r="O57" s="110" t="s">
        <v>71</v>
      </c>
      <c r="P57" s="110" t="s">
        <v>72</v>
      </c>
      <c r="Q57" s="111"/>
      <c r="R57" s="110" t="s">
        <v>70</v>
      </c>
      <c r="S57" s="110" t="s">
        <v>71</v>
      </c>
      <c r="T57" s="110" t="s">
        <v>72</v>
      </c>
      <c r="U57" s="111"/>
      <c r="V57" s="110" t="s">
        <v>70</v>
      </c>
      <c r="W57" s="110" t="s">
        <v>71</v>
      </c>
      <c r="X57" s="110" t="s">
        <v>72</v>
      </c>
      <c r="Y57" s="111"/>
      <c r="Z57" s="110" t="s">
        <v>70</v>
      </c>
      <c r="AA57" s="110" t="s">
        <v>71</v>
      </c>
      <c r="AB57" s="110" t="s">
        <v>72</v>
      </c>
      <c r="AD57" s="338"/>
      <c r="AE57" s="110" t="s">
        <v>70</v>
      </c>
      <c r="AF57" s="110" t="s">
        <v>71</v>
      </c>
      <c r="AG57" s="110" t="s">
        <v>72</v>
      </c>
      <c r="AH57" s="111"/>
      <c r="AI57" s="110" t="s">
        <v>70</v>
      </c>
      <c r="AJ57" s="110" t="s">
        <v>71</v>
      </c>
      <c r="AK57" s="110" t="s">
        <v>72</v>
      </c>
      <c r="AL57" s="111"/>
      <c r="AM57" s="110" t="s">
        <v>70</v>
      </c>
      <c r="AN57" s="110" t="s">
        <v>71</v>
      </c>
      <c r="AO57" s="110" t="s">
        <v>72</v>
      </c>
      <c r="AP57" s="111"/>
      <c r="AQ57" s="110" t="s">
        <v>70</v>
      </c>
      <c r="AR57" s="110" t="s">
        <v>71</v>
      </c>
      <c r="AS57" s="110" t="s">
        <v>72</v>
      </c>
      <c r="AT57" s="111"/>
      <c r="AU57" s="110" t="s">
        <v>70</v>
      </c>
      <c r="AV57" s="110" t="s">
        <v>71</v>
      </c>
      <c r="AW57" s="110" t="s">
        <v>72</v>
      </c>
      <c r="AX57" s="111"/>
      <c r="AY57" s="110" t="s">
        <v>70</v>
      </c>
      <c r="AZ57" s="110" t="s">
        <v>71</v>
      </c>
      <c r="BA57" s="110" t="s">
        <v>72</v>
      </c>
      <c r="BB57" s="111"/>
      <c r="BC57" s="110" t="s">
        <v>70</v>
      </c>
      <c r="BD57" s="110" t="s">
        <v>71</v>
      </c>
      <c r="BE57" s="110" t="s">
        <v>72</v>
      </c>
    </row>
    <row r="58" spans="1:60" ht="15" customHeight="1" x14ac:dyDescent="0.2">
      <c r="A58" s="104"/>
      <c r="B58" s="98"/>
      <c r="C58" s="98"/>
      <c r="D58" s="98"/>
      <c r="E58" s="99"/>
      <c r="F58" s="98"/>
      <c r="G58" s="98"/>
      <c r="H58" s="98"/>
      <c r="I58" s="99"/>
      <c r="J58" s="98"/>
      <c r="K58" s="98"/>
      <c r="L58" s="98"/>
      <c r="M58" s="99"/>
      <c r="N58" s="98"/>
      <c r="O58" s="98"/>
      <c r="P58" s="98"/>
      <c r="Q58" s="99"/>
      <c r="R58" s="98"/>
      <c r="S58" s="98"/>
      <c r="T58" s="98"/>
      <c r="U58" s="99"/>
      <c r="V58" s="98"/>
      <c r="W58" s="98"/>
      <c r="X58" s="98"/>
      <c r="Y58" s="99"/>
      <c r="Z58" s="98"/>
      <c r="AA58" s="98"/>
      <c r="AB58" s="98"/>
      <c r="AD58" s="104"/>
      <c r="AE58" s="98"/>
      <c r="AF58" s="98"/>
      <c r="AG58" s="98"/>
      <c r="AH58" s="99"/>
      <c r="AI58" s="98"/>
      <c r="AJ58" s="98"/>
      <c r="AK58" s="98"/>
      <c r="AL58" s="99"/>
      <c r="AM58" s="98"/>
      <c r="AN58" s="98"/>
      <c r="AO58" s="98"/>
      <c r="AP58" s="99"/>
      <c r="AQ58" s="98"/>
      <c r="AR58" s="98"/>
      <c r="AS58" s="98"/>
      <c r="AT58" s="99"/>
      <c r="AU58" s="98"/>
      <c r="AV58" s="98"/>
      <c r="AW58" s="98"/>
      <c r="AX58" s="99"/>
      <c r="AY58" s="98"/>
      <c r="AZ58" s="98"/>
      <c r="BA58" s="98"/>
      <c r="BB58" s="99"/>
      <c r="BC58" s="98"/>
      <c r="BD58" s="98"/>
      <c r="BE58" s="98"/>
    </row>
    <row r="59" spans="1:60" ht="15" customHeight="1" x14ac:dyDescent="0.25">
      <c r="A59" s="151" t="s">
        <v>262</v>
      </c>
      <c r="B59" s="153">
        <f>+F59+J59+N59+R59+V59+Z59</f>
        <v>38500</v>
      </c>
      <c r="C59" s="153">
        <f>+G59+K59+O59+S59+W59+AA59</f>
        <v>22005</v>
      </c>
      <c r="D59" s="153">
        <f>+H59+L59+P59+T59+X59+AB59</f>
        <v>16495</v>
      </c>
      <c r="E59" s="153"/>
      <c r="F59" s="153">
        <f>SUM(F61:F87)</f>
        <v>11756</v>
      </c>
      <c r="G59" s="153">
        <f>SUM(G61:G87)</f>
        <v>6926</v>
      </c>
      <c r="H59" s="153">
        <f>SUM(H61:H87)</f>
        <v>4830</v>
      </c>
      <c r="I59" s="153"/>
      <c r="J59" s="153">
        <f>SUM(J61:J87)</f>
        <v>8701</v>
      </c>
      <c r="K59" s="153">
        <f>SUM(K61:K87)</f>
        <v>4990</v>
      </c>
      <c r="L59" s="153">
        <f>SUM(L61:L87)</f>
        <v>3711</v>
      </c>
      <c r="M59" s="153"/>
      <c r="N59" s="153">
        <f>SUM(N61:N87)</f>
        <v>5236</v>
      </c>
      <c r="O59" s="153">
        <f>SUM(O61:O87)</f>
        <v>3046</v>
      </c>
      <c r="P59" s="153">
        <f>SUM(P61:P87)</f>
        <v>2190</v>
      </c>
      <c r="Q59" s="153"/>
      <c r="R59" s="153">
        <f>SUM(R61:R87)</f>
        <v>8293</v>
      </c>
      <c r="S59" s="153">
        <f>SUM(S61:S87)</f>
        <v>4570</v>
      </c>
      <c r="T59" s="153">
        <f>SUM(T61:T87)</f>
        <v>3723</v>
      </c>
      <c r="U59" s="153"/>
      <c r="V59" s="153">
        <f>SUM(V61:V87)</f>
        <v>3651</v>
      </c>
      <c r="W59" s="153">
        <f>SUM(W61:W87)</f>
        <v>2016</v>
      </c>
      <c r="X59" s="153">
        <f>SUM(X61:X87)</f>
        <v>1635</v>
      </c>
      <c r="Y59" s="153"/>
      <c r="Z59" s="153">
        <f>SUM(Z61:Z87)</f>
        <v>863</v>
      </c>
      <c r="AA59" s="153">
        <f>SUM(AA61:AA87)</f>
        <v>457</v>
      </c>
      <c r="AB59" s="153">
        <f>SUM(AB61:AB87)</f>
        <v>406</v>
      </c>
      <c r="AC59" s="155"/>
      <c r="AD59" s="151" t="s">
        <v>262</v>
      </c>
      <c r="AE59" s="159">
        <f>+B59/(B59+B15+B106)*100</f>
        <v>10.950285702908793</v>
      </c>
      <c r="AF59" s="159">
        <f>+C59/(C59+C15+C106)*100</f>
        <v>12.722300594343331</v>
      </c>
      <c r="AG59" s="159">
        <f>+D59/(D59+D15+D106)*100</f>
        <v>9.2344296710986704</v>
      </c>
      <c r="AH59" s="160"/>
      <c r="AI59" s="159">
        <f>+F59/(F59+F15+F106)*100</f>
        <v>14.369354503563002</v>
      </c>
      <c r="AJ59" s="159">
        <f>+G59/(G59+G15+G106)*100</f>
        <v>16.332594444182426</v>
      </c>
      <c r="AK59" s="159">
        <f>+H59/(H59+H15+H106)*100</f>
        <v>12.256705661430709</v>
      </c>
      <c r="AL59" s="160"/>
      <c r="AM59" s="159">
        <f>+J59/(J59+J15+J106)*100</f>
        <v>12.0704723590206</v>
      </c>
      <c r="AN59" s="159">
        <f>+K59/(K59+K15+K106)*100</f>
        <v>13.767036362633117</v>
      </c>
      <c r="AO59" s="159">
        <f>+L59/(L59+L15+L106)*100</f>
        <v>10.354641591562265</v>
      </c>
      <c r="AP59" s="160"/>
      <c r="AQ59" s="159">
        <f>+N59/(N59+N15+N106)*100</f>
        <v>8.3129584352078236</v>
      </c>
      <c r="AR59" s="159">
        <f>+O59/(O59+O15+O106)*100</f>
        <v>9.794527155213995</v>
      </c>
      <c r="AS59" s="159">
        <f>+P59/(P59+P15+P106)*100</f>
        <v>6.868002634302381</v>
      </c>
      <c r="AT59" s="160"/>
      <c r="AU59" s="159">
        <f>+R59/(R59+R15+R106)*100</f>
        <v>12.466177620107029</v>
      </c>
      <c r="AV59" s="159">
        <f>+S59/(S59+S15+S106)*100</f>
        <v>14.29599274251572</v>
      </c>
      <c r="AW59" s="159">
        <f>+T59/(T59+T15+T106)*100</f>
        <v>10.773504644500392</v>
      </c>
      <c r="AX59" s="160"/>
      <c r="AY59" s="159">
        <f>+V59/(V59+V15+V106)*100</f>
        <v>6.9256596543809401</v>
      </c>
      <c r="AZ59" s="159">
        <f>+W59/(W59+W15+W106)*100</f>
        <v>8.2609408293722346</v>
      </c>
      <c r="BA59" s="159">
        <f>+X59/(X59+X15+X106)*100</f>
        <v>5.7747324550559815</v>
      </c>
      <c r="BB59" s="160"/>
      <c r="BC59" s="159">
        <f>+Z59/(Z59+Z15+Z106)*100</f>
        <v>5.5807035695809626</v>
      </c>
      <c r="BD59" s="159">
        <f>+AA59/(AA59+AA15+AA106)*100</f>
        <v>6.6793335282081259</v>
      </c>
      <c r="BE59" s="159">
        <f>+AB59/(AB59+AB15+AB106)*100</f>
        <v>4.7088842495940613</v>
      </c>
      <c r="BF59" s="161"/>
    </row>
    <row r="60" spans="1:60" ht="15" customHeight="1" x14ac:dyDescent="0.2">
      <c r="A60" s="108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D60" s="108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</row>
    <row r="61" spans="1:60" ht="15" customHeight="1" x14ac:dyDescent="0.2">
      <c r="A61" s="108" t="s">
        <v>79</v>
      </c>
      <c r="B61" s="272">
        <v>3497</v>
      </c>
      <c r="C61" s="272">
        <v>1938</v>
      </c>
      <c r="D61" s="272">
        <v>1559</v>
      </c>
      <c r="E61" s="272"/>
      <c r="F61" s="272">
        <v>1164</v>
      </c>
      <c r="G61" s="272">
        <v>632</v>
      </c>
      <c r="H61" s="272">
        <v>532</v>
      </c>
      <c r="I61" s="272"/>
      <c r="J61" s="272">
        <v>846</v>
      </c>
      <c r="K61" s="272">
        <v>477</v>
      </c>
      <c r="L61" s="272">
        <v>369</v>
      </c>
      <c r="M61" s="272"/>
      <c r="N61" s="272">
        <v>537</v>
      </c>
      <c r="O61" s="272">
        <v>302</v>
      </c>
      <c r="P61" s="272">
        <v>235</v>
      </c>
      <c r="Q61" s="272"/>
      <c r="R61" s="272">
        <v>691</v>
      </c>
      <c r="S61" s="272">
        <v>381</v>
      </c>
      <c r="T61" s="272">
        <v>310</v>
      </c>
      <c r="U61" s="272"/>
      <c r="V61" s="272">
        <v>250</v>
      </c>
      <c r="W61" s="272">
        <v>141</v>
      </c>
      <c r="X61" s="272">
        <v>109</v>
      </c>
      <c r="Y61" s="272"/>
      <c r="Z61" s="272">
        <v>9</v>
      </c>
      <c r="AA61" s="272">
        <v>5</v>
      </c>
      <c r="AB61" s="272">
        <v>4</v>
      </c>
      <c r="AD61" s="108" t="s">
        <v>79</v>
      </c>
      <c r="AE61" s="103">
        <f t="shared" ref="AE61:AE87" si="22">+B61/(B61+B17+B108)*100</f>
        <v>16.726455254221072</v>
      </c>
      <c r="AF61" s="103">
        <f t="shared" ref="AF61:AF87" si="23">+C61/(C61+C17+C108)*100</f>
        <v>18.267508719012159</v>
      </c>
      <c r="AG61" s="103">
        <f t="shared" ref="AG61:AG87" si="24">+D61/(D61+D17+D108)*100</f>
        <v>15.138861914934939</v>
      </c>
      <c r="AH61" s="143"/>
      <c r="AI61" s="103">
        <f t="shared" ref="AI61:AI87" si="25">+F61/(F61+F17+F108)*100</f>
        <v>22.985781990521325</v>
      </c>
      <c r="AJ61" s="103">
        <f t="shared" ref="AJ61:AJ87" si="26">+G61/(G61+G17+G108)*100</f>
        <v>23.626168224299064</v>
      </c>
      <c r="AK61" s="103">
        <f t="shared" ref="AK61:AK87" si="27">+H61/(H61+H17+H108)*100</f>
        <v>22.268731686898281</v>
      </c>
      <c r="AL61" s="106"/>
      <c r="AM61" s="103">
        <f t="shared" ref="AM61:AM87" si="28">+J61/(J61+J17+J108)*100</f>
        <v>18.572996706915479</v>
      </c>
      <c r="AN61" s="103">
        <f t="shared" ref="AN61:AN87" si="29">+K61/(K61+K17+K108)*100</f>
        <v>20.613656006914432</v>
      </c>
      <c r="AO61" s="103">
        <f t="shared" ref="AO61:AO87" si="30">+L61/(L61+L17+L108)*100</f>
        <v>16.46586345381526</v>
      </c>
      <c r="AP61" s="106"/>
      <c r="AQ61" s="103">
        <f t="shared" ref="AQ61:AQ87" si="31">+N61/(N61+N17+N108)*100</f>
        <v>14.240254574383451</v>
      </c>
      <c r="AR61" s="103">
        <f t="shared" ref="AR61:AR87" si="32">+O61/(O61+O17+O108)*100</f>
        <v>15.431783341849769</v>
      </c>
      <c r="AS61" s="103">
        <f t="shared" ref="AS61:AS87" si="33">+P61/(P61+P17+P108)*100</f>
        <v>12.954796030871002</v>
      </c>
      <c r="AT61" s="106"/>
      <c r="AU61" s="103">
        <f t="shared" ref="AU61:AU87" si="34">+R61/(R61+R17+R108)*100</f>
        <v>18.726287262872628</v>
      </c>
      <c r="AV61" s="103">
        <f t="shared" ref="AV61:AV87" si="35">+S61/(S61+S17+S108)*100</f>
        <v>20.616883116883116</v>
      </c>
      <c r="AW61" s="103">
        <f t="shared" ref="AW61:AW87" si="36">+T61/(T61+T17+T108)*100</f>
        <v>16.829533116178066</v>
      </c>
      <c r="AX61" s="106"/>
      <c r="AY61" s="103">
        <f t="shared" ref="AY61:AY87" si="37">+V61/(V61+V17+V108)*100</f>
        <v>8.1380208333333321</v>
      </c>
      <c r="AZ61" s="103">
        <f t="shared" ref="AZ61:AZ87" si="38">+W61/(W61+W17+W108)*100</f>
        <v>9.6907216494845372</v>
      </c>
      <c r="BA61" s="103">
        <f t="shared" ref="BA61:BA87" si="39">+X61/(X61+X17+X108)*100</f>
        <v>6.7408781694495978</v>
      </c>
      <c r="BB61" s="143"/>
      <c r="BC61" s="103">
        <f t="shared" ref="BC61:BC80" si="40">+Z61/(Z61+Z17+Z108)*100</f>
        <v>1.1920529801324504</v>
      </c>
      <c r="BD61" s="103">
        <f t="shared" ref="BD61:BD80" si="41">+AA61/(AA61+AA17+AA108)*100</f>
        <v>1.3888888888888888</v>
      </c>
      <c r="BE61" s="103">
        <f t="shared" ref="BE61:BE80" si="42">+AB61/(AB61+AB17+AB108)*100</f>
        <v>1.0126582278481013</v>
      </c>
    </row>
    <row r="62" spans="1:60" ht="15" customHeight="1" x14ac:dyDescent="0.2">
      <c r="A62" s="108" t="s">
        <v>80</v>
      </c>
      <c r="B62" s="272">
        <v>2991</v>
      </c>
      <c r="C62" s="272">
        <v>1690</v>
      </c>
      <c r="D62" s="272">
        <v>1301</v>
      </c>
      <c r="E62" s="272"/>
      <c r="F62" s="272">
        <v>908</v>
      </c>
      <c r="G62" s="272">
        <v>499</v>
      </c>
      <c r="H62" s="272">
        <v>409</v>
      </c>
      <c r="I62" s="272"/>
      <c r="J62" s="272">
        <v>633</v>
      </c>
      <c r="K62" s="272">
        <v>359</v>
      </c>
      <c r="L62" s="272">
        <v>274</v>
      </c>
      <c r="M62" s="272"/>
      <c r="N62" s="272">
        <v>475</v>
      </c>
      <c r="O62" s="272">
        <v>277</v>
      </c>
      <c r="P62" s="272">
        <v>198</v>
      </c>
      <c r="Q62" s="272"/>
      <c r="R62" s="272">
        <v>705</v>
      </c>
      <c r="S62" s="272">
        <v>407</v>
      </c>
      <c r="T62" s="272">
        <v>298</v>
      </c>
      <c r="U62" s="272"/>
      <c r="V62" s="272">
        <v>240</v>
      </c>
      <c r="W62" s="272">
        <v>132</v>
      </c>
      <c r="X62" s="272">
        <v>108</v>
      </c>
      <c r="Y62" s="272"/>
      <c r="Z62" s="272">
        <v>30</v>
      </c>
      <c r="AA62" s="272">
        <v>16</v>
      </c>
      <c r="AB62" s="272">
        <v>14</v>
      </c>
      <c r="AD62" s="108" t="s">
        <v>80</v>
      </c>
      <c r="AE62" s="103">
        <f t="shared" si="22"/>
        <v>12.876146196564639</v>
      </c>
      <c r="AF62" s="103">
        <f t="shared" si="23"/>
        <v>14.614320304392944</v>
      </c>
      <c r="AG62" s="103">
        <f t="shared" si="24"/>
        <v>11.153021860265753</v>
      </c>
      <c r="AH62" s="143"/>
      <c r="AI62" s="103">
        <f t="shared" si="25"/>
        <v>17.569659442724458</v>
      </c>
      <c r="AJ62" s="103">
        <f t="shared" si="26"/>
        <v>18.577810871183917</v>
      </c>
      <c r="AK62" s="103">
        <f t="shared" si="27"/>
        <v>16.478646253021758</v>
      </c>
      <c r="AL62" s="106"/>
      <c r="AM62" s="103">
        <f t="shared" si="28"/>
        <v>13.519863306279367</v>
      </c>
      <c r="AN62" s="103">
        <f t="shared" si="29"/>
        <v>15.231226134917266</v>
      </c>
      <c r="AO62" s="103">
        <f t="shared" si="30"/>
        <v>11.78494623655914</v>
      </c>
      <c r="AP62" s="106"/>
      <c r="AQ62" s="103">
        <f t="shared" si="31"/>
        <v>10.700608245100247</v>
      </c>
      <c r="AR62" s="103">
        <f t="shared" si="32"/>
        <v>12.399283795881827</v>
      </c>
      <c r="AS62" s="103">
        <f t="shared" si="33"/>
        <v>8.9795918367346932</v>
      </c>
      <c r="AT62" s="106"/>
      <c r="AU62" s="103">
        <f t="shared" si="34"/>
        <v>15.511551155115511</v>
      </c>
      <c r="AV62" s="103">
        <f t="shared" si="35"/>
        <v>18.550592525068367</v>
      </c>
      <c r="AW62" s="103">
        <f t="shared" si="36"/>
        <v>12.675457252233091</v>
      </c>
      <c r="AX62" s="106"/>
      <c r="AY62" s="103">
        <f t="shared" si="37"/>
        <v>6.5128900949796469</v>
      </c>
      <c r="AZ62" s="103">
        <f t="shared" si="38"/>
        <v>7.4957410562180584</v>
      </c>
      <c r="BA62" s="103">
        <f t="shared" si="39"/>
        <v>5.6133056133056138</v>
      </c>
      <c r="BB62" s="143"/>
      <c r="BC62" s="103">
        <f t="shared" si="40"/>
        <v>4.225352112676056</v>
      </c>
      <c r="BD62" s="103">
        <f t="shared" si="41"/>
        <v>4.8192771084337354</v>
      </c>
      <c r="BE62" s="103">
        <f t="shared" si="42"/>
        <v>3.7037037037037033</v>
      </c>
    </row>
    <row r="63" spans="1:60" ht="15" customHeight="1" x14ac:dyDescent="0.2">
      <c r="A63" s="108" t="s">
        <v>81</v>
      </c>
      <c r="B63" s="272">
        <v>2447</v>
      </c>
      <c r="C63" s="272">
        <v>1371</v>
      </c>
      <c r="D63" s="272">
        <v>1076</v>
      </c>
      <c r="E63" s="272"/>
      <c r="F63" s="272">
        <v>742</v>
      </c>
      <c r="G63" s="272">
        <v>436</v>
      </c>
      <c r="H63" s="272">
        <v>306</v>
      </c>
      <c r="I63" s="272"/>
      <c r="J63" s="272">
        <v>600</v>
      </c>
      <c r="K63" s="272">
        <v>331</v>
      </c>
      <c r="L63" s="272">
        <v>269</v>
      </c>
      <c r="M63" s="272"/>
      <c r="N63" s="272">
        <v>414</v>
      </c>
      <c r="O63" s="272">
        <v>220</v>
      </c>
      <c r="P63" s="272">
        <v>194</v>
      </c>
      <c r="Q63" s="272"/>
      <c r="R63" s="272">
        <v>506</v>
      </c>
      <c r="S63" s="272">
        <v>284</v>
      </c>
      <c r="T63" s="272">
        <v>222</v>
      </c>
      <c r="U63" s="272"/>
      <c r="V63" s="272">
        <v>181</v>
      </c>
      <c r="W63" s="272">
        <v>97</v>
      </c>
      <c r="X63" s="272">
        <v>84</v>
      </c>
      <c r="Y63" s="272"/>
      <c r="Z63" s="272">
        <v>4</v>
      </c>
      <c r="AA63" s="272">
        <v>3</v>
      </c>
      <c r="AB63" s="272">
        <v>1</v>
      </c>
      <c r="AD63" s="108" t="s">
        <v>81</v>
      </c>
      <c r="AE63" s="103">
        <f t="shared" si="22"/>
        <v>14.151870915505176</v>
      </c>
      <c r="AF63" s="103">
        <f t="shared" si="23"/>
        <v>16.555971501026445</v>
      </c>
      <c r="AG63" s="103">
        <f t="shared" si="24"/>
        <v>11.942286348501664</v>
      </c>
      <c r="AH63" s="143"/>
      <c r="AI63" s="103">
        <f t="shared" si="25"/>
        <v>17.041800643086816</v>
      </c>
      <c r="AJ63" s="103">
        <f t="shared" si="26"/>
        <v>19.827194179172348</v>
      </c>
      <c r="AK63" s="103">
        <f t="shared" si="27"/>
        <v>14.199535962877031</v>
      </c>
      <c r="AL63" s="106"/>
      <c r="AM63" s="103">
        <f t="shared" si="28"/>
        <v>16.194331983805668</v>
      </c>
      <c r="AN63" s="103">
        <f t="shared" si="29"/>
        <v>17.891891891891891</v>
      </c>
      <c r="AO63" s="103">
        <f t="shared" si="30"/>
        <v>14.50134770889488</v>
      </c>
      <c r="AP63" s="106"/>
      <c r="AQ63" s="103">
        <f t="shared" si="31"/>
        <v>13.076437144662034</v>
      </c>
      <c r="AR63" s="103">
        <f t="shared" si="32"/>
        <v>14.735432016075018</v>
      </c>
      <c r="AS63" s="103">
        <f t="shared" si="33"/>
        <v>11.59593544530783</v>
      </c>
      <c r="AT63" s="106"/>
      <c r="AU63" s="103">
        <f t="shared" si="34"/>
        <v>16.716220680541792</v>
      </c>
      <c r="AV63" s="103">
        <f t="shared" si="35"/>
        <v>20.535068691250906</v>
      </c>
      <c r="AW63" s="103">
        <f t="shared" si="36"/>
        <v>13.503649635036496</v>
      </c>
      <c r="AX63" s="106"/>
      <c r="AY63" s="103">
        <f t="shared" si="37"/>
        <v>7.463917525773196</v>
      </c>
      <c r="AZ63" s="103">
        <f t="shared" si="38"/>
        <v>8.7308730873087317</v>
      </c>
      <c r="BA63" s="103">
        <f t="shared" si="39"/>
        <v>6.3926940639269407</v>
      </c>
      <c r="BB63" s="143"/>
      <c r="BC63" s="103">
        <f t="shared" si="40"/>
        <v>0.65146579804560267</v>
      </c>
      <c r="BD63" s="103">
        <f t="shared" si="41"/>
        <v>1.2244897959183674</v>
      </c>
      <c r="BE63" s="103">
        <f t="shared" si="42"/>
        <v>0.27100271002710025</v>
      </c>
    </row>
    <row r="64" spans="1:60" ht="15" customHeight="1" x14ac:dyDescent="0.2">
      <c r="A64" s="108" t="s">
        <v>82</v>
      </c>
      <c r="B64" s="272">
        <v>3153</v>
      </c>
      <c r="C64" s="272">
        <v>1691</v>
      </c>
      <c r="D64" s="272">
        <v>1462</v>
      </c>
      <c r="E64" s="272"/>
      <c r="F64" s="272">
        <v>1124</v>
      </c>
      <c r="G64" s="272">
        <v>654</v>
      </c>
      <c r="H64" s="272">
        <v>470</v>
      </c>
      <c r="I64" s="272"/>
      <c r="J64" s="272">
        <v>694</v>
      </c>
      <c r="K64" s="272">
        <v>360</v>
      </c>
      <c r="L64" s="272">
        <v>334</v>
      </c>
      <c r="M64" s="272"/>
      <c r="N64" s="272">
        <v>346</v>
      </c>
      <c r="O64" s="272">
        <v>184</v>
      </c>
      <c r="P64" s="272">
        <v>162</v>
      </c>
      <c r="Q64" s="272"/>
      <c r="R64" s="272">
        <v>528</v>
      </c>
      <c r="S64" s="272">
        <v>273</v>
      </c>
      <c r="T64" s="272">
        <v>255</v>
      </c>
      <c r="U64" s="272"/>
      <c r="V64" s="272">
        <v>319</v>
      </c>
      <c r="W64" s="272">
        <v>168</v>
      </c>
      <c r="X64" s="272">
        <v>151</v>
      </c>
      <c r="Y64" s="272"/>
      <c r="Z64" s="272">
        <v>142</v>
      </c>
      <c r="AA64" s="272">
        <v>52</v>
      </c>
      <c r="AB64" s="272">
        <v>90</v>
      </c>
      <c r="AD64" s="108" t="s">
        <v>82</v>
      </c>
      <c r="AE64" s="103">
        <f t="shared" si="22"/>
        <v>13.574719076936322</v>
      </c>
      <c r="AF64" s="103">
        <f t="shared" si="23"/>
        <v>15.191806666067739</v>
      </c>
      <c r="AG64" s="103">
        <f t="shared" si="24"/>
        <v>12.086640211640212</v>
      </c>
      <c r="AH64" s="143"/>
      <c r="AI64" s="103">
        <f t="shared" si="25"/>
        <v>20.680772769089238</v>
      </c>
      <c r="AJ64" s="103">
        <f t="shared" si="26"/>
        <v>23.365487674169348</v>
      </c>
      <c r="AK64" s="103">
        <f t="shared" si="27"/>
        <v>17.830045523520486</v>
      </c>
      <c r="AL64" s="106"/>
      <c r="AM64" s="103">
        <f t="shared" si="28"/>
        <v>15.303197353914003</v>
      </c>
      <c r="AN64" s="103">
        <f t="shared" si="29"/>
        <v>16.400911161731209</v>
      </c>
      <c r="AO64" s="103">
        <f t="shared" si="30"/>
        <v>14.273504273504273</v>
      </c>
      <c r="AP64" s="106"/>
      <c r="AQ64" s="103">
        <f t="shared" si="31"/>
        <v>8.7528459397925626</v>
      </c>
      <c r="AR64" s="103">
        <f t="shared" si="32"/>
        <v>9.7716409984067969</v>
      </c>
      <c r="AS64" s="103">
        <f t="shared" si="33"/>
        <v>7.8260869565217401</v>
      </c>
      <c r="AT64" s="106"/>
      <c r="AU64" s="103">
        <f t="shared" si="34"/>
        <v>12.796897721764422</v>
      </c>
      <c r="AV64" s="103">
        <f t="shared" si="35"/>
        <v>13.935681470137826</v>
      </c>
      <c r="AW64" s="103">
        <f t="shared" si="36"/>
        <v>11.767420396862022</v>
      </c>
      <c r="AX64" s="106"/>
      <c r="AY64" s="103">
        <f t="shared" si="37"/>
        <v>9.0189426067288672</v>
      </c>
      <c r="AZ64" s="103">
        <f t="shared" si="38"/>
        <v>10.44776119402985</v>
      </c>
      <c r="BA64" s="103">
        <f t="shared" si="39"/>
        <v>7.8278900984966304</v>
      </c>
      <c r="BB64" s="143"/>
      <c r="BC64" s="103">
        <f t="shared" si="40"/>
        <v>8.653260207190737</v>
      </c>
      <c r="BD64" s="103">
        <f t="shared" si="41"/>
        <v>7.5691411935953425</v>
      </c>
      <c r="BE64" s="103">
        <f t="shared" si="42"/>
        <v>9.433962264150944</v>
      </c>
    </row>
    <row r="65" spans="1:57" ht="15" customHeight="1" x14ac:dyDescent="0.2">
      <c r="A65" s="108" t="s">
        <v>83</v>
      </c>
      <c r="B65" s="272">
        <v>253</v>
      </c>
      <c r="C65" s="272">
        <v>172</v>
      </c>
      <c r="D65" s="272">
        <v>81</v>
      </c>
      <c r="E65" s="272"/>
      <c r="F65" s="272">
        <v>50</v>
      </c>
      <c r="G65" s="272">
        <v>32</v>
      </c>
      <c r="H65" s="272">
        <v>18</v>
      </c>
      <c r="I65" s="272"/>
      <c r="J65" s="272">
        <v>70</v>
      </c>
      <c r="K65" s="272">
        <v>52</v>
      </c>
      <c r="L65" s="272">
        <v>18</v>
      </c>
      <c r="M65" s="272"/>
      <c r="N65" s="272">
        <v>20</v>
      </c>
      <c r="O65" s="272">
        <v>15</v>
      </c>
      <c r="P65" s="272">
        <v>5</v>
      </c>
      <c r="Q65" s="272"/>
      <c r="R65" s="272">
        <v>81</v>
      </c>
      <c r="S65" s="272">
        <v>53</v>
      </c>
      <c r="T65" s="272">
        <v>28</v>
      </c>
      <c r="U65" s="272"/>
      <c r="V65" s="272">
        <v>23</v>
      </c>
      <c r="W65" s="272">
        <v>13</v>
      </c>
      <c r="X65" s="272">
        <v>10</v>
      </c>
      <c r="Y65" s="272"/>
      <c r="Z65" s="272">
        <v>9</v>
      </c>
      <c r="AA65" s="272">
        <v>7</v>
      </c>
      <c r="AB65" s="272">
        <v>2</v>
      </c>
      <c r="AD65" s="108" t="s">
        <v>83</v>
      </c>
      <c r="AE65" s="103">
        <f t="shared" si="22"/>
        <v>4.3726235741444865</v>
      </c>
      <c r="AF65" s="103">
        <f t="shared" si="23"/>
        <v>5.8563159686755188</v>
      </c>
      <c r="AG65" s="103">
        <f t="shared" si="24"/>
        <v>2.8431028431028431</v>
      </c>
      <c r="AH65" s="143"/>
      <c r="AI65" s="103">
        <f t="shared" si="25"/>
        <v>4.4052863436123353</v>
      </c>
      <c r="AJ65" s="103">
        <f t="shared" si="26"/>
        <v>5.3244592346089847</v>
      </c>
      <c r="AK65" s="103">
        <f t="shared" si="27"/>
        <v>3.3707865168539324</v>
      </c>
      <c r="AL65" s="106"/>
      <c r="AM65" s="103">
        <f t="shared" si="28"/>
        <v>6.7243035542747354</v>
      </c>
      <c r="AN65" s="103">
        <f t="shared" si="29"/>
        <v>9.454545454545455</v>
      </c>
      <c r="AO65" s="103">
        <f t="shared" si="30"/>
        <v>3.6659877800407332</v>
      </c>
      <c r="AP65" s="106"/>
      <c r="AQ65" s="103">
        <f t="shared" si="31"/>
        <v>1.8467220683287167</v>
      </c>
      <c r="AR65" s="103">
        <f t="shared" si="32"/>
        <v>2.7173913043478262</v>
      </c>
      <c r="AS65" s="103">
        <f t="shared" si="33"/>
        <v>0.94161958568738224</v>
      </c>
      <c r="AT65" s="106"/>
      <c r="AU65" s="103">
        <f t="shared" si="34"/>
        <v>6.738768718801996</v>
      </c>
      <c r="AV65" s="103">
        <f t="shared" si="35"/>
        <v>8.8186356073211325</v>
      </c>
      <c r="AW65" s="103">
        <f t="shared" si="36"/>
        <v>4.6589018302828622</v>
      </c>
      <c r="AX65" s="106"/>
      <c r="AY65" s="103">
        <f t="shared" si="37"/>
        <v>2.3908523908523911</v>
      </c>
      <c r="AZ65" s="103">
        <f t="shared" si="38"/>
        <v>2.8199566160520604</v>
      </c>
      <c r="BA65" s="103">
        <f t="shared" si="39"/>
        <v>1.996007984031936</v>
      </c>
      <c r="BB65" s="143"/>
      <c r="BC65" s="103">
        <f t="shared" si="40"/>
        <v>2.4793388429752068</v>
      </c>
      <c r="BD65" s="103">
        <f t="shared" si="41"/>
        <v>4.0697674418604652</v>
      </c>
      <c r="BE65" s="103">
        <f t="shared" si="42"/>
        <v>1.0471204188481675</v>
      </c>
    </row>
    <row r="66" spans="1:57" ht="15" customHeight="1" x14ac:dyDescent="0.2">
      <c r="A66" s="108" t="s">
        <v>84</v>
      </c>
      <c r="B66" s="272">
        <v>968</v>
      </c>
      <c r="C66" s="272">
        <v>594</v>
      </c>
      <c r="D66" s="272">
        <v>374</v>
      </c>
      <c r="E66" s="272"/>
      <c r="F66" s="272">
        <v>274</v>
      </c>
      <c r="G66" s="272">
        <v>164</v>
      </c>
      <c r="H66" s="272">
        <v>110</v>
      </c>
      <c r="I66" s="272"/>
      <c r="J66" s="272">
        <v>198</v>
      </c>
      <c r="K66" s="272">
        <v>131</v>
      </c>
      <c r="L66" s="272">
        <v>67</v>
      </c>
      <c r="M66" s="272"/>
      <c r="N66" s="272">
        <v>151</v>
      </c>
      <c r="O66" s="272">
        <v>101</v>
      </c>
      <c r="P66" s="272">
        <v>50</v>
      </c>
      <c r="Q66" s="272"/>
      <c r="R66" s="272">
        <v>265</v>
      </c>
      <c r="S66" s="272">
        <v>158</v>
      </c>
      <c r="T66" s="272">
        <v>107</v>
      </c>
      <c r="U66" s="272"/>
      <c r="V66" s="272">
        <v>69</v>
      </c>
      <c r="W66" s="272">
        <v>34</v>
      </c>
      <c r="X66" s="272">
        <v>35</v>
      </c>
      <c r="Y66" s="272"/>
      <c r="Z66" s="272">
        <v>11</v>
      </c>
      <c r="AA66" s="272">
        <v>6</v>
      </c>
      <c r="AB66" s="272">
        <v>5</v>
      </c>
      <c r="AD66" s="108" t="s">
        <v>84</v>
      </c>
      <c r="AE66" s="103">
        <f t="shared" si="22"/>
        <v>7.096774193548387</v>
      </c>
      <c r="AF66" s="103">
        <f t="shared" si="23"/>
        <v>8.5862966175195155</v>
      </c>
      <c r="AG66" s="103">
        <f t="shared" si="24"/>
        <v>5.5638202915798871</v>
      </c>
      <c r="AH66" s="143"/>
      <c r="AI66" s="103">
        <f t="shared" si="25"/>
        <v>9.8137535816618904</v>
      </c>
      <c r="AJ66" s="103">
        <f t="shared" si="26"/>
        <v>11.096075778078484</v>
      </c>
      <c r="AK66" s="103">
        <f t="shared" si="27"/>
        <v>8.3713850837138502</v>
      </c>
      <c r="AL66" s="106"/>
      <c r="AM66" s="103">
        <f t="shared" si="28"/>
        <v>6.979203383856186</v>
      </c>
      <c r="AN66" s="103">
        <f t="shared" si="29"/>
        <v>8.7860496311200542</v>
      </c>
      <c r="AO66" s="103">
        <f t="shared" si="30"/>
        <v>4.9777117384843983</v>
      </c>
      <c r="AP66" s="106"/>
      <c r="AQ66" s="103">
        <f t="shared" si="31"/>
        <v>6.1407076047173641</v>
      </c>
      <c r="AR66" s="103">
        <f t="shared" si="32"/>
        <v>7.9091620986687552</v>
      </c>
      <c r="AS66" s="103">
        <f t="shared" si="33"/>
        <v>4.230118443316413</v>
      </c>
      <c r="AT66" s="106"/>
      <c r="AU66" s="103">
        <f t="shared" si="34"/>
        <v>9.3805309734513269</v>
      </c>
      <c r="AV66" s="103">
        <f t="shared" si="35"/>
        <v>11.424439624005785</v>
      </c>
      <c r="AW66" s="103">
        <f t="shared" si="36"/>
        <v>7.4202496532593614</v>
      </c>
      <c r="AX66" s="106"/>
      <c r="AY66" s="103">
        <f t="shared" si="37"/>
        <v>3.18118948824343</v>
      </c>
      <c r="AZ66" s="103">
        <f t="shared" si="38"/>
        <v>3.2850241545893724</v>
      </c>
      <c r="BA66" s="103">
        <f t="shared" si="39"/>
        <v>3.0864197530864197</v>
      </c>
      <c r="BB66" s="143"/>
      <c r="BC66" s="103">
        <f t="shared" si="40"/>
        <v>1.9713261648745519</v>
      </c>
      <c r="BD66" s="103">
        <f t="shared" si="41"/>
        <v>2.3622047244094486</v>
      </c>
      <c r="BE66" s="103">
        <f t="shared" si="42"/>
        <v>1.6447368421052631</v>
      </c>
    </row>
    <row r="67" spans="1:57" ht="15" customHeight="1" x14ac:dyDescent="0.2">
      <c r="A67" s="108" t="s">
        <v>85</v>
      </c>
      <c r="B67" s="272">
        <v>84</v>
      </c>
      <c r="C67" s="272">
        <v>57</v>
      </c>
      <c r="D67" s="272">
        <v>27</v>
      </c>
      <c r="E67" s="272"/>
      <c r="F67" s="272">
        <v>20</v>
      </c>
      <c r="G67" s="272">
        <v>13</v>
      </c>
      <c r="H67" s="272">
        <v>7</v>
      </c>
      <c r="I67" s="272"/>
      <c r="J67" s="272">
        <v>22</v>
      </c>
      <c r="K67" s="272">
        <v>13</v>
      </c>
      <c r="L67" s="272">
        <v>9</v>
      </c>
      <c r="M67" s="272"/>
      <c r="N67" s="272">
        <v>13</v>
      </c>
      <c r="O67" s="272">
        <v>7</v>
      </c>
      <c r="P67" s="272">
        <v>6</v>
      </c>
      <c r="Q67" s="272"/>
      <c r="R67" s="272">
        <v>23</v>
      </c>
      <c r="S67" s="272">
        <v>20</v>
      </c>
      <c r="T67" s="272">
        <v>3</v>
      </c>
      <c r="U67" s="272"/>
      <c r="V67" s="272">
        <v>3</v>
      </c>
      <c r="W67" s="272">
        <v>2</v>
      </c>
      <c r="X67" s="272">
        <v>1</v>
      </c>
      <c r="Y67" s="272"/>
      <c r="Z67" s="272">
        <v>3</v>
      </c>
      <c r="AA67" s="272">
        <v>2</v>
      </c>
      <c r="AB67" s="272">
        <v>1</v>
      </c>
      <c r="AD67" s="108" t="s">
        <v>85</v>
      </c>
      <c r="AE67" s="103">
        <f t="shared" si="22"/>
        <v>3.0478955007256894</v>
      </c>
      <c r="AF67" s="103">
        <f t="shared" si="23"/>
        <v>4.3611323641928079</v>
      </c>
      <c r="AG67" s="103">
        <f t="shared" si="24"/>
        <v>1.8633540372670807</v>
      </c>
      <c r="AH67" s="143"/>
      <c r="AI67" s="103">
        <f t="shared" si="25"/>
        <v>3.7313432835820892</v>
      </c>
      <c r="AJ67" s="103">
        <f t="shared" si="26"/>
        <v>5.0583657587548636</v>
      </c>
      <c r="AK67" s="103">
        <f t="shared" si="27"/>
        <v>2.5089605734767026</v>
      </c>
      <c r="AL67" s="106"/>
      <c r="AM67" s="103">
        <f t="shared" si="28"/>
        <v>3.9355992844364938</v>
      </c>
      <c r="AN67" s="103">
        <f t="shared" si="29"/>
        <v>4.9056603773584913</v>
      </c>
      <c r="AO67" s="103">
        <f t="shared" si="30"/>
        <v>3.0612244897959182</v>
      </c>
      <c r="AP67" s="106"/>
      <c r="AQ67" s="103">
        <f t="shared" si="31"/>
        <v>2.7196652719665275</v>
      </c>
      <c r="AR67" s="103">
        <f t="shared" si="32"/>
        <v>2.9787234042553195</v>
      </c>
      <c r="AS67" s="103">
        <f t="shared" si="33"/>
        <v>2.4691358024691357</v>
      </c>
      <c r="AT67" s="106"/>
      <c r="AU67" s="103">
        <f t="shared" si="34"/>
        <v>4.2047531992687386</v>
      </c>
      <c r="AV67" s="103">
        <f t="shared" si="35"/>
        <v>7.2202166064981945</v>
      </c>
      <c r="AW67" s="103">
        <f t="shared" si="36"/>
        <v>1.1111111111111112</v>
      </c>
      <c r="AX67" s="106"/>
      <c r="AY67" s="103">
        <f t="shared" si="37"/>
        <v>0.72815533980582525</v>
      </c>
      <c r="AZ67" s="103">
        <f t="shared" si="38"/>
        <v>1.098901098901099</v>
      </c>
      <c r="BA67" s="103">
        <f t="shared" si="39"/>
        <v>0.43478260869565216</v>
      </c>
      <c r="BB67" s="143"/>
      <c r="BC67" s="103">
        <f t="shared" si="40"/>
        <v>1.3392857142857142</v>
      </c>
      <c r="BD67" s="103">
        <f t="shared" si="41"/>
        <v>2.197802197802198</v>
      </c>
      <c r="BE67" s="103">
        <f t="shared" si="42"/>
        <v>0.75187969924812026</v>
      </c>
    </row>
    <row r="68" spans="1:57" ht="15" customHeight="1" x14ac:dyDescent="0.2">
      <c r="A68" s="108" t="s">
        <v>86</v>
      </c>
      <c r="B68" s="272">
        <v>3600</v>
      </c>
      <c r="C68" s="272">
        <v>2132</v>
      </c>
      <c r="D68" s="272">
        <v>1468</v>
      </c>
      <c r="E68" s="272"/>
      <c r="F68" s="272">
        <v>1190</v>
      </c>
      <c r="G68" s="272">
        <v>720</v>
      </c>
      <c r="H68" s="272">
        <v>470</v>
      </c>
      <c r="I68" s="272"/>
      <c r="J68" s="272">
        <v>720</v>
      </c>
      <c r="K68" s="272">
        <v>444</v>
      </c>
      <c r="L68" s="272">
        <v>276</v>
      </c>
      <c r="M68" s="272"/>
      <c r="N68" s="272">
        <v>477</v>
      </c>
      <c r="O68" s="272">
        <v>282</v>
      </c>
      <c r="P68" s="272">
        <v>195</v>
      </c>
      <c r="Q68" s="272"/>
      <c r="R68" s="272">
        <v>754</v>
      </c>
      <c r="S68" s="272">
        <v>417</v>
      </c>
      <c r="T68" s="272">
        <v>337</v>
      </c>
      <c r="U68" s="272"/>
      <c r="V68" s="272">
        <v>403</v>
      </c>
      <c r="W68" s="272">
        <v>234</v>
      </c>
      <c r="X68" s="272">
        <v>169</v>
      </c>
      <c r="Y68" s="272"/>
      <c r="Z68" s="272">
        <v>56</v>
      </c>
      <c r="AA68" s="272">
        <v>35</v>
      </c>
      <c r="AB68" s="272">
        <v>21</v>
      </c>
      <c r="AD68" s="108" t="s">
        <v>86</v>
      </c>
      <c r="AE68" s="103">
        <f t="shared" si="22"/>
        <v>11.431474660231169</v>
      </c>
      <c r="AF68" s="103">
        <f t="shared" si="23"/>
        <v>13.680698151950718</v>
      </c>
      <c r="AG68" s="103">
        <f t="shared" si="24"/>
        <v>9.2280613527784752</v>
      </c>
      <c r="AH68" s="143"/>
      <c r="AI68" s="103">
        <f t="shared" si="25"/>
        <v>16.31030701754386</v>
      </c>
      <c r="AJ68" s="103">
        <f t="shared" si="26"/>
        <v>18.803865238965788</v>
      </c>
      <c r="AK68" s="103">
        <f t="shared" si="27"/>
        <v>13.556388808768387</v>
      </c>
      <c r="AL68" s="106"/>
      <c r="AM68" s="103">
        <f t="shared" si="28"/>
        <v>11.194029850746269</v>
      </c>
      <c r="AN68" s="103">
        <f t="shared" si="29"/>
        <v>13.669950738916256</v>
      </c>
      <c r="AO68" s="103">
        <f t="shared" si="30"/>
        <v>8.6683417085427141</v>
      </c>
      <c r="AP68" s="106"/>
      <c r="AQ68" s="103">
        <f t="shared" si="31"/>
        <v>8.421610169491526</v>
      </c>
      <c r="AR68" s="103">
        <f t="shared" si="32"/>
        <v>10.114777618364419</v>
      </c>
      <c r="AS68" s="103">
        <f t="shared" si="33"/>
        <v>6.7802503477051452</v>
      </c>
      <c r="AT68" s="106"/>
      <c r="AU68" s="103">
        <f t="shared" si="34"/>
        <v>12.314225053078557</v>
      </c>
      <c r="AV68" s="103">
        <f t="shared" si="35"/>
        <v>14.212678936605316</v>
      </c>
      <c r="AW68" s="103">
        <f t="shared" si="36"/>
        <v>10.567576042646598</v>
      </c>
      <c r="AX68" s="106"/>
      <c r="AY68" s="103">
        <f t="shared" si="37"/>
        <v>8.9080459770114953</v>
      </c>
      <c r="AZ68" s="103">
        <f t="shared" si="38"/>
        <v>11.111111111111111</v>
      </c>
      <c r="BA68" s="103">
        <f t="shared" si="39"/>
        <v>6.9892473118279561</v>
      </c>
      <c r="BB68" s="143"/>
      <c r="BC68" s="103">
        <f t="shared" si="40"/>
        <v>3.8540949759119063</v>
      </c>
      <c r="BD68" s="103">
        <f t="shared" si="41"/>
        <v>5.1546391752577314</v>
      </c>
      <c r="BE68" s="103">
        <f t="shared" si="42"/>
        <v>2.7131782945736433</v>
      </c>
    </row>
    <row r="69" spans="1:57" ht="15" customHeight="1" x14ac:dyDescent="0.2">
      <c r="A69" s="108" t="s">
        <v>87</v>
      </c>
      <c r="B69" s="272">
        <v>1304</v>
      </c>
      <c r="C69" s="272">
        <v>753</v>
      </c>
      <c r="D69" s="272">
        <v>551</v>
      </c>
      <c r="E69" s="272"/>
      <c r="F69" s="272">
        <v>321</v>
      </c>
      <c r="G69" s="272">
        <v>214</v>
      </c>
      <c r="H69" s="272">
        <v>107</v>
      </c>
      <c r="I69" s="272"/>
      <c r="J69" s="272">
        <v>294</v>
      </c>
      <c r="K69" s="272">
        <v>164</v>
      </c>
      <c r="L69" s="272">
        <v>130</v>
      </c>
      <c r="M69" s="272"/>
      <c r="N69" s="272">
        <v>156</v>
      </c>
      <c r="O69" s="272">
        <v>89</v>
      </c>
      <c r="P69" s="272">
        <v>67</v>
      </c>
      <c r="Q69" s="272"/>
      <c r="R69" s="272">
        <v>364</v>
      </c>
      <c r="S69" s="272">
        <v>189</v>
      </c>
      <c r="T69" s="272">
        <v>175</v>
      </c>
      <c r="U69" s="272"/>
      <c r="V69" s="272">
        <v>146</v>
      </c>
      <c r="W69" s="272">
        <v>79</v>
      </c>
      <c r="X69" s="272">
        <v>67</v>
      </c>
      <c r="Y69" s="272"/>
      <c r="Z69" s="272">
        <v>23</v>
      </c>
      <c r="AA69" s="272">
        <v>18</v>
      </c>
      <c r="AB69" s="272">
        <v>5</v>
      </c>
      <c r="AD69" s="108" t="s">
        <v>87</v>
      </c>
      <c r="AE69" s="103">
        <f t="shared" si="22"/>
        <v>8.2983326969581253</v>
      </c>
      <c r="AF69" s="103">
        <f t="shared" si="23"/>
        <v>9.7286821705426352</v>
      </c>
      <c r="AG69" s="103">
        <f t="shared" si="24"/>
        <v>6.9099573614246301</v>
      </c>
      <c r="AH69" s="143"/>
      <c r="AI69" s="103">
        <f t="shared" si="25"/>
        <v>9.4079718640093795</v>
      </c>
      <c r="AJ69" s="103">
        <f t="shared" si="26"/>
        <v>11.988795518207283</v>
      </c>
      <c r="AK69" s="103">
        <f t="shared" si="27"/>
        <v>6.5765212046711738</v>
      </c>
      <c r="AL69" s="106"/>
      <c r="AM69" s="103">
        <f t="shared" si="28"/>
        <v>9.2949731267783751</v>
      </c>
      <c r="AN69" s="103">
        <f t="shared" si="29"/>
        <v>10.275689223057643</v>
      </c>
      <c r="AO69" s="103">
        <f t="shared" si="30"/>
        <v>8.2961072112316536</v>
      </c>
      <c r="AP69" s="106"/>
      <c r="AQ69" s="103">
        <f t="shared" si="31"/>
        <v>5.3388090349075972</v>
      </c>
      <c r="AR69" s="103">
        <f t="shared" si="32"/>
        <v>6.2107466852756454</v>
      </c>
      <c r="AS69" s="103">
        <f t="shared" si="33"/>
        <v>4.4996642041638681</v>
      </c>
      <c r="AT69" s="106"/>
      <c r="AU69" s="103">
        <f t="shared" si="34"/>
        <v>11.453744493392071</v>
      </c>
      <c r="AV69" s="103">
        <f t="shared" si="35"/>
        <v>12.369109947643979</v>
      </c>
      <c r="AW69" s="103">
        <f t="shared" si="36"/>
        <v>10.606060606060606</v>
      </c>
      <c r="AX69" s="106"/>
      <c r="AY69" s="103">
        <f t="shared" si="37"/>
        <v>5.8966074313408718</v>
      </c>
      <c r="AZ69" s="103">
        <f t="shared" si="38"/>
        <v>6.8576388888888893</v>
      </c>
      <c r="BA69" s="103">
        <f t="shared" si="39"/>
        <v>5.0604229607250755</v>
      </c>
      <c r="BB69" s="143"/>
      <c r="BC69" s="103">
        <f t="shared" si="40"/>
        <v>4.0852575488454708</v>
      </c>
      <c r="BD69" s="103">
        <f t="shared" si="41"/>
        <v>7.3170731707317067</v>
      </c>
      <c r="BE69" s="103">
        <f t="shared" si="42"/>
        <v>1.5772870662460567</v>
      </c>
    </row>
    <row r="70" spans="1:57" ht="15" customHeight="1" x14ac:dyDescent="0.2">
      <c r="A70" s="108" t="s">
        <v>88</v>
      </c>
      <c r="B70" s="272">
        <v>1938</v>
      </c>
      <c r="C70" s="272">
        <v>1146</v>
      </c>
      <c r="D70" s="272">
        <v>792</v>
      </c>
      <c r="E70" s="272"/>
      <c r="F70" s="272">
        <v>603</v>
      </c>
      <c r="G70" s="272">
        <v>375</v>
      </c>
      <c r="H70" s="272">
        <v>228</v>
      </c>
      <c r="I70" s="272"/>
      <c r="J70" s="272">
        <v>515</v>
      </c>
      <c r="K70" s="272">
        <v>306</v>
      </c>
      <c r="L70" s="272">
        <v>209</v>
      </c>
      <c r="M70" s="272"/>
      <c r="N70" s="272">
        <v>233</v>
      </c>
      <c r="O70" s="272">
        <v>150</v>
      </c>
      <c r="P70" s="272">
        <v>83</v>
      </c>
      <c r="Q70" s="272"/>
      <c r="R70" s="272">
        <v>364</v>
      </c>
      <c r="S70" s="272">
        <v>190</v>
      </c>
      <c r="T70" s="272">
        <v>174</v>
      </c>
      <c r="U70" s="272"/>
      <c r="V70" s="272">
        <v>159</v>
      </c>
      <c r="W70" s="272">
        <v>89</v>
      </c>
      <c r="X70" s="272">
        <v>70</v>
      </c>
      <c r="Y70" s="272"/>
      <c r="Z70" s="272">
        <v>64</v>
      </c>
      <c r="AA70" s="272">
        <v>36</v>
      </c>
      <c r="AB70" s="272">
        <v>28</v>
      </c>
      <c r="AD70" s="108" t="s">
        <v>88</v>
      </c>
      <c r="AE70" s="103">
        <f t="shared" si="22"/>
        <v>10.95410354962695</v>
      </c>
      <c r="AF70" s="103">
        <f t="shared" si="23"/>
        <v>13.251618871415355</v>
      </c>
      <c r="AG70" s="103">
        <f t="shared" si="24"/>
        <v>8.7571870853604601</v>
      </c>
      <c r="AH70" s="143"/>
      <c r="AI70" s="103">
        <f t="shared" si="25"/>
        <v>14.357142857142858</v>
      </c>
      <c r="AJ70" s="103">
        <f t="shared" si="26"/>
        <v>17.539756782039291</v>
      </c>
      <c r="AK70" s="103">
        <f t="shared" si="27"/>
        <v>11.057225994180406</v>
      </c>
      <c r="AL70" s="106"/>
      <c r="AM70" s="103">
        <f t="shared" si="28"/>
        <v>14.949201741654573</v>
      </c>
      <c r="AN70" s="103">
        <f t="shared" si="29"/>
        <v>17.142857142857142</v>
      </c>
      <c r="AO70" s="103">
        <f t="shared" si="30"/>
        <v>12.590361445783133</v>
      </c>
      <c r="AP70" s="106"/>
      <c r="AQ70" s="103">
        <f t="shared" si="31"/>
        <v>7.8030810448760883</v>
      </c>
      <c r="AR70" s="103">
        <f t="shared" si="32"/>
        <v>10.238907849829351</v>
      </c>
      <c r="AS70" s="103">
        <f t="shared" si="33"/>
        <v>5.4569362261669951</v>
      </c>
      <c r="AT70" s="106"/>
      <c r="AU70" s="103">
        <f t="shared" si="34"/>
        <v>10.875410815655812</v>
      </c>
      <c r="AV70" s="103">
        <f t="shared" si="35"/>
        <v>12.163892445582587</v>
      </c>
      <c r="AW70" s="103">
        <f t="shared" si="36"/>
        <v>9.7478991596638664</v>
      </c>
      <c r="AX70" s="106"/>
      <c r="AY70" s="103">
        <f t="shared" si="37"/>
        <v>6.0826319816373378</v>
      </c>
      <c r="AZ70" s="103">
        <f t="shared" si="38"/>
        <v>7.3981712385702405</v>
      </c>
      <c r="BA70" s="103">
        <f t="shared" si="39"/>
        <v>4.9610205527994333</v>
      </c>
      <c r="BB70" s="143"/>
      <c r="BC70" s="103">
        <f t="shared" si="40"/>
        <v>5.8181818181818183</v>
      </c>
      <c r="BD70" s="103">
        <f t="shared" si="41"/>
        <v>7.2727272727272725</v>
      </c>
      <c r="BE70" s="103">
        <f t="shared" si="42"/>
        <v>4.6280991735537187</v>
      </c>
    </row>
    <row r="71" spans="1:57" ht="15" customHeight="1" x14ac:dyDescent="0.2">
      <c r="A71" s="108" t="s">
        <v>89</v>
      </c>
      <c r="B71" s="272">
        <v>450</v>
      </c>
      <c r="C71" s="272">
        <v>274</v>
      </c>
      <c r="D71" s="272">
        <v>176</v>
      </c>
      <c r="E71" s="272"/>
      <c r="F71" s="272">
        <v>178</v>
      </c>
      <c r="G71" s="272">
        <v>122</v>
      </c>
      <c r="H71" s="272">
        <v>56</v>
      </c>
      <c r="I71" s="272"/>
      <c r="J71" s="272">
        <v>122</v>
      </c>
      <c r="K71" s="272">
        <v>65</v>
      </c>
      <c r="L71" s="272">
        <v>57</v>
      </c>
      <c r="M71" s="272"/>
      <c r="N71" s="272">
        <v>47</v>
      </c>
      <c r="O71" s="272">
        <v>33</v>
      </c>
      <c r="P71" s="272">
        <v>14</v>
      </c>
      <c r="Q71" s="272"/>
      <c r="R71" s="272">
        <v>84</v>
      </c>
      <c r="S71" s="272">
        <v>45</v>
      </c>
      <c r="T71" s="272">
        <v>39</v>
      </c>
      <c r="U71" s="272"/>
      <c r="V71" s="272">
        <v>10</v>
      </c>
      <c r="W71" s="272">
        <v>5</v>
      </c>
      <c r="X71" s="272">
        <v>5</v>
      </c>
      <c r="Y71" s="272"/>
      <c r="Z71" s="272">
        <v>9</v>
      </c>
      <c r="AA71" s="272">
        <v>4</v>
      </c>
      <c r="AB71" s="272">
        <v>5</v>
      </c>
      <c r="AD71" s="108" t="s">
        <v>89</v>
      </c>
      <c r="AE71" s="103">
        <f t="shared" si="22"/>
        <v>8.7633885102239528</v>
      </c>
      <c r="AF71" s="103">
        <f t="shared" si="23"/>
        <v>11.201962387571546</v>
      </c>
      <c r="AG71" s="103">
        <f t="shared" si="24"/>
        <v>6.5451840833023427</v>
      </c>
      <c r="AH71" s="143"/>
      <c r="AI71" s="103">
        <f t="shared" si="25"/>
        <v>13.629402756508421</v>
      </c>
      <c r="AJ71" s="103">
        <f t="shared" si="26"/>
        <v>18.429003021148034</v>
      </c>
      <c r="AK71" s="103">
        <f t="shared" si="27"/>
        <v>8.695652173913043</v>
      </c>
      <c r="AL71" s="106"/>
      <c r="AM71" s="103">
        <f t="shared" si="28"/>
        <v>11.040723981900452</v>
      </c>
      <c r="AN71" s="103">
        <f t="shared" si="29"/>
        <v>12.241054613935971</v>
      </c>
      <c r="AO71" s="103">
        <f t="shared" si="30"/>
        <v>9.9303135888501739</v>
      </c>
      <c r="AP71" s="106"/>
      <c r="AQ71" s="103">
        <f t="shared" si="31"/>
        <v>5.1648351648351642</v>
      </c>
      <c r="AR71" s="103">
        <f t="shared" si="32"/>
        <v>7.3825503355704702</v>
      </c>
      <c r="AS71" s="103">
        <f t="shared" si="33"/>
        <v>3.0237580993520519</v>
      </c>
      <c r="AT71" s="106"/>
      <c r="AU71" s="103">
        <f t="shared" si="34"/>
        <v>8.6419753086419746</v>
      </c>
      <c r="AV71" s="103">
        <f t="shared" si="35"/>
        <v>9.8901098901098905</v>
      </c>
      <c r="AW71" s="103">
        <f t="shared" si="36"/>
        <v>7.5435203094777563</v>
      </c>
      <c r="AX71" s="106"/>
      <c r="AY71" s="103">
        <f t="shared" si="37"/>
        <v>1.4947683109118086</v>
      </c>
      <c r="AZ71" s="103">
        <f t="shared" si="38"/>
        <v>1.7605633802816902</v>
      </c>
      <c r="BA71" s="103">
        <f t="shared" si="39"/>
        <v>1.2987012987012987</v>
      </c>
      <c r="BB71" s="143"/>
      <c r="BC71" s="103">
        <f t="shared" si="40"/>
        <v>5.202312138728324</v>
      </c>
      <c r="BD71" s="103">
        <f t="shared" si="41"/>
        <v>5.9701492537313428</v>
      </c>
      <c r="BE71" s="103">
        <f t="shared" si="42"/>
        <v>4.716981132075472</v>
      </c>
    </row>
    <row r="72" spans="1:57" ht="15" customHeight="1" x14ac:dyDescent="0.2">
      <c r="A72" s="154" t="s">
        <v>90</v>
      </c>
      <c r="B72" s="272">
        <v>4388</v>
      </c>
      <c r="C72" s="272">
        <v>2577</v>
      </c>
      <c r="D72" s="272">
        <v>1811</v>
      </c>
      <c r="E72" s="272"/>
      <c r="F72" s="272">
        <v>1301</v>
      </c>
      <c r="G72" s="272">
        <v>777</v>
      </c>
      <c r="H72" s="272">
        <v>524</v>
      </c>
      <c r="I72" s="272"/>
      <c r="J72" s="272">
        <v>956</v>
      </c>
      <c r="K72" s="272">
        <v>590</v>
      </c>
      <c r="L72" s="272">
        <v>366</v>
      </c>
      <c r="M72" s="272"/>
      <c r="N72" s="272">
        <v>542</v>
      </c>
      <c r="O72" s="272">
        <v>352</v>
      </c>
      <c r="P72" s="272">
        <v>190</v>
      </c>
      <c r="Q72" s="272"/>
      <c r="R72" s="272">
        <v>1040</v>
      </c>
      <c r="S72" s="272">
        <v>570</v>
      </c>
      <c r="T72" s="272">
        <v>470</v>
      </c>
      <c r="U72" s="272"/>
      <c r="V72" s="272">
        <v>419</v>
      </c>
      <c r="W72" s="272">
        <v>221</v>
      </c>
      <c r="X72" s="272">
        <v>198</v>
      </c>
      <c r="Y72" s="272"/>
      <c r="Z72" s="272">
        <v>130</v>
      </c>
      <c r="AA72" s="272">
        <v>67</v>
      </c>
      <c r="AB72" s="272">
        <v>63</v>
      </c>
      <c r="AD72" s="154" t="s">
        <v>90</v>
      </c>
      <c r="AE72" s="103">
        <f t="shared" si="22"/>
        <v>14.492849357598178</v>
      </c>
      <c r="AF72" s="103">
        <f t="shared" si="23"/>
        <v>16.999802097763705</v>
      </c>
      <c r="AG72" s="103">
        <f t="shared" si="24"/>
        <v>11.979097764254531</v>
      </c>
      <c r="AH72" s="143"/>
      <c r="AI72" s="103">
        <f t="shared" si="25"/>
        <v>18.425152244724543</v>
      </c>
      <c r="AJ72" s="103">
        <f t="shared" si="26"/>
        <v>20.57188244638602</v>
      </c>
      <c r="AK72" s="103">
        <f t="shared" si="27"/>
        <v>15.956151035322778</v>
      </c>
      <c r="AL72" s="106"/>
      <c r="AM72" s="103">
        <f t="shared" si="28"/>
        <v>15.300896286811779</v>
      </c>
      <c r="AN72" s="103">
        <f t="shared" si="29"/>
        <v>18.730158730158731</v>
      </c>
      <c r="AO72" s="103">
        <f t="shared" si="30"/>
        <v>11.814073595868301</v>
      </c>
      <c r="AP72" s="106"/>
      <c r="AQ72" s="103">
        <f t="shared" si="31"/>
        <v>9.7975415762834412</v>
      </c>
      <c r="AR72" s="103">
        <f t="shared" si="32"/>
        <v>12.508884150675195</v>
      </c>
      <c r="AS72" s="103">
        <f t="shared" si="33"/>
        <v>6.990434142752024</v>
      </c>
      <c r="AT72" s="106"/>
      <c r="AU72" s="103">
        <f t="shared" si="34"/>
        <v>17.999307718933888</v>
      </c>
      <c r="AV72" s="103">
        <f t="shared" si="35"/>
        <v>20.291918832324672</v>
      </c>
      <c r="AW72" s="103">
        <f t="shared" si="36"/>
        <v>15.830245874031659</v>
      </c>
      <c r="AX72" s="106"/>
      <c r="AY72" s="103">
        <f t="shared" si="37"/>
        <v>9.6901017576318225</v>
      </c>
      <c r="AZ72" s="103">
        <f t="shared" si="38"/>
        <v>11.094377510040161</v>
      </c>
      <c r="BA72" s="103">
        <f t="shared" si="39"/>
        <v>8.4905660377358494</v>
      </c>
      <c r="BB72" s="143"/>
      <c r="BC72" s="103">
        <f t="shared" si="40"/>
        <v>9.7451274362818587</v>
      </c>
      <c r="BD72" s="103">
        <f t="shared" si="41"/>
        <v>10.858995137763371</v>
      </c>
      <c r="BE72" s="103">
        <f t="shared" si="42"/>
        <v>8.7866108786610866</v>
      </c>
    </row>
    <row r="73" spans="1:57" ht="15" customHeight="1" x14ac:dyDescent="0.2">
      <c r="A73" s="108" t="s">
        <v>91</v>
      </c>
      <c r="B73" s="272">
        <v>340</v>
      </c>
      <c r="C73" s="272">
        <v>198</v>
      </c>
      <c r="D73" s="272">
        <v>142</v>
      </c>
      <c r="E73" s="272"/>
      <c r="F73" s="272">
        <v>92</v>
      </c>
      <c r="G73" s="272">
        <v>56</v>
      </c>
      <c r="H73" s="272">
        <v>36</v>
      </c>
      <c r="I73" s="272"/>
      <c r="J73" s="272">
        <v>90</v>
      </c>
      <c r="K73" s="272">
        <v>48</v>
      </c>
      <c r="L73" s="272">
        <v>42</v>
      </c>
      <c r="M73" s="272"/>
      <c r="N73" s="272">
        <v>49</v>
      </c>
      <c r="O73" s="272">
        <v>34</v>
      </c>
      <c r="P73" s="272">
        <v>15</v>
      </c>
      <c r="Q73" s="272"/>
      <c r="R73" s="272">
        <v>66</v>
      </c>
      <c r="S73" s="272">
        <v>36</v>
      </c>
      <c r="T73" s="272">
        <v>30</v>
      </c>
      <c r="U73" s="272"/>
      <c r="V73" s="272">
        <v>35</v>
      </c>
      <c r="W73" s="272">
        <v>18</v>
      </c>
      <c r="X73" s="272">
        <v>17</v>
      </c>
      <c r="Y73" s="272"/>
      <c r="Z73" s="272">
        <v>8</v>
      </c>
      <c r="AA73" s="272">
        <v>6</v>
      </c>
      <c r="AB73" s="272">
        <v>2</v>
      </c>
      <c r="AD73" s="108" t="s">
        <v>91</v>
      </c>
      <c r="AE73" s="103">
        <f t="shared" si="22"/>
        <v>5.046007717423568</v>
      </c>
      <c r="AF73" s="103">
        <f t="shared" si="23"/>
        <v>5.7258530942741466</v>
      </c>
      <c r="AG73" s="103">
        <f t="shared" si="24"/>
        <v>4.3292682926829267</v>
      </c>
      <c r="AH73" s="143"/>
      <c r="AI73" s="103">
        <f t="shared" si="25"/>
        <v>5.6965944272445821</v>
      </c>
      <c r="AJ73" s="103">
        <f t="shared" si="26"/>
        <v>6.5882352941176476</v>
      </c>
      <c r="AK73" s="103">
        <f t="shared" si="27"/>
        <v>4.7058823529411766</v>
      </c>
      <c r="AL73" s="106"/>
      <c r="AM73" s="103">
        <f t="shared" si="28"/>
        <v>6.1349693251533743</v>
      </c>
      <c r="AN73" s="103">
        <f t="shared" si="29"/>
        <v>6.099110546378653</v>
      </c>
      <c r="AO73" s="103">
        <f t="shared" si="30"/>
        <v>6.1764705882352944</v>
      </c>
      <c r="AP73" s="106"/>
      <c r="AQ73" s="103">
        <f t="shared" si="31"/>
        <v>3.9967373572593798</v>
      </c>
      <c r="AR73" s="103">
        <f t="shared" si="32"/>
        <v>5.6856187290969897</v>
      </c>
      <c r="AS73" s="103">
        <f t="shared" si="33"/>
        <v>2.3885350318471339</v>
      </c>
      <c r="AT73" s="106"/>
      <c r="AU73" s="103">
        <f t="shared" si="34"/>
        <v>5.2715654952076676</v>
      </c>
      <c r="AV73" s="103">
        <f t="shared" si="35"/>
        <v>5.7052297939778134</v>
      </c>
      <c r="AW73" s="103">
        <f t="shared" si="36"/>
        <v>4.8309178743961354</v>
      </c>
      <c r="AX73" s="106"/>
      <c r="AY73" s="103">
        <f t="shared" si="37"/>
        <v>3.3050047214353167</v>
      </c>
      <c r="AZ73" s="103">
        <f t="shared" si="38"/>
        <v>3.3898305084745761</v>
      </c>
      <c r="BA73" s="103">
        <f t="shared" si="39"/>
        <v>3.2196969696969697</v>
      </c>
      <c r="BB73" s="143"/>
      <c r="BC73" s="103">
        <f t="shared" si="40"/>
        <v>6.7226890756302522</v>
      </c>
      <c r="BD73" s="103">
        <f t="shared" si="41"/>
        <v>9.8360655737704921</v>
      </c>
      <c r="BE73" s="103">
        <f t="shared" si="42"/>
        <v>3.4482758620689653</v>
      </c>
    </row>
    <row r="74" spans="1:57" ht="15" customHeight="1" x14ac:dyDescent="0.2">
      <c r="A74" s="108" t="s">
        <v>92</v>
      </c>
      <c r="B74" s="272">
        <v>2851</v>
      </c>
      <c r="C74" s="272">
        <v>1646</v>
      </c>
      <c r="D74" s="272">
        <v>1205</v>
      </c>
      <c r="E74" s="272"/>
      <c r="F74" s="272">
        <v>848</v>
      </c>
      <c r="G74" s="272">
        <v>522</v>
      </c>
      <c r="H74" s="272">
        <v>326</v>
      </c>
      <c r="I74" s="272"/>
      <c r="J74" s="272">
        <v>778</v>
      </c>
      <c r="K74" s="272">
        <v>420</v>
      </c>
      <c r="L74" s="272">
        <v>358</v>
      </c>
      <c r="M74" s="272"/>
      <c r="N74" s="272">
        <v>488</v>
      </c>
      <c r="O74" s="272">
        <v>277</v>
      </c>
      <c r="P74" s="272">
        <v>211</v>
      </c>
      <c r="Q74" s="272"/>
      <c r="R74" s="272">
        <v>487</v>
      </c>
      <c r="S74" s="272">
        <v>271</v>
      </c>
      <c r="T74" s="272">
        <v>216</v>
      </c>
      <c r="U74" s="272"/>
      <c r="V74" s="272">
        <v>240</v>
      </c>
      <c r="W74" s="272">
        <v>151</v>
      </c>
      <c r="X74" s="272">
        <v>89</v>
      </c>
      <c r="Y74" s="272"/>
      <c r="Z74" s="272">
        <v>10</v>
      </c>
      <c r="AA74" s="272">
        <v>5</v>
      </c>
      <c r="AB74" s="272">
        <v>5</v>
      </c>
      <c r="AD74" s="108" t="s">
        <v>92</v>
      </c>
      <c r="AE74" s="103">
        <f t="shared" si="22"/>
        <v>9.8131001961931634</v>
      </c>
      <c r="AF74" s="103">
        <f t="shared" si="23"/>
        <v>11.540349155156699</v>
      </c>
      <c r="AG74" s="103">
        <f t="shared" si="24"/>
        <v>8.1473968897904001</v>
      </c>
      <c r="AH74" s="143"/>
      <c r="AI74" s="103">
        <f t="shared" si="25"/>
        <v>12.568548984733956</v>
      </c>
      <c r="AJ74" s="103">
        <f t="shared" si="26"/>
        <v>14.901512988866687</v>
      </c>
      <c r="AK74" s="103">
        <f t="shared" si="27"/>
        <v>10.049321824907521</v>
      </c>
      <c r="AL74" s="106"/>
      <c r="AM74" s="103">
        <f t="shared" si="28"/>
        <v>13.088829071332436</v>
      </c>
      <c r="AN74" s="103">
        <f t="shared" si="29"/>
        <v>14.266304347826086</v>
      </c>
      <c r="AO74" s="103">
        <f t="shared" si="30"/>
        <v>11.933333333333334</v>
      </c>
      <c r="AP74" s="106"/>
      <c r="AQ74" s="103">
        <f t="shared" si="31"/>
        <v>8.8824171823807792</v>
      </c>
      <c r="AR74" s="103">
        <f t="shared" si="32"/>
        <v>10.662047729022325</v>
      </c>
      <c r="AS74" s="103">
        <f t="shared" si="33"/>
        <v>7.2859116022099446</v>
      </c>
      <c r="AT74" s="106"/>
      <c r="AU74" s="103">
        <f t="shared" si="34"/>
        <v>9.4398139174258571</v>
      </c>
      <c r="AV74" s="103">
        <f t="shared" si="35"/>
        <v>10.814046288906624</v>
      </c>
      <c r="AW74" s="103">
        <f t="shared" si="36"/>
        <v>8.1417263475310975</v>
      </c>
      <c r="AX74" s="106"/>
      <c r="AY74" s="103">
        <f t="shared" si="37"/>
        <v>5.3847879739735243</v>
      </c>
      <c r="AZ74" s="103">
        <f t="shared" si="38"/>
        <v>6.9553201289728239</v>
      </c>
      <c r="BA74" s="103">
        <f t="shared" si="39"/>
        <v>3.89326334208224</v>
      </c>
      <c r="BB74" s="143"/>
      <c r="BC74" s="103">
        <f t="shared" si="40"/>
        <v>0.79872204472843444</v>
      </c>
      <c r="BD74" s="103">
        <f t="shared" si="41"/>
        <v>0.92421441774491686</v>
      </c>
      <c r="BE74" s="103">
        <f t="shared" si="42"/>
        <v>0.70323488045007032</v>
      </c>
    </row>
    <row r="75" spans="1:57" ht="15" customHeight="1" x14ac:dyDescent="0.2">
      <c r="A75" s="108" t="s">
        <v>93</v>
      </c>
      <c r="B75" s="272">
        <v>292</v>
      </c>
      <c r="C75" s="272">
        <v>175</v>
      </c>
      <c r="D75" s="272">
        <v>117</v>
      </c>
      <c r="E75" s="272"/>
      <c r="F75" s="272">
        <v>100</v>
      </c>
      <c r="G75" s="272">
        <v>66</v>
      </c>
      <c r="H75" s="272">
        <v>34</v>
      </c>
      <c r="I75" s="272"/>
      <c r="J75" s="272">
        <v>61</v>
      </c>
      <c r="K75" s="272">
        <v>38</v>
      </c>
      <c r="L75" s="272">
        <v>23</v>
      </c>
      <c r="M75" s="272"/>
      <c r="N75" s="272">
        <v>52</v>
      </c>
      <c r="O75" s="272">
        <v>33</v>
      </c>
      <c r="P75" s="272">
        <v>19</v>
      </c>
      <c r="Q75" s="272"/>
      <c r="R75" s="272">
        <v>69</v>
      </c>
      <c r="S75" s="272">
        <v>34</v>
      </c>
      <c r="T75" s="272">
        <v>35</v>
      </c>
      <c r="U75" s="272"/>
      <c r="V75" s="272">
        <v>8</v>
      </c>
      <c r="W75" s="272">
        <v>3</v>
      </c>
      <c r="X75" s="272">
        <v>5</v>
      </c>
      <c r="Y75" s="272"/>
      <c r="Z75" s="272">
        <v>2</v>
      </c>
      <c r="AA75" s="272">
        <v>1</v>
      </c>
      <c r="AB75" s="272">
        <v>1</v>
      </c>
      <c r="AD75" s="108" t="s">
        <v>93</v>
      </c>
      <c r="AE75" s="103">
        <f t="shared" si="22"/>
        <v>4.8658556907182131</v>
      </c>
      <c r="AF75" s="103">
        <f t="shared" si="23"/>
        <v>5.9261767693870642</v>
      </c>
      <c r="AG75" s="103">
        <f t="shared" si="24"/>
        <v>3.8385826771653546</v>
      </c>
      <c r="AH75" s="143"/>
      <c r="AI75" s="103">
        <f t="shared" si="25"/>
        <v>6.4892926670992859</v>
      </c>
      <c r="AJ75" s="103">
        <f t="shared" si="26"/>
        <v>8.4291187739463602</v>
      </c>
      <c r="AK75" s="103">
        <f t="shared" si="27"/>
        <v>4.4854881266490763</v>
      </c>
      <c r="AL75" s="106"/>
      <c r="AM75" s="103">
        <f t="shared" si="28"/>
        <v>4.7955974842767297</v>
      </c>
      <c r="AN75" s="103">
        <f t="shared" si="29"/>
        <v>5.8461538461538458</v>
      </c>
      <c r="AO75" s="103">
        <f t="shared" si="30"/>
        <v>3.697749196141479</v>
      </c>
      <c r="AP75" s="106"/>
      <c r="AQ75" s="103">
        <f t="shared" si="31"/>
        <v>4.7144152311876697</v>
      </c>
      <c r="AR75" s="103">
        <f t="shared" si="32"/>
        <v>6.179775280898876</v>
      </c>
      <c r="AS75" s="103">
        <f t="shared" si="33"/>
        <v>3.3391915641476277</v>
      </c>
      <c r="AT75" s="106"/>
      <c r="AU75" s="103">
        <f t="shared" si="34"/>
        <v>6.0473269062226116</v>
      </c>
      <c r="AV75" s="103">
        <f t="shared" si="35"/>
        <v>6.0070671378091873</v>
      </c>
      <c r="AW75" s="103">
        <f t="shared" si="36"/>
        <v>6.0869565217391308</v>
      </c>
      <c r="AX75" s="106"/>
      <c r="AY75" s="103">
        <f t="shared" si="37"/>
        <v>0.97680097680097677</v>
      </c>
      <c r="AZ75" s="103">
        <f t="shared" si="38"/>
        <v>0.80862533692722371</v>
      </c>
      <c r="BA75" s="103">
        <f t="shared" si="39"/>
        <v>1.1160714285714286</v>
      </c>
      <c r="BB75" s="143"/>
      <c r="BC75" s="103">
        <f t="shared" si="40"/>
        <v>1.6</v>
      </c>
      <c r="BD75" s="103">
        <f t="shared" si="41"/>
        <v>2.0408163265306123</v>
      </c>
      <c r="BE75" s="103">
        <f t="shared" si="42"/>
        <v>1.3157894736842104</v>
      </c>
    </row>
    <row r="76" spans="1:57" ht="15" customHeight="1" x14ac:dyDescent="0.2">
      <c r="A76" s="108" t="s">
        <v>94</v>
      </c>
      <c r="B76" s="272">
        <v>1035</v>
      </c>
      <c r="C76" s="272">
        <v>565</v>
      </c>
      <c r="D76" s="272">
        <v>470</v>
      </c>
      <c r="E76" s="272"/>
      <c r="F76" s="272">
        <v>231</v>
      </c>
      <c r="G76" s="272">
        <v>138</v>
      </c>
      <c r="H76" s="272">
        <v>93</v>
      </c>
      <c r="I76" s="272"/>
      <c r="J76" s="272">
        <v>203</v>
      </c>
      <c r="K76" s="272">
        <v>116</v>
      </c>
      <c r="L76" s="272">
        <v>87</v>
      </c>
      <c r="M76" s="272"/>
      <c r="N76" s="272">
        <v>179</v>
      </c>
      <c r="O76" s="272">
        <v>91</v>
      </c>
      <c r="P76" s="272">
        <v>88</v>
      </c>
      <c r="Q76" s="272"/>
      <c r="R76" s="272">
        <v>213</v>
      </c>
      <c r="S76" s="272">
        <v>118</v>
      </c>
      <c r="T76" s="272">
        <v>95</v>
      </c>
      <c r="U76" s="272"/>
      <c r="V76" s="272">
        <v>186</v>
      </c>
      <c r="W76" s="272">
        <v>92</v>
      </c>
      <c r="X76" s="272">
        <v>94</v>
      </c>
      <c r="Y76" s="272"/>
      <c r="Z76" s="272">
        <v>23</v>
      </c>
      <c r="AA76" s="272">
        <v>10</v>
      </c>
      <c r="AB76" s="272">
        <v>13</v>
      </c>
      <c r="AD76" s="108" t="s">
        <v>94</v>
      </c>
      <c r="AE76" s="103">
        <f t="shared" si="22"/>
        <v>9.9778270509977833</v>
      </c>
      <c r="AF76" s="103">
        <f t="shared" si="23"/>
        <v>11.347660172725448</v>
      </c>
      <c r="AG76" s="103">
        <f t="shared" si="24"/>
        <v>8.7133852428624401</v>
      </c>
      <c r="AH76" s="143"/>
      <c r="AI76" s="103">
        <f t="shared" si="25"/>
        <v>8.9883268482490273</v>
      </c>
      <c r="AJ76" s="103">
        <f t="shared" si="26"/>
        <v>10.874704491725769</v>
      </c>
      <c r="AK76" s="103">
        <f t="shared" si="27"/>
        <v>7.148347425057648</v>
      </c>
      <c r="AL76" s="106"/>
      <c r="AM76" s="103">
        <f t="shared" si="28"/>
        <v>9.1276978417266186</v>
      </c>
      <c r="AN76" s="103">
        <f t="shared" si="29"/>
        <v>10.730804810360777</v>
      </c>
      <c r="AO76" s="103">
        <f t="shared" si="30"/>
        <v>7.6115485564304457</v>
      </c>
      <c r="AP76" s="106"/>
      <c r="AQ76" s="103">
        <f t="shared" si="31"/>
        <v>9.2506459948320412</v>
      </c>
      <c r="AR76" s="103">
        <f t="shared" si="32"/>
        <v>9.9780701754385976</v>
      </c>
      <c r="AS76" s="103">
        <f t="shared" si="33"/>
        <v>8.6021505376344098</v>
      </c>
      <c r="AT76" s="106"/>
      <c r="AU76" s="103">
        <f t="shared" si="34"/>
        <v>11.761457758144671</v>
      </c>
      <c r="AV76" s="103">
        <f t="shared" si="35"/>
        <v>13.318284424379231</v>
      </c>
      <c r="AW76" s="103">
        <f t="shared" si="36"/>
        <v>10.27027027027027</v>
      </c>
      <c r="AX76" s="106"/>
      <c r="AY76" s="103">
        <f t="shared" si="37"/>
        <v>11.907810499359796</v>
      </c>
      <c r="AZ76" s="103">
        <f t="shared" si="38"/>
        <v>13.012729844413013</v>
      </c>
      <c r="BA76" s="103">
        <f t="shared" si="39"/>
        <v>10.994152046783626</v>
      </c>
      <c r="BB76" s="143"/>
      <c r="BC76" s="103">
        <f t="shared" si="40"/>
        <v>8.4870848708487081</v>
      </c>
      <c r="BD76" s="103">
        <f t="shared" si="41"/>
        <v>8.064516129032258</v>
      </c>
      <c r="BE76" s="103">
        <f t="shared" si="42"/>
        <v>8.8435374149659864</v>
      </c>
    </row>
    <row r="77" spans="1:57" ht="15" customHeight="1" x14ac:dyDescent="0.2">
      <c r="A77" s="108" t="s">
        <v>95</v>
      </c>
      <c r="B77" s="272">
        <v>357</v>
      </c>
      <c r="C77" s="272">
        <v>191</v>
      </c>
      <c r="D77" s="272">
        <v>166</v>
      </c>
      <c r="E77" s="272"/>
      <c r="F77" s="272">
        <v>74</v>
      </c>
      <c r="G77" s="272">
        <v>42</v>
      </c>
      <c r="H77" s="272">
        <v>32</v>
      </c>
      <c r="I77" s="272"/>
      <c r="J77" s="272">
        <v>62</v>
      </c>
      <c r="K77" s="272">
        <v>35</v>
      </c>
      <c r="L77" s="272">
        <v>27</v>
      </c>
      <c r="M77" s="272"/>
      <c r="N77" s="272">
        <v>46</v>
      </c>
      <c r="O77" s="272">
        <v>24</v>
      </c>
      <c r="P77" s="272">
        <v>22</v>
      </c>
      <c r="Q77" s="272"/>
      <c r="R77" s="272">
        <v>102</v>
      </c>
      <c r="S77" s="272">
        <v>53</v>
      </c>
      <c r="T77" s="272">
        <v>49</v>
      </c>
      <c r="U77" s="272"/>
      <c r="V77" s="272">
        <v>34</v>
      </c>
      <c r="W77" s="272">
        <v>16</v>
      </c>
      <c r="X77" s="272">
        <v>18</v>
      </c>
      <c r="Y77" s="272"/>
      <c r="Z77" s="272">
        <v>39</v>
      </c>
      <c r="AA77" s="272">
        <v>21</v>
      </c>
      <c r="AB77" s="272">
        <v>18</v>
      </c>
      <c r="AD77" s="108" t="s">
        <v>95</v>
      </c>
      <c r="AE77" s="103">
        <f t="shared" si="22"/>
        <v>5.758064516129032</v>
      </c>
      <c r="AF77" s="103">
        <f t="shared" si="23"/>
        <v>6.3286944996686554</v>
      </c>
      <c r="AG77" s="103">
        <f t="shared" si="24"/>
        <v>5.2168447517284733</v>
      </c>
      <c r="AH77" s="143"/>
      <c r="AI77" s="103">
        <f t="shared" si="25"/>
        <v>6.0016220600162207</v>
      </c>
      <c r="AJ77" s="103">
        <f t="shared" si="26"/>
        <v>6.5420560747663545</v>
      </c>
      <c r="AK77" s="103">
        <f t="shared" si="27"/>
        <v>5.4145516074450084</v>
      </c>
      <c r="AL77" s="106"/>
      <c r="AM77" s="103">
        <f t="shared" si="28"/>
        <v>5.6672760511883</v>
      </c>
      <c r="AN77" s="103">
        <f t="shared" si="29"/>
        <v>6.1946902654867255</v>
      </c>
      <c r="AO77" s="103">
        <f t="shared" si="30"/>
        <v>5.103969754253308</v>
      </c>
      <c r="AP77" s="106"/>
      <c r="AQ77" s="103">
        <f t="shared" si="31"/>
        <v>4.5499505440158261</v>
      </c>
      <c r="AR77" s="103">
        <f t="shared" si="32"/>
        <v>4.8192771084337354</v>
      </c>
      <c r="AS77" s="103">
        <f t="shared" si="33"/>
        <v>4.2884990253411299</v>
      </c>
      <c r="AT77" s="106"/>
      <c r="AU77" s="103">
        <f t="shared" si="34"/>
        <v>8.0505130228887136</v>
      </c>
      <c r="AV77" s="103">
        <f t="shared" si="35"/>
        <v>8.9830508474576263</v>
      </c>
      <c r="AW77" s="103">
        <f t="shared" si="36"/>
        <v>7.2378138847858198</v>
      </c>
      <c r="AX77" s="106"/>
      <c r="AY77" s="103">
        <f t="shared" si="37"/>
        <v>2.9850746268656714</v>
      </c>
      <c r="AZ77" s="103">
        <f t="shared" si="38"/>
        <v>3.0131826741996233</v>
      </c>
      <c r="BA77" s="103">
        <f t="shared" si="39"/>
        <v>2.9605263157894735</v>
      </c>
      <c r="BB77" s="143"/>
      <c r="BC77" s="103">
        <f t="shared" si="40"/>
        <v>8.5526315789473681</v>
      </c>
      <c r="BD77" s="103">
        <f t="shared" si="41"/>
        <v>10.9375</v>
      </c>
      <c r="BE77" s="103">
        <f t="shared" si="42"/>
        <v>6.8181818181818175</v>
      </c>
    </row>
    <row r="78" spans="1:57" ht="15" customHeight="1" x14ac:dyDescent="0.2">
      <c r="A78" s="108" t="s">
        <v>96</v>
      </c>
      <c r="B78" s="272">
        <v>1365</v>
      </c>
      <c r="C78" s="272">
        <v>757</v>
      </c>
      <c r="D78" s="272">
        <v>608</v>
      </c>
      <c r="E78" s="272"/>
      <c r="F78" s="272">
        <v>318</v>
      </c>
      <c r="G78" s="272">
        <v>187</v>
      </c>
      <c r="H78" s="272">
        <v>131</v>
      </c>
      <c r="I78" s="272"/>
      <c r="J78" s="272">
        <v>281</v>
      </c>
      <c r="K78" s="272">
        <v>157</v>
      </c>
      <c r="L78" s="272">
        <v>124</v>
      </c>
      <c r="M78" s="272"/>
      <c r="N78" s="272">
        <v>209</v>
      </c>
      <c r="O78" s="272">
        <v>119</v>
      </c>
      <c r="P78" s="272">
        <v>90</v>
      </c>
      <c r="Q78" s="272"/>
      <c r="R78" s="272">
        <v>340</v>
      </c>
      <c r="S78" s="272">
        <v>184</v>
      </c>
      <c r="T78" s="272">
        <v>156</v>
      </c>
      <c r="U78" s="272"/>
      <c r="V78" s="272">
        <v>177</v>
      </c>
      <c r="W78" s="272">
        <v>85</v>
      </c>
      <c r="X78" s="272">
        <v>92</v>
      </c>
      <c r="Y78" s="272"/>
      <c r="Z78" s="272">
        <v>40</v>
      </c>
      <c r="AA78" s="272">
        <v>25</v>
      </c>
      <c r="AB78" s="272">
        <v>15</v>
      </c>
      <c r="AD78" s="108" t="s">
        <v>96</v>
      </c>
      <c r="AE78" s="103">
        <f t="shared" si="22"/>
        <v>18.127490039840637</v>
      </c>
      <c r="AF78" s="103">
        <f t="shared" si="23"/>
        <v>20.739726027397261</v>
      </c>
      <c r="AG78" s="103">
        <f t="shared" si="24"/>
        <v>15.670103092783505</v>
      </c>
      <c r="AH78" s="143"/>
      <c r="AI78" s="103">
        <f t="shared" si="25"/>
        <v>20.126582278481013</v>
      </c>
      <c r="AJ78" s="103">
        <f t="shared" si="26"/>
        <v>22.832722832722833</v>
      </c>
      <c r="AK78" s="103">
        <f t="shared" si="27"/>
        <v>17.21419185282523</v>
      </c>
      <c r="AL78" s="106"/>
      <c r="AM78" s="103">
        <f t="shared" si="28"/>
        <v>20.451237263464336</v>
      </c>
      <c r="AN78" s="103">
        <f t="shared" si="29"/>
        <v>22.364672364672362</v>
      </c>
      <c r="AO78" s="103">
        <f t="shared" si="30"/>
        <v>18.452380952380953</v>
      </c>
      <c r="AP78" s="106"/>
      <c r="AQ78" s="103">
        <f t="shared" si="31"/>
        <v>15.678919729932483</v>
      </c>
      <c r="AR78" s="103">
        <f t="shared" si="32"/>
        <v>17.603550295857989</v>
      </c>
      <c r="AS78" s="103">
        <f t="shared" si="33"/>
        <v>13.698630136986301</v>
      </c>
      <c r="AT78" s="106"/>
      <c r="AU78" s="103">
        <f t="shared" si="34"/>
        <v>22.034996759559299</v>
      </c>
      <c r="AV78" s="103">
        <f t="shared" si="35"/>
        <v>26.248216833095579</v>
      </c>
      <c r="AW78" s="103">
        <f t="shared" si="36"/>
        <v>18.527315914489311</v>
      </c>
      <c r="AX78" s="106"/>
      <c r="AY78" s="103">
        <f t="shared" si="37"/>
        <v>13.915094339622641</v>
      </c>
      <c r="AZ78" s="103">
        <f t="shared" si="38"/>
        <v>15.070921985815602</v>
      </c>
      <c r="BA78" s="103">
        <f t="shared" si="39"/>
        <v>12.994350282485875</v>
      </c>
      <c r="BB78" s="143"/>
      <c r="BC78" s="103">
        <f t="shared" si="40"/>
        <v>9.3457943925233646</v>
      </c>
      <c r="BD78" s="103">
        <f t="shared" si="41"/>
        <v>13.297872340425531</v>
      </c>
      <c r="BE78" s="103">
        <f t="shared" si="42"/>
        <v>6.25</v>
      </c>
    </row>
    <row r="79" spans="1:57" ht="15" customHeight="1" x14ac:dyDescent="0.2">
      <c r="A79" s="108" t="s">
        <v>97</v>
      </c>
      <c r="B79" s="272">
        <v>367</v>
      </c>
      <c r="C79" s="272">
        <v>196</v>
      </c>
      <c r="D79" s="272">
        <v>171</v>
      </c>
      <c r="E79" s="272"/>
      <c r="F79" s="272">
        <v>81</v>
      </c>
      <c r="G79" s="272">
        <v>45</v>
      </c>
      <c r="H79" s="272">
        <v>36</v>
      </c>
      <c r="I79" s="272"/>
      <c r="J79" s="272">
        <v>80</v>
      </c>
      <c r="K79" s="272">
        <v>44</v>
      </c>
      <c r="L79" s="272">
        <v>36</v>
      </c>
      <c r="M79" s="272"/>
      <c r="N79" s="272">
        <v>44</v>
      </c>
      <c r="O79" s="272">
        <v>19</v>
      </c>
      <c r="P79" s="272">
        <v>25</v>
      </c>
      <c r="Q79" s="272"/>
      <c r="R79" s="272">
        <v>87</v>
      </c>
      <c r="S79" s="272">
        <v>51</v>
      </c>
      <c r="T79" s="272">
        <v>36</v>
      </c>
      <c r="U79" s="272"/>
      <c r="V79" s="272">
        <v>74</v>
      </c>
      <c r="W79" s="272">
        <v>36</v>
      </c>
      <c r="X79" s="272">
        <v>38</v>
      </c>
      <c r="Y79" s="272"/>
      <c r="Z79" s="272">
        <v>1</v>
      </c>
      <c r="AA79" s="272">
        <v>1</v>
      </c>
      <c r="AB79" s="272">
        <v>0</v>
      </c>
      <c r="AD79" s="108" t="s">
        <v>97</v>
      </c>
      <c r="AE79" s="103">
        <f t="shared" si="22"/>
        <v>6.7475638904210333</v>
      </c>
      <c r="AF79" s="103">
        <f t="shared" si="23"/>
        <v>7.4609821088694321</v>
      </c>
      <c r="AG79" s="103">
        <f t="shared" si="24"/>
        <v>6.0810810810810816</v>
      </c>
      <c r="AH79" s="143"/>
      <c r="AI79" s="103">
        <f t="shared" si="25"/>
        <v>7.3236889692585887</v>
      </c>
      <c r="AJ79" s="103">
        <f t="shared" si="26"/>
        <v>8.1818181818181817</v>
      </c>
      <c r="AK79" s="103">
        <f t="shared" si="27"/>
        <v>6.4748201438848918</v>
      </c>
      <c r="AL79" s="106"/>
      <c r="AM79" s="103">
        <f t="shared" si="28"/>
        <v>7.4142724745134378</v>
      </c>
      <c r="AN79" s="103">
        <f t="shared" si="29"/>
        <v>8.3175803402646498</v>
      </c>
      <c r="AO79" s="103">
        <f t="shared" si="30"/>
        <v>6.5454545454545459</v>
      </c>
      <c r="AP79" s="106"/>
      <c r="AQ79" s="103">
        <f t="shared" si="31"/>
        <v>4.7826086956521738</v>
      </c>
      <c r="AR79" s="103">
        <f t="shared" si="32"/>
        <v>4.3280182232346238</v>
      </c>
      <c r="AS79" s="103">
        <f t="shared" si="33"/>
        <v>5.1975051975051976</v>
      </c>
      <c r="AT79" s="106"/>
      <c r="AU79" s="103">
        <f t="shared" si="34"/>
        <v>8.0555555555555554</v>
      </c>
      <c r="AV79" s="103">
        <f t="shared" si="35"/>
        <v>9.2391304347826075</v>
      </c>
      <c r="AW79" s="103">
        <f t="shared" si="36"/>
        <v>6.8181818181818175</v>
      </c>
      <c r="AX79" s="106"/>
      <c r="AY79" s="103">
        <f t="shared" si="37"/>
        <v>7.3050345508390917</v>
      </c>
      <c r="AZ79" s="103">
        <f t="shared" si="38"/>
        <v>8.1264108352144468</v>
      </c>
      <c r="BA79" s="103">
        <f t="shared" si="39"/>
        <v>6.666666666666667</v>
      </c>
      <c r="BB79" s="143"/>
      <c r="BC79" s="103">
        <f t="shared" si="40"/>
        <v>0.41493775933609961</v>
      </c>
      <c r="BD79" s="103">
        <f t="shared" si="41"/>
        <v>0.8771929824561403</v>
      </c>
      <c r="BE79" s="103">
        <f t="shared" si="42"/>
        <v>0</v>
      </c>
    </row>
    <row r="80" spans="1:57" ht="15" customHeight="1" x14ac:dyDescent="0.2">
      <c r="A80" s="108" t="s">
        <v>98</v>
      </c>
      <c r="B80" s="272">
        <v>604</v>
      </c>
      <c r="C80" s="272">
        <v>354</v>
      </c>
      <c r="D80" s="272">
        <v>250</v>
      </c>
      <c r="E80" s="272"/>
      <c r="F80" s="272">
        <v>239</v>
      </c>
      <c r="G80" s="272">
        <v>143</v>
      </c>
      <c r="H80" s="272">
        <v>96</v>
      </c>
      <c r="I80" s="272"/>
      <c r="J80" s="272">
        <v>115</v>
      </c>
      <c r="K80" s="272">
        <v>70</v>
      </c>
      <c r="L80" s="272">
        <v>45</v>
      </c>
      <c r="M80" s="272"/>
      <c r="N80" s="272">
        <v>55</v>
      </c>
      <c r="O80" s="272">
        <v>36</v>
      </c>
      <c r="P80" s="272">
        <v>19</v>
      </c>
      <c r="Q80" s="272"/>
      <c r="R80" s="272">
        <v>134</v>
      </c>
      <c r="S80" s="272">
        <v>76</v>
      </c>
      <c r="T80" s="272">
        <v>58</v>
      </c>
      <c r="U80" s="272"/>
      <c r="V80" s="272">
        <v>38</v>
      </c>
      <c r="W80" s="272">
        <v>23</v>
      </c>
      <c r="X80" s="272">
        <v>15</v>
      </c>
      <c r="Y80" s="272"/>
      <c r="Z80" s="272">
        <v>23</v>
      </c>
      <c r="AA80" s="272">
        <v>6</v>
      </c>
      <c r="AB80" s="272">
        <v>17</v>
      </c>
      <c r="AD80" s="108" t="s">
        <v>98</v>
      </c>
      <c r="AE80" s="103">
        <f t="shared" si="22"/>
        <v>5.6879178830398347</v>
      </c>
      <c r="AF80" s="103">
        <f t="shared" si="23"/>
        <v>6.7415730337078648</v>
      </c>
      <c r="AG80" s="103">
        <f t="shared" si="24"/>
        <v>4.6572280178837557</v>
      </c>
      <c r="AH80" s="143"/>
      <c r="AI80" s="103">
        <f t="shared" si="25"/>
        <v>8.8224437061646359</v>
      </c>
      <c r="AJ80" s="103">
        <f t="shared" si="26"/>
        <v>10.407569141193596</v>
      </c>
      <c r="AK80" s="103">
        <f t="shared" si="27"/>
        <v>7.1910112359550569</v>
      </c>
      <c r="AL80" s="106"/>
      <c r="AM80" s="103">
        <f t="shared" si="28"/>
        <v>5.0328227571115978</v>
      </c>
      <c r="AN80" s="103">
        <f t="shared" si="29"/>
        <v>5.9931506849315062</v>
      </c>
      <c r="AO80" s="103">
        <f t="shared" si="30"/>
        <v>4.0286481647269472</v>
      </c>
      <c r="AP80" s="106"/>
      <c r="AQ80" s="103">
        <f t="shared" si="31"/>
        <v>2.9940119760479043</v>
      </c>
      <c r="AR80" s="103">
        <f t="shared" si="32"/>
        <v>3.8338658146964857</v>
      </c>
      <c r="AS80" s="103">
        <f t="shared" si="33"/>
        <v>2.1158129175946545</v>
      </c>
      <c r="AT80" s="106"/>
      <c r="AU80" s="103">
        <f t="shared" si="34"/>
        <v>6.3961813842482105</v>
      </c>
      <c r="AV80" s="103">
        <f t="shared" si="35"/>
        <v>7.6</v>
      </c>
      <c r="AW80" s="103">
        <f t="shared" si="36"/>
        <v>5.2968036529680367</v>
      </c>
      <c r="AX80" s="106"/>
      <c r="AY80" s="103">
        <f t="shared" si="37"/>
        <v>2.8549962434259957</v>
      </c>
      <c r="AZ80" s="103">
        <f t="shared" si="38"/>
        <v>3.7766830870279149</v>
      </c>
      <c r="BA80" s="103">
        <f t="shared" si="39"/>
        <v>2.0775623268698062</v>
      </c>
      <c r="BB80" s="143"/>
      <c r="BC80" s="103">
        <f t="shared" si="40"/>
        <v>6.3535911602209953</v>
      </c>
      <c r="BD80" s="103">
        <f t="shared" si="41"/>
        <v>3.7267080745341614</v>
      </c>
      <c r="BE80" s="103">
        <f t="shared" si="42"/>
        <v>8.4577114427860707</v>
      </c>
    </row>
    <row r="81" spans="1:60" ht="15" customHeight="1" x14ac:dyDescent="0.2">
      <c r="A81" s="108" t="s">
        <v>99</v>
      </c>
      <c r="B81" s="272">
        <v>1158</v>
      </c>
      <c r="C81" s="272">
        <v>664</v>
      </c>
      <c r="D81" s="272">
        <v>494</v>
      </c>
      <c r="E81" s="272"/>
      <c r="F81" s="272">
        <v>274</v>
      </c>
      <c r="G81" s="272">
        <v>143</v>
      </c>
      <c r="H81" s="272">
        <v>131</v>
      </c>
      <c r="I81" s="272"/>
      <c r="J81" s="272">
        <v>223</v>
      </c>
      <c r="K81" s="272">
        <v>134</v>
      </c>
      <c r="L81" s="272">
        <v>89</v>
      </c>
      <c r="M81" s="272"/>
      <c r="N81" s="272">
        <v>167</v>
      </c>
      <c r="O81" s="272">
        <v>98</v>
      </c>
      <c r="P81" s="272">
        <v>69</v>
      </c>
      <c r="Q81" s="272"/>
      <c r="R81" s="272">
        <v>300</v>
      </c>
      <c r="S81" s="272">
        <v>170</v>
      </c>
      <c r="T81" s="272">
        <v>130</v>
      </c>
      <c r="U81" s="272"/>
      <c r="V81" s="272">
        <v>135</v>
      </c>
      <c r="W81" s="272">
        <v>85</v>
      </c>
      <c r="X81" s="272">
        <v>50</v>
      </c>
      <c r="Y81" s="272"/>
      <c r="Z81" s="272">
        <v>59</v>
      </c>
      <c r="AA81" s="272">
        <v>34</v>
      </c>
      <c r="AB81" s="272">
        <v>25</v>
      </c>
      <c r="AD81" s="108" t="s">
        <v>99</v>
      </c>
      <c r="AE81" s="103">
        <f t="shared" si="22"/>
        <v>9.4778196104108687</v>
      </c>
      <c r="AF81" s="103">
        <f t="shared" si="23"/>
        <v>10.96795507102742</v>
      </c>
      <c r="AG81" s="103">
        <f t="shared" si="24"/>
        <v>8.0142764438676188</v>
      </c>
      <c r="AH81" s="143"/>
      <c r="AI81" s="103">
        <f t="shared" si="25"/>
        <v>10.018281535648994</v>
      </c>
      <c r="AJ81" s="103">
        <f t="shared" si="26"/>
        <v>10.113154172560112</v>
      </c>
      <c r="AK81" s="103">
        <f t="shared" si="27"/>
        <v>9.9167297501892495</v>
      </c>
      <c r="AL81" s="106"/>
      <c r="AM81" s="103">
        <f t="shared" si="28"/>
        <v>8.7075361187036311</v>
      </c>
      <c r="AN81" s="103">
        <f t="shared" si="29"/>
        <v>10.501567398119123</v>
      </c>
      <c r="AO81" s="103">
        <f t="shared" si="30"/>
        <v>6.9260700389105061</v>
      </c>
      <c r="AP81" s="106"/>
      <c r="AQ81" s="103">
        <f t="shared" si="31"/>
        <v>8.106796116504853</v>
      </c>
      <c r="AR81" s="103">
        <f t="shared" si="32"/>
        <v>9.3422306959008576</v>
      </c>
      <c r="AS81" s="103">
        <f t="shared" si="33"/>
        <v>6.8249258160237387</v>
      </c>
      <c r="AT81" s="106"/>
      <c r="AU81" s="103">
        <f t="shared" si="34"/>
        <v>12.836970474967908</v>
      </c>
      <c r="AV81" s="103">
        <f t="shared" si="35"/>
        <v>14.505119453924914</v>
      </c>
      <c r="AW81" s="103">
        <f t="shared" si="36"/>
        <v>11.158798283261802</v>
      </c>
      <c r="AX81" s="106"/>
      <c r="AY81" s="103">
        <f t="shared" si="37"/>
        <v>6.8842427332993363</v>
      </c>
      <c r="AZ81" s="103">
        <f t="shared" si="38"/>
        <v>9.5613048368953883</v>
      </c>
      <c r="BA81" s="103">
        <f t="shared" si="39"/>
        <v>4.6641791044776122</v>
      </c>
      <c r="BB81" s="143"/>
      <c r="BC81" s="103">
        <v>0</v>
      </c>
      <c r="BD81" s="103">
        <v>0</v>
      </c>
      <c r="BE81" s="103">
        <v>0</v>
      </c>
    </row>
    <row r="82" spans="1:60" ht="15" customHeight="1" x14ac:dyDescent="0.2">
      <c r="A82" s="108" t="s">
        <v>100</v>
      </c>
      <c r="B82" s="272">
        <v>361</v>
      </c>
      <c r="C82" s="272">
        <v>205</v>
      </c>
      <c r="D82" s="272">
        <v>156</v>
      </c>
      <c r="E82" s="272"/>
      <c r="F82" s="272">
        <v>69</v>
      </c>
      <c r="G82" s="272">
        <v>42</v>
      </c>
      <c r="H82" s="272">
        <v>27</v>
      </c>
      <c r="I82" s="272"/>
      <c r="J82" s="272">
        <v>80</v>
      </c>
      <c r="K82" s="272">
        <v>39</v>
      </c>
      <c r="L82" s="272">
        <v>41</v>
      </c>
      <c r="M82" s="272"/>
      <c r="N82" s="272">
        <v>57</v>
      </c>
      <c r="O82" s="272">
        <v>34</v>
      </c>
      <c r="P82" s="272">
        <v>23</v>
      </c>
      <c r="Q82" s="272"/>
      <c r="R82" s="272">
        <v>84</v>
      </c>
      <c r="S82" s="272">
        <v>44</v>
      </c>
      <c r="T82" s="272">
        <v>40</v>
      </c>
      <c r="U82" s="272"/>
      <c r="V82" s="272">
        <v>33</v>
      </c>
      <c r="W82" s="272">
        <v>24</v>
      </c>
      <c r="X82" s="272">
        <v>9</v>
      </c>
      <c r="Y82" s="272"/>
      <c r="Z82" s="272">
        <v>38</v>
      </c>
      <c r="AA82" s="272">
        <v>22</v>
      </c>
      <c r="AB82" s="272">
        <v>16</v>
      </c>
      <c r="AD82" s="108" t="s">
        <v>100</v>
      </c>
      <c r="AE82" s="103">
        <f t="shared" si="22"/>
        <v>5.5122919529699193</v>
      </c>
      <c r="AF82" s="103">
        <f t="shared" si="23"/>
        <v>6.4668769716088326</v>
      </c>
      <c r="AG82" s="103">
        <f t="shared" si="24"/>
        <v>4.6167505179047055</v>
      </c>
      <c r="AH82" s="143"/>
      <c r="AI82" s="103">
        <f t="shared" si="25"/>
        <v>4.7586206896551717</v>
      </c>
      <c r="AJ82" s="103">
        <f t="shared" si="26"/>
        <v>5.5851063829787231</v>
      </c>
      <c r="AK82" s="103">
        <f t="shared" si="27"/>
        <v>3.8681948424068766</v>
      </c>
      <c r="AL82" s="106"/>
      <c r="AM82" s="103">
        <f t="shared" si="28"/>
        <v>6.1068702290076331</v>
      </c>
      <c r="AN82" s="103">
        <f t="shared" si="29"/>
        <v>5.93607305936073</v>
      </c>
      <c r="AO82" s="103">
        <f t="shared" si="30"/>
        <v>6.2787136294027563</v>
      </c>
      <c r="AP82" s="106"/>
      <c r="AQ82" s="103">
        <f t="shared" si="31"/>
        <v>5.0756901157613532</v>
      </c>
      <c r="AR82" s="103">
        <f t="shared" si="32"/>
        <v>6.4030131826741998</v>
      </c>
      <c r="AS82" s="103">
        <f t="shared" si="33"/>
        <v>3.8851351351351351</v>
      </c>
      <c r="AT82" s="106"/>
      <c r="AU82" s="103">
        <f t="shared" si="34"/>
        <v>6.1448427212874908</v>
      </c>
      <c r="AV82" s="103">
        <f t="shared" si="35"/>
        <v>6.9291338582677167</v>
      </c>
      <c r="AW82" s="103">
        <f t="shared" si="36"/>
        <v>5.4644808743169397</v>
      </c>
      <c r="AX82" s="106"/>
      <c r="AY82" s="103">
        <f t="shared" si="37"/>
        <v>3.6065573770491808</v>
      </c>
      <c r="AZ82" s="103">
        <f t="shared" si="38"/>
        <v>5.7142857142857144</v>
      </c>
      <c r="BA82" s="103">
        <f t="shared" si="39"/>
        <v>1.8181818181818181</v>
      </c>
      <c r="BB82" s="143"/>
      <c r="BC82" s="103">
        <f t="shared" ref="BC82:BE87" si="43">+Z82/(Z82+Z38+Z129)*100</f>
        <v>9.8958333333333321</v>
      </c>
      <c r="BD82" s="103">
        <f t="shared" si="43"/>
        <v>12.571428571428573</v>
      </c>
      <c r="BE82" s="103">
        <f t="shared" si="43"/>
        <v>7.6555023923444976</v>
      </c>
    </row>
    <row r="83" spans="1:60" ht="15" customHeight="1" x14ac:dyDescent="0.2">
      <c r="A83" s="108" t="s">
        <v>101</v>
      </c>
      <c r="B83" s="272">
        <v>863</v>
      </c>
      <c r="C83" s="272">
        <v>475</v>
      </c>
      <c r="D83" s="272">
        <v>388</v>
      </c>
      <c r="E83" s="272"/>
      <c r="F83" s="272">
        <v>229</v>
      </c>
      <c r="G83" s="272">
        <v>132</v>
      </c>
      <c r="H83" s="272">
        <v>97</v>
      </c>
      <c r="I83" s="272"/>
      <c r="J83" s="272">
        <v>237</v>
      </c>
      <c r="K83" s="272">
        <v>132</v>
      </c>
      <c r="L83" s="272">
        <v>105</v>
      </c>
      <c r="M83" s="272"/>
      <c r="N83" s="272">
        <v>80</v>
      </c>
      <c r="O83" s="272">
        <v>43</v>
      </c>
      <c r="P83" s="272">
        <v>37</v>
      </c>
      <c r="Q83" s="272"/>
      <c r="R83" s="272">
        <v>207</v>
      </c>
      <c r="S83" s="272">
        <v>101</v>
      </c>
      <c r="T83" s="272">
        <v>106</v>
      </c>
      <c r="U83" s="272"/>
      <c r="V83" s="272">
        <v>92</v>
      </c>
      <c r="W83" s="272">
        <v>55</v>
      </c>
      <c r="X83" s="272">
        <v>37</v>
      </c>
      <c r="Y83" s="272"/>
      <c r="Z83" s="272">
        <v>18</v>
      </c>
      <c r="AA83" s="272">
        <v>12</v>
      </c>
      <c r="AB83" s="272">
        <v>6</v>
      </c>
      <c r="AD83" s="108" t="s">
        <v>101</v>
      </c>
      <c r="AE83" s="103">
        <f t="shared" si="22"/>
        <v>12.0228475898579</v>
      </c>
      <c r="AF83" s="103">
        <f t="shared" si="23"/>
        <v>13.586956521739129</v>
      </c>
      <c r="AG83" s="103">
        <f t="shared" si="24"/>
        <v>10.537751222161869</v>
      </c>
      <c r="AH83" s="143"/>
      <c r="AI83" s="103">
        <f t="shared" si="25"/>
        <v>14.188351920693929</v>
      </c>
      <c r="AJ83" s="103">
        <f t="shared" si="26"/>
        <v>15.492957746478872</v>
      </c>
      <c r="AK83" s="103">
        <f t="shared" si="27"/>
        <v>12.72965879265092</v>
      </c>
      <c r="AL83" s="106"/>
      <c r="AM83" s="103">
        <f t="shared" si="28"/>
        <v>16.856330014224753</v>
      </c>
      <c r="AN83" s="103">
        <f t="shared" si="29"/>
        <v>19.411764705882355</v>
      </c>
      <c r="AO83" s="103">
        <f t="shared" si="30"/>
        <v>14.46280991735537</v>
      </c>
      <c r="AP83" s="106"/>
      <c r="AQ83" s="103">
        <f t="shared" si="31"/>
        <v>6.3041765169424737</v>
      </c>
      <c r="AR83" s="103">
        <f t="shared" si="32"/>
        <v>6.7292644757433493</v>
      </c>
      <c r="AS83" s="103">
        <f t="shared" si="33"/>
        <v>5.8730158730158726</v>
      </c>
      <c r="AT83" s="106"/>
      <c r="AU83" s="103">
        <f t="shared" si="34"/>
        <v>14.129692832764503</v>
      </c>
      <c r="AV83" s="103">
        <f t="shared" si="35"/>
        <v>14.490674318507891</v>
      </c>
      <c r="AW83" s="103">
        <f t="shared" si="36"/>
        <v>13.802083333333334</v>
      </c>
      <c r="AX83" s="106"/>
      <c r="AY83" s="103">
        <f t="shared" si="37"/>
        <v>8.2733812949640289</v>
      </c>
      <c r="AZ83" s="103">
        <f t="shared" si="38"/>
        <v>10.826771653543307</v>
      </c>
      <c r="BA83" s="103">
        <f t="shared" si="39"/>
        <v>6.1258278145695364</v>
      </c>
      <c r="BB83" s="143"/>
      <c r="BC83" s="103">
        <f t="shared" si="43"/>
        <v>5.7692307692307692</v>
      </c>
      <c r="BD83" s="103">
        <f t="shared" si="43"/>
        <v>10</v>
      </c>
      <c r="BE83" s="103">
        <f t="shared" si="43"/>
        <v>3.125</v>
      </c>
    </row>
    <row r="84" spans="1:60" ht="15" customHeight="1" x14ac:dyDescent="0.2">
      <c r="A84" s="108" t="s">
        <v>102</v>
      </c>
      <c r="B84" s="272">
        <v>77</v>
      </c>
      <c r="C84" s="272">
        <v>56</v>
      </c>
      <c r="D84" s="272">
        <v>21</v>
      </c>
      <c r="E84" s="272"/>
      <c r="F84" s="272">
        <v>21</v>
      </c>
      <c r="G84" s="272">
        <v>15</v>
      </c>
      <c r="H84" s="272">
        <v>6</v>
      </c>
      <c r="I84" s="272"/>
      <c r="J84" s="272">
        <v>16</v>
      </c>
      <c r="K84" s="272">
        <v>11</v>
      </c>
      <c r="L84" s="272">
        <v>5</v>
      </c>
      <c r="M84" s="272"/>
      <c r="N84" s="272">
        <v>6</v>
      </c>
      <c r="O84" s="272">
        <v>6</v>
      </c>
      <c r="P84" s="272">
        <v>0</v>
      </c>
      <c r="Q84" s="272"/>
      <c r="R84" s="272">
        <v>22</v>
      </c>
      <c r="S84" s="272">
        <v>16</v>
      </c>
      <c r="T84" s="272">
        <v>6</v>
      </c>
      <c r="U84" s="272"/>
      <c r="V84" s="272">
        <v>10</v>
      </c>
      <c r="W84" s="272">
        <v>6</v>
      </c>
      <c r="X84" s="272">
        <v>4</v>
      </c>
      <c r="Y84" s="272"/>
      <c r="Z84" s="272">
        <v>2</v>
      </c>
      <c r="AA84" s="272">
        <v>2</v>
      </c>
      <c r="AB84" s="272">
        <v>0</v>
      </c>
      <c r="AD84" s="108" t="s">
        <v>102</v>
      </c>
      <c r="AE84" s="103">
        <f t="shared" si="22"/>
        <v>3.6544850498338874</v>
      </c>
      <c r="AF84" s="103">
        <f t="shared" si="23"/>
        <v>5.3949903660886322</v>
      </c>
      <c r="AG84" s="103">
        <f t="shared" si="24"/>
        <v>1.9644527595884003</v>
      </c>
      <c r="AH84" s="143"/>
      <c r="AI84" s="103">
        <f t="shared" si="25"/>
        <v>4.0540540540540544</v>
      </c>
      <c r="AJ84" s="103">
        <f t="shared" si="26"/>
        <v>4.838709677419355</v>
      </c>
      <c r="AK84" s="103">
        <f t="shared" si="27"/>
        <v>2.8846153846153846</v>
      </c>
      <c r="AL84" s="106"/>
      <c r="AM84" s="103">
        <f t="shared" si="28"/>
        <v>3.9024390243902438</v>
      </c>
      <c r="AN84" s="103">
        <f t="shared" si="29"/>
        <v>5.3398058252427179</v>
      </c>
      <c r="AO84" s="103">
        <f t="shared" si="30"/>
        <v>2.4509803921568629</v>
      </c>
      <c r="AP84" s="106"/>
      <c r="AQ84" s="103">
        <f t="shared" si="31"/>
        <v>1.9736842105263157</v>
      </c>
      <c r="AR84" s="103">
        <f t="shared" si="32"/>
        <v>3.9473684210526314</v>
      </c>
      <c r="AS84" s="103">
        <f t="shared" si="33"/>
        <v>0</v>
      </c>
      <c r="AT84" s="106"/>
      <c r="AU84" s="103">
        <f t="shared" si="34"/>
        <v>5.0458715596330279</v>
      </c>
      <c r="AV84" s="103">
        <f t="shared" si="35"/>
        <v>8.6486486486486491</v>
      </c>
      <c r="AW84" s="103">
        <f t="shared" si="36"/>
        <v>2.3904382470119523</v>
      </c>
      <c r="AX84" s="106"/>
      <c r="AY84" s="103">
        <f t="shared" si="37"/>
        <v>3.5714285714285712</v>
      </c>
      <c r="AZ84" s="103">
        <f t="shared" si="38"/>
        <v>5.3097345132743365</v>
      </c>
      <c r="BA84" s="103">
        <f t="shared" si="39"/>
        <v>2.3952095808383236</v>
      </c>
      <c r="BB84" s="143"/>
      <c r="BC84" s="103">
        <f t="shared" si="43"/>
        <v>1.257861635220126</v>
      </c>
      <c r="BD84" s="103">
        <f t="shared" si="43"/>
        <v>2.7777777777777777</v>
      </c>
      <c r="BE84" s="103">
        <f t="shared" si="43"/>
        <v>0</v>
      </c>
    </row>
    <row r="85" spans="1:60" ht="15" customHeight="1" x14ac:dyDescent="0.2">
      <c r="A85" s="108" t="s">
        <v>103</v>
      </c>
      <c r="B85" s="272">
        <v>2170</v>
      </c>
      <c r="C85" s="272">
        <v>1170</v>
      </c>
      <c r="D85" s="272">
        <v>1000</v>
      </c>
      <c r="E85" s="272"/>
      <c r="F85" s="272">
        <v>781</v>
      </c>
      <c r="G85" s="272">
        <v>430</v>
      </c>
      <c r="H85" s="272">
        <v>351</v>
      </c>
      <c r="I85" s="272"/>
      <c r="J85" s="272">
        <v>512</v>
      </c>
      <c r="K85" s="272">
        <v>280</v>
      </c>
      <c r="L85" s="272">
        <v>232</v>
      </c>
      <c r="M85" s="272"/>
      <c r="N85" s="272">
        <v>192</v>
      </c>
      <c r="O85" s="272">
        <v>103</v>
      </c>
      <c r="P85" s="272">
        <v>89</v>
      </c>
      <c r="Q85" s="272"/>
      <c r="R85" s="272">
        <v>435</v>
      </c>
      <c r="S85" s="272">
        <v>219</v>
      </c>
      <c r="T85" s="272">
        <v>216</v>
      </c>
      <c r="U85" s="272"/>
      <c r="V85" s="272">
        <v>188</v>
      </c>
      <c r="W85" s="272">
        <v>104</v>
      </c>
      <c r="X85" s="272">
        <v>84</v>
      </c>
      <c r="Y85" s="272"/>
      <c r="Z85" s="272">
        <v>62</v>
      </c>
      <c r="AA85" s="272">
        <v>34</v>
      </c>
      <c r="AB85" s="272">
        <v>28</v>
      </c>
      <c r="AD85" s="108" t="s">
        <v>103</v>
      </c>
      <c r="AE85" s="103">
        <f t="shared" si="22"/>
        <v>12.339360855225747</v>
      </c>
      <c r="AF85" s="103">
        <f t="shared" si="23"/>
        <v>14.028776978417264</v>
      </c>
      <c r="AG85" s="103">
        <f t="shared" si="24"/>
        <v>10.815487778498809</v>
      </c>
      <c r="AH85" s="143"/>
      <c r="AI85" s="103">
        <f t="shared" si="25"/>
        <v>18.091267083622885</v>
      </c>
      <c r="AJ85" s="103">
        <f t="shared" si="26"/>
        <v>19.852262234533701</v>
      </c>
      <c r="AK85" s="103">
        <f t="shared" si="27"/>
        <v>16.317991631799163</v>
      </c>
      <c r="AL85" s="106"/>
      <c r="AM85" s="103">
        <f t="shared" si="28"/>
        <v>14.093036058353977</v>
      </c>
      <c r="AN85" s="103">
        <f t="shared" si="29"/>
        <v>15.478164731896074</v>
      </c>
      <c r="AO85" s="103">
        <f t="shared" si="30"/>
        <v>12.719298245614036</v>
      </c>
      <c r="AP85" s="106"/>
      <c r="AQ85" s="103">
        <f t="shared" si="31"/>
        <v>6.4559515803631475</v>
      </c>
      <c r="AR85" s="103">
        <f t="shared" si="32"/>
        <v>7.1577484364141766</v>
      </c>
      <c r="AS85" s="103">
        <f t="shared" si="33"/>
        <v>5.7980456026058631</v>
      </c>
      <c r="AT85" s="106"/>
      <c r="AU85" s="103">
        <f t="shared" si="34"/>
        <v>13.282442748091603</v>
      </c>
      <c r="AV85" s="103">
        <f t="shared" si="35"/>
        <v>14.867617107942973</v>
      </c>
      <c r="AW85" s="103">
        <f t="shared" si="36"/>
        <v>11.986681465038846</v>
      </c>
      <c r="AX85" s="106"/>
      <c r="AY85" s="103">
        <f t="shared" si="37"/>
        <v>7.2085889570552144</v>
      </c>
      <c r="AZ85" s="103">
        <f t="shared" si="38"/>
        <v>9.0829694323144103</v>
      </c>
      <c r="BA85" s="103">
        <f t="shared" si="39"/>
        <v>5.741626794258373</v>
      </c>
      <c r="BB85" s="143"/>
      <c r="BC85" s="103">
        <f t="shared" si="43"/>
        <v>7.9589216944801038</v>
      </c>
      <c r="BD85" s="103">
        <f t="shared" si="43"/>
        <v>11.038961038961039</v>
      </c>
      <c r="BE85" s="103">
        <f t="shared" si="43"/>
        <v>5.9447983014862</v>
      </c>
    </row>
    <row r="86" spans="1:60" ht="15" customHeight="1" x14ac:dyDescent="0.2">
      <c r="A86" s="108" t="s">
        <v>104</v>
      </c>
      <c r="B86" s="272">
        <v>1434</v>
      </c>
      <c r="C86" s="272">
        <v>870</v>
      </c>
      <c r="D86" s="272">
        <v>564</v>
      </c>
      <c r="E86" s="272"/>
      <c r="F86" s="272">
        <v>501</v>
      </c>
      <c r="G86" s="272">
        <v>311</v>
      </c>
      <c r="H86" s="272">
        <v>190</v>
      </c>
      <c r="I86" s="272"/>
      <c r="J86" s="272">
        <v>246</v>
      </c>
      <c r="K86" s="272">
        <v>151</v>
      </c>
      <c r="L86" s="272">
        <v>95</v>
      </c>
      <c r="M86" s="272"/>
      <c r="N86" s="272">
        <v>183</v>
      </c>
      <c r="O86" s="272">
        <v>108</v>
      </c>
      <c r="P86" s="272">
        <v>75</v>
      </c>
      <c r="Q86" s="272"/>
      <c r="R86" s="272">
        <v>301</v>
      </c>
      <c r="S86" s="272">
        <v>187</v>
      </c>
      <c r="T86" s="272">
        <v>114</v>
      </c>
      <c r="U86" s="272"/>
      <c r="V86" s="272">
        <v>155</v>
      </c>
      <c r="W86" s="272">
        <v>86</v>
      </c>
      <c r="X86" s="272">
        <v>69</v>
      </c>
      <c r="Y86" s="272"/>
      <c r="Z86" s="272">
        <v>48</v>
      </c>
      <c r="AA86" s="272">
        <v>27</v>
      </c>
      <c r="AB86" s="272">
        <v>21</v>
      </c>
      <c r="AD86" s="108" t="s">
        <v>104</v>
      </c>
      <c r="AE86" s="103">
        <f t="shared" si="22"/>
        <v>9.8876094601117011</v>
      </c>
      <c r="AF86" s="103">
        <f t="shared" si="23"/>
        <v>12.234566165096329</v>
      </c>
      <c r="AG86" s="103">
        <f t="shared" si="24"/>
        <v>7.6298701298701292</v>
      </c>
      <c r="AH86" s="143"/>
      <c r="AI86" s="103">
        <f t="shared" si="25"/>
        <v>13.74108612177729</v>
      </c>
      <c r="AJ86" s="103">
        <f t="shared" si="26"/>
        <v>16.63991439272338</v>
      </c>
      <c r="AK86" s="103">
        <f t="shared" si="27"/>
        <v>10.692177827799663</v>
      </c>
      <c r="AL86" s="106"/>
      <c r="AM86" s="103">
        <f t="shared" si="28"/>
        <v>7.7067669172932325</v>
      </c>
      <c r="AN86" s="103">
        <f t="shared" si="29"/>
        <v>9.4849246231155782</v>
      </c>
      <c r="AO86" s="103">
        <f t="shared" si="30"/>
        <v>5.9375</v>
      </c>
      <c r="AP86" s="106"/>
      <c r="AQ86" s="103">
        <f t="shared" si="31"/>
        <v>7.1512309495896833</v>
      </c>
      <c r="AR86" s="103">
        <f t="shared" si="32"/>
        <v>8.537549407114625</v>
      </c>
      <c r="AS86" s="103">
        <f t="shared" si="33"/>
        <v>5.7959814528593512</v>
      </c>
      <c r="AT86" s="106"/>
      <c r="AU86" s="103">
        <f t="shared" si="34"/>
        <v>11.680248350795498</v>
      </c>
      <c r="AV86" s="103">
        <f t="shared" si="35"/>
        <v>14.888535031847134</v>
      </c>
      <c r="AW86" s="103">
        <f t="shared" si="36"/>
        <v>8.6298258894776687</v>
      </c>
      <c r="AX86" s="106"/>
      <c r="AY86" s="103">
        <f t="shared" si="37"/>
        <v>7.4483421432003842</v>
      </c>
      <c r="AZ86" s="103">
        <f t="shared" si="38"/>
        <v>9.2473118279569881</v>
      </c>
      <c r="BA86" s="103">
        <f t="shared" si="39"/>
        <v>5.9947871416159861</v>
      </c>
      <c r="BB86" s="143"/>
      <c r="BC86" s="103">
        <f t="shared" si="43"/>
        <v>10.714285714285714</v>
      </c>
      <c r="BD86" s="103">
        <f t="shared" si="43"/>
        <v>13.5678391959799</v>
      </c>
      <c r="BE86" s="103">
        <f t="shared" si="43"/>
        <v>8.4337349397590362</v>
      </c>
    </row>
    <row r="87" spans="1:60" ht="15" customHeight="1" thickBot="1" x14ac:dyDescent="0.25">
      <c r="A87" s="123" t="s">
        <v>105</v>
      </c>
      <c r="B87" s="272">
        <v>153</v>
      </c>
      <c r="C87" s="272">
        <v>88</v>
      </c>
      <c r="D87" s="272">
        <v>65</v>
      </c>
      <c r="E87" s="272"/>
      <c r="F87" s="272">
        <v>23</v>
      </c>
      <c r="G87" s="272">
        <v>16</v>
      </c>
      <c r="H87" s="272">
        <v>7</v>
      </c>
      <c r="I87" s="272"/>
      <c r="J87" s="272">
        <v>47</v>
      </c>
      <c r="K87" s="272">
        <v>23</v>
      </c>
      <c r="L87" s="272">
        <v>24</v>
      </c>
      <c r="M87" s="272"/>
      <c r="N87" s="272">
        <v>18</v>
      </c>
      <c r="O87" s="272">
        <v>9</v>
      </c>
      <c r="P87" s="272">
        <v>9</v>
      </c>
      <c r="Q87" s="272"/>
      <c r="R87" s="272">
        <v>41</v>
      </c>
      <c r="S87" s="272">
        <v>23</v>
      </c>
      <c r="T87" s="272">
        <v>18</v>
      </c>
      <c r="U87" s="272"/>
      <c r="V87" s="272">
        <v>24</v>
      </c>
      <c r="W87" s="272">
        <v>17</v>
      </c>
      <c r="X87" s="272">
        <v>7</v>
      </c>
      <c r="Y87" s="272"/>
      <c r="Z87" s="272">
        <v>0</v>
      </c>
      <c r="AA87" s="272">
        <v>0</v>
      </c>
      <c r="AB87" s="272">
        <v>0</v>
      </c>
      <c r="AD87" s="123" t="s">
        <v>105</v>
      </c>
      <c r="AE87" s="105">
        <f t="shared" si="22"/>
        <v>6.5134099616858236</v>
      </c>
      <c r="AF87" s="105">
        <f t="shared" si="23"/>
        <v>7.1428571428571423</v>
      </c>
      <c r="AG87" s="105">
        <f t="shared" si="24"/>
        <v>5.8191584601611464</v>
      </c>
      <c r="AH87" s="156"/>
      <c r="AI87" s="105">
        <f t="shared" si="25"/>
        <v>3.4175334323922733</v>
      </c>
      <c r="AJ87" s="105">
        <f t="shared" si="26"/>
        <v>4.3596730245231603</v>
      </c>
      <c r="AK87" s="105">
        <f t="shared" si="27"/>
        <v>2.2875816993464051</v>
      </c>
      <c r="AL87" s="101"/>
      <c r="AM87" s="105">
        <f t="shared" si="28"/>
        <v>8.9184060721062615</v>
      </c>
      <c r="AN87" s="105">
        <f t="shared" si="29"/>
        <v>8.5820895522388057</v>
      </c>
      <c r="AO87" s="105">
        <f t="shared" si="30"/>
        <v>9.2664092664092657</v>
      </c>
      <c r="AP87" s="101"/>
      <c r="AQ87" s="105">
        <f t="shared" si="31"/>
        <v>3.7894736842105265</v>
      </c>
      <c r="AR87" s="105">
        <f t="shared" si="32"/>
        <v>3.5714285714285712</v>
      </c>
      <c r="AS87" s="105">
        <f t="shared" si="33"/>
        <v>4.0358744394618835</v>
      </c>
      <c r="AT87" s="101"/>
      <c r="AU87" s="105">
        <f t="shared" si="34"/>
        <v>11.420612813370473</v>
      </c>
      <c r="AV87" s="105">
        <f t="shared" si="35"/>
        <v>12.5</v>
      </c>
      <c r="AW87" s="105">
        <f t="shared" si="36"/>
        <v>10.285714285714285</v>
      </c>
      <c r="AX87" s="101"/>
      <c r="AY87" s="105">
        <f t="shared" si="37"/>
        <v>10.0418410041841</v>
      </c>
      <c r="AZ87" s="105">
        <f t="shared" si="38"/>
        <v>13.934426229508196</v>
      </c>
      <c r="BA87" s="105">
        <f t="shared" si="39"/>
        <v>5.982905982905983</v>
      </c>
      <c r="BB87" s="156"/>
      <c r="BC87" s="105">
        <f t="shared" si="43"/>
        <v>0</v>
      </c>
      <c r="BD87" s="105">
        <f t="shared" si="43"/>
        <v>0</v>
      </c>
      <c r="BE87" s="105">
        <f t="shared" si="43"/>
        <v>0</v>
      </c>
    </row>
    <row r="88" spans="1:60" ht="15" customHeight="1" x14ac:dyDescent="0.2">
      <c r="A88" s="334" t="s">
        <v>256</v>
      </c>
      <c r="B88" s="334"/>
      <c r="C88" s="334"/>
      <c r="D88" s="334"/>
      <c r="E88" s="334"/>
      <c r="F88" s="334"/>
      <c r="G88" s="334"/>
      <c r="H88" s="334"/>
      <c r="I88" s="334"/>
      <c r="J88" s="334"/>
      <c r="K88" s="334"/>
      <c r="L88" s="334"/>
      <c r="M88" s="334"/>
      <c r="N88" s="334"/>
      <c r="O88" s="334"/>
      <c r="P88" s="334"/>
      <c r="Q88" s="334"/>
      <c r="R88" s="334"/>
      <c r="S88" s="334"/>
      <c r="T88" s="334"/>
      <c r="U88" s="334"/>
      <c r="V88" s="334"/>
      <c r="W88" s="334"/>
      <c r="X88" s="334"/>
      <c r="Y88" s="334"/>
      <c r="Z88" s="334"/>
      <c r="AA88" s="334"/>
      <c r="AB88" s="334"/>
      <c r="AD88" s="334" t="s">
        <v>256</v>
      </c>
      <c r="AE88" s="334"/>
      <c r="AF88" s="334"/>
      <c r="AG88" s="334"/>
      <c r="AH88" s="334"/>
      <c r="AI88" s="334"/>
      <c r="AJ88" s="334"/>
      <c r="AK88" s="334"/>
      <c r="AL88" s="334"/>
      <c r="AM88" s="334"/>
      <c r="AN88" s="334"/>
      <c r="AO88" s="334"/>
      <c r="AP88" s="334"/>
      <c r="AQ88" s="334"/>
      <c r="AR88" s="334"/>
      <c r="AS88" s="334"/>
      <c r="AT88" s="334"/>
      <c r="AU88" s="334"/>
      <c r="AV88" s="334"/>
      <c r="AW88" s="334"/>
      <c r="AX88" s="334"/>
      <c r="AY88" s="334"/>
      <c r="AZ88" s="334"/>
      <c r="BA88" s="334"/>
      <c r="BB88" s="334"/>
      <c r="BC88" s="334"/>
      <c r="BD88" s="334"/>
      <c r="BE88" s="334"/>
    </row>
    <row r="89" spans="1:60" ht="15" customHeight="1" x14ac:dyDescent="0.2">
      <c r="A89" s="335" t="s">
        <v>242</v>
      </c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335"/>
      <c r="AB89" s="335"/>
      <c r="AD89" s="335" t="s">
        <v>242</v>
      </c>
      <c r="AE89" s="335"/>
      <c r="AF89" s="335"/>
      <c r="AG89" s="335"/>
      <c r="AH89" s="335"/>
      <c r="AI89" s="335"/>
      <c r="AJ89" s="335"/>
      <c r="AK89" s="335"/>
      <c r="AL89" s="335"/>
      <c r="AM89" s="335"/>
      <c r="AN89" s="335"/>
      <c r="AO89" s="335"/>
      <c r="AP89" s="335"/>
      <c r="AQ89" s="335"/>
      <c r="AR89" s="335"/>
      <c r="AS89" s="335"/>
      <c r="AT89" s="335"/>
      <c r="AU89" s="335"/>
      <c r="AV89" s="335"/>
      <c r="AW89" s="335"/>
      <c r="AX89" s="335"/>
      <c r="AY89" s="335"/>
      <c r="AZ89" s="335"/>
      <c r="BA89" s="335"/>
      <c r="BB89" s="335"/>
      <c r="BC89" s="335"/>
      <c r="BD89" s="335"/>
      <c r="BE89" s="335"/>
    </row>
    <row r="92" spans="1:60" ht="15" customHeight="1" x14ac:dyDescent="0.2">
      <c r="Z92" s="29"/>
      <c r="AA92" s="318" t="s">
        <v>356</v>
      </c>
      <c r="AB92" s="318"/>
    </row>
    <row r="93" spans="1:60" ht="15" customHeight="1" x14ac:dyDescent="0.2">
      <c r="Z93" s="30"/>
      <c r="AA93" s="318"/>
      <c r="AB93" s="318"/>
    </row>
    <row r="95" spans="1:60" ht="15" customHeight="1" x14ac:dyDescent="0.2">
      <c r="AD95" s="342"/>
      <c r="AE95" s="342"/>
      <c r="AF95" s="342"/>
      <c r="AG95" s="342"/>
      <c r="AH95" s="342"/>
      <c r="AI95" s="342"/>
      <c r="AJ95" s="342"/>
      <c r="AK95" s="342"/>
      <c r="AL95" s="342"/>
      <c r="AM95" s="342"/>
      <c r="AN95" s="342"/>
      <c r="AO95" s="342"/>
      <c r="AP95" s="342"/>
      <c r="AQ95" s="342"/>
      <c r="AR95" s="342"/>
      <c r="AS95" s="342"/>
      <c r="AT95" s="342"/>
      <c r="AU95" s="342"/>
      <c r="AV95" s="342"/>
      <c r="AW95" s="342"/>
      <c r="AX95" s="342"/>
      <c r="AY95" s="342"/>
      <c r="AZ95" s="342"/>
      <c r="BA95" s="342"/>
      <c r="BB95" s="342"/>
      <c r="BC95" s="342"/>
      <c r="BD95" s="342"/>
      <c r="BE95" s="342"/>
    </row>
    <row r="96" spans="1:60" ht="15" customHeight="1" x14ac:dyDescent="0.2">
      <c r="A96" s="340" t="s">
        <v>283</v>
      </c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  <c r="AD96" s="340" t="s">
        <v>282</v>
      </c>
      <c r="AE96" s="340"/>
      <c r="AF96" s="340"/>
      <c r="AG96" s="340"/>
      <c r="AH96" s="340"/>
      <c r="AI96" s="340"/>
      <c r="AJ96" s="340"/>
      <c r="AK96" s="340"/>
      <c r="AL96" s="340"/>
      <c r="AM96" s="340"/>
      <c r="AN96" s="340"/>
      <c r="AO96" s="340"/>
      <c r="AP96" s="340"/>
      <c r="AQ96" s="340"/>
      <c r="AR96" s="340"/>
      <c r="AS96" s="340"/>
      <c r="AT96" s="340"/>
      <c r="AU96" s="340"/>
      <c r="AV96" s="340"/>
      <c r="AW96" s="340"/>
      <c r="AX96" s="340"/>
      <c r="AY96" s="340"/>
      <c r="AZ96" s="340"/>
      <c r="BA96" s="340"/>
      <c r="BB96" s="340"/>
      <c r="BC96" s="340"/>
      <c r="BD96" s="340"/>
      <c r="BE96" s="340"/>
      <c r="BF96" s="29"/>
      <c r="BG96" s="318" t="s">
        <v>356</v>
      </c>
      <c r="BH96" s="318"/>
    </row>
    <row r="97" spans="1:60" ht="15" customHeight="1" x14ac:dyDescent="0.2">
      <c r="A97" s="339" t="s">
        <v>130</v>
      </c>
      <c r="B97" s="339"/>
      <c r="C97" s="339"/>
      <c r="D97" s="339"/>
      <c r="E97" s="339"/>
      <c r="F97" s="339"/>
      <c r="G97" s="339"/>
      <c r="H97" s="339"/>
      <c r="I97" s="339"/>
      <c r="J97" s="339"/>
      <c r="K97" s="339"/>
      <c r="L97" s="339"/>
      <c r="M97" s="339"/>
      <c r="N97" s="339"/>
      <c r="O97" s="339"/>
      <c r="P97" s="339"/>
      <c r="Q97" s="339"/>
      <c r="R97" s="339"/>
      <c r="S97" s="339"/>
      <c r="T97" s="339"/>
      <c r="U97" s="339"/>
      <c r="V97" s="339"/>
      <c r="W97" s="339"/>
      <c r="X97" s="339"/>
      <c r="Y97" s="339"/>
      <c r="Z97" s="339"/>
      <c r="AA97" s="339"/>
      <c r="AB97" s="339"/>
      <c r="AD97" s="339" t="s">
        <v>131</v>
      </c>
      <c r="AE97" s="339"/>
      <c r="AF97" s="339"/>
      <c r="AG97" s="339"/>
      <c r="AH97" s="339"/>
      <c r="AI97" s="339"/>
      <c r="AJ97" s="339"/>
      <c r="AK97" s="339"/>
      <c r="AL97" s="339"/>
      <c r="AM97" s="339"/>
      <c r="AN97" s="339"/>
      <c r="AO97" s="339"/>
      <c r="AP97" s="339"/>
      <c r="AQ97" s="339"/>
      <c r="AR97" s="339"/>
      <c r="AS97" s="339"/>
      <c r="AT97" s="339"/>
      <c r="AU97" s="339"/>
      <c r="AV97" s="339"/>
      <c r="AW97" s="339"/>
      <c r="AX97" s="339"/>
      <c r="AY97" s="339"/>
      <c r="AZ97" s="339"/>
      <c r="BA97" s="339"/>
      <c r="BB97" s="339"/>
      <c r="BC97" s="339"/>
      <c r="BD97" s="339"/>
      <c r="BE97" s="339"/>
      <c r="BF97" s="30"/>
      <c r="BG97" s="318"/>
      <c r="BH97" s="318"/>
    </row>
    <row r="98" spans="1:60" ht="15" customHeight="1" x14ac:dyDescent="0.2">
      <c r="A98" s="330" t="s">
        <v>254</v>
      </c>
      <c r="B98" s="330"/>
      <c r="C98" s="330"/>
      <c r="D98" s="330"/>
      <c r="E98" s="330"/>
      <c r="F98" s="330"/>
      <c r="G98" s="330"/>
      <c r="H98" s="330"/>
      <c r="I98" s="330"/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/>
      <c r="V98" s="330"/>
      <c r="W98" s="330"/>
      <c r="X98" s="330"/>
      <c r="Y98" s="330"/>
      <c r="Z98" s="330"/>
      <c r="AA98" s="330"/>
      <c r="AB98" s="330"/>
      <c r="AD98" s="330" t="s">
        <v>254</v>
      </c>
      <c r="AE98" s="330"/>
      <c r="AF98" s="330"/>
      <c r="AG98" s="330"/>
      <c r="AH98" s="330"/>
      <c r="AI98" s="330"/>
      <c r="AJ98" s="330"/>
      <c r="AK98" s="330"/>
      <c r="AL98" s="330"/>
      <c r="AM98" s="330"/>
      <c r="AN98" s="330"/>
      <c r="AO98" s="330"/>
      <c r="AP98" s="330"/>
      <c r="AQ98" s="330"/>
      <c r="AR98" s="330"/>
      <c r="AS98" s="330"/>
      <c r="AT98" s="330"/>
      <c r="AU98" s="330"/>
      <c r="AV98" s="330"/>
      <c r="AW98" s="330"/>
      <c r="AX98" s="330"/>
      <c r="AY98" s="330"/>
      <c r="AZ98" s="330"/>
      <c r="BA98" s="330"/>
      <c r="BB98" s="330"/>
      <c r="BC98" s="330"/>
      <c r="BD98" s="330"/>
      <c r="BE98" s="330"/>
      <c r="BF98" s="102"/>
    </row>
    <row r="99" spans="1:60" ht="15" customHeight="1" x14ac:dyDescent="0.2">
      <c r="A99" s="330" t="s">
        <v>264</v>
      </c>
      <c r="B99" s="330"/>
      <c r="C99" s="330"/>
      <c r="D99" s="330"/>
      <c r="E99" s="330"/>
      <c r="F99" s="330"/>
      <c r="G99" s="330"/>
      <c r="H99" s="330"/>
      <c r="I99" s="330"/>
      <c r="J99" s="330"/>
      <c r="K99" s="330"/>
      <c r="L99" s="330"/>
      <c r="M99" s="330"/>
      <c r="N99" s="330"/>
      <c r="O99" s="330"/>
      <c r="P99" s="330"/>
      <c r="Q99" s="330"/>
      <c r="R99" s="330"/>
      <c r="S99" s="330"/>
      <c r="T99" s="330"/>
      <c r="U99" s="330"/>
      <c r="V99" s="330"/>
      <c r="W99" s="330"/>
      <c r="X99" s="330"/>
      <c r="Y99" s="330"/>
      <c r="Z99" s="330"/>
      <c r="AA99" s="330"/>
      <c r="AB99" s="330"/>
      <c r="AD99" s="330" t="s">
        <v>264</v>
      </c>
      <c r="AE99" s="330"/>
      <c r="AF99" s="330"/>
      <c r="AG99" s="330"/>
      <c r="AH99" s="330"/>
      <c r="AI99" s="330"/>
      <c r="AJ99" s="330"/>
      <c r="AK99" s="330"/>
      <c r="AL99" s="330"/>
      <c r="AM99" s="330"/>
      <c r="AN99" s="330"/>
      <c r="AO99" s="330"/>
      <c r="AP99" s="330"/>
      <c r="AQ99" s="330"/>
      <c r="AR99" s="330"/>
      <c r="AS99" s="330"/>
      <c r="AT99" s="330"/>
      <c r="AU99" s="330"/>
      <c r="AV99" s="330"/>
      <c r="AW99" s="330"/>
      <c r="AX99" s="330"/>
      <c r="AY99" s="330"/>
      <c r="AZ99" s="330"/>
      <c r="BA99" s="330"/>
      <c r="BB99" s="330"/>
      <c r="BC99" s="330"/>
      <c r="BD99" s="330"/>
      <c r="BE99" s="330"/>
      <c r="BF99" s="102"/>
    </row>
    <row r="100" spans="1:60" ht="15" customHeight="1" x14ac:dyDescent="0.2">
      <c r="A100" s="330" t="s">
        <v>248</v>
      </c>
      <c r="B100" s="330"/>
      <c r="C100" s="330"/>
      <c r="D100" s="330"/>
      <c r="E100" s="330"/>
      <c r="F100" s="330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/>
      <c r="V100" s="330"/>
      <c r="W100" s="330"/>
      <c r="X100" s="330"/>
      <c r="Y100" s="330"/>
      <c r="Z100" s="330"/>
      <c r="AA100" s="330"/>
      <c r="AB100" s="330"/>
      <c r="AD100" s="330" t="s">
        <v>248</v>
      </c>
      <c r="AE100" s="330"/>
      <c r="AF100" s="330"/>
      <c r="AG100" s="330"/>
      <c r="AH100" s="330"/>
      <c r="AI100" s="330"/>
      <c r="AJ100" s="330"/>
      <c r="AK100" s="330"/>
      <c r="AL100" s="330"/>
      <c r="AM100" s="330"/>
      <c r="AN100" s="330"/>
      <c r="AO100" s="330"/>
      <c r="AP100" s="330"/>
      <c r="AQ100" s="330"/>
      <c r="AR100" s="330"/>
      <c r="AS100" s="330"/>
      <c r="AT100" s="330"/>
      <c r="AU100" s="330"/>
      <c r="AV100" s="330"/>
      <c r="AW100" s="330"/>
      <c r="AX100" s="330"/>
      <c r="AY100" s="330"/>
      <c r="AZ100" s="330"/>
      <c r="BA100" s="330"/>
      <c r="BB100" s="330"/>
      <c r="BC100" s="330"/>
      <c r="BD100" s="330"/>
      <c r="BE100" s="330"/>
      <c r="BF100" s="102"/>
    </row>
    <row r="101" spans="1:60" ht="15" customHeight="1" x14ac:dyDescent="0.2">
      <c r="A101" s="330" t="s">
        <v>515</v>
      </c>
      <c r="B101" s="330"/>
      <c r="C101" s="330"/>
      <c r="D101" s="330"/>
      <c r="E101" s="330"/>
      <c r="F101" s="330"/>
      <c r="G101" s="330"/>
      <c r="H101" s="330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30"/>
      <c r="AB101" s="330"/>
      <c r="AD101" s="330" t="s">
        <v>515</v>
      </c>
      <c r="AE101" s="330"/>
      <c r="AF101" s="330"/>
      <c r="AG101" s="330"/>
      <c r="AH101" s="330"/>
      <c r="AI101" s="330"/>
      <c r="AJ101" s="330"/>
      <c r="AK101" s="330"/>
      <c r="AL101" s="330"/>
      <c r="AM101" s="330"/>
      <c r="AN101" s="330"/>
      <c r="AO101" s="330"/>
      <c r="AP101" s="330"/>
      <c r="AQ101" s="330"/>
      <c r="AR101" s="330"/>
      <c r="AS101" s="330"/>
      <c r="AT101" s="330"/>
      <c r="AU101" s="330"/>
      <c r="AV101" s="330"/>
      <c r="AW101" s="330"/>
      <c r="AX101" s="330"/>
      <c r="AY101" s="330"/>
      <c r="AZ101" s="330"/>
      <c r="BA101" s="330"/>
      <c r="BB101" s="330"/>
      <c r="BC101" s="330"/>
      <c r="BD101" s="330"/>
      <c r="BE101" s="330"/>
      <c r="BF101" s="102"/>
    </row>
    <row r="102" spans="1:60" ht="15" customHeight="1" thickBot="1" x14ac:dyDescent="0.25">
      <c r="A102" s="100"/>
      <c r="B102" s="142"/>
      <c r="C102" s="100"/>
      <c r="D102" s="100"/>
      <c r="E102" s="100"/>
      <c r="F102" s="101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D102" s="100"/>
      <c r="AE102" s="142"/>
      <c r="AF102" s="100"/>
      <c r="AG102" s="100"/>
      <c r="AH102" s="100"/>
      <c r="AI102" s="101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2"/>
    </row>
    <row r="103" spans="1:60" ht="15" customHeight="1" x14ac:dyDescent="0.2">
      <c r="A103" s="337" t="s">
        <v>260</v>
      </c>
      <c r="B103" s="331" t="s">
        <v>261</v>
      </c>
      <c r="C103" s="331"/>
      <c r="D103" s="331"/>
      <c r="E103" s="109"/>
      <c r="F103" s="331" t="s">
        <v>116</v>
      </c>
      <c r="G103" s="331"/>
      <c r="H103" s="331"/>
      <c r="I103" s="109"/>
      <c r="J103" s="331" t="s">
        <v>117</v>
      </c>
      <c r="K103" s="331"/>
      <c r="L103" s="331"/>
      <c r="M103" s="109"/>
      <c r="N103" s="331" t="s">
        <v>118</v>
      </c>
      <c r="O103" s="331"/>
      <c r="P103" s="331"/>
      <c r="Q103" s="109"/>
      <c r="R103" s="331" t="s">
        <v>119</v>
      </c>
      <c r="S103" s="331"/>
      <c r="T103" s="331"/>
      <c r="U103" s="109"/>
      <c r="V103" s="331" t="s">
        <v>120</v>
      </c>
      <c r="W103" s="331"/>
      <c r="X103" s="331"/>
      <c r="Y103" s="109"/>
      <c r="Z103" s="331" t="s">
        <v>121</v>
      </c>
      <c r="AA103" s="331"/>
      <c r="AB103" s="331"/>
      <c r="AD103" s="337" t="s">
        <v>260</v>
      </c>
      <c r="AE103" s="331" t="s">
        <v>261</v>
      </c>
      <c r="AF103" s="331"/>
      <c r="AG103" s="331"/>
      <c r="AH103" s="109"/>
      <c r="AI103" s="331" t="s">
        <v>116</v>
      </c>
      <c r="AJ103" s="331"/>
      <c r="AK103" s="331"/>
      <c r="AL103" s="109"/>
      <c r="AM103" s="331" t="s">
        <v>117</v>
      </c>
      <c r="AN103" s="331"/>
      <c r="AO103" s="331"/>
      <c r="AP103" s="109"/>
      <c r="AQ103" s="331" t="s">
        <v>118</v>
      </c>
      <c r="AR103" s="331"/>
      <c r="AS103" s="331"/>
      <c r="AT103" s="109"/>
      <c r="AU103" s="331" t="s">
        <v>119</v>
      </c>
      <c r="AV103" s="331"/>
      <c r="AW103" s="331"/>
      <c r="AX103" s="109"/>
      <c r="AY103" s="331" t="s">
        <v>120</v>
      </c>
      <c r="AZ103" s="331"/>
      <c r="BA103" s="331"/>
      <c r="BB103" s="109"/>
      <c r="BC103" s="331" t="s">
        <v>121</v>
      </c>
      <c r="BD103" s="331"/>
      <c r="BE103" s="331"/>
      <c r="BF103" s="102"/>
    </row>
    <row r="104" spans="1:60" ht="15" customHeight="1" thickBot="1" x14ac:dyDescent="0.25">
      <c r="A104" s="338"/>
      <c r="B104" s="110" t="s">
        <v>70</v>
      </c>
      <c r="C104" s="110" t="s">
        <v>71</v>
      </c>
      <c r="D104" s="110" t="s">
        <v>72</v>
      </c>
      <c r="E104" s="111"/>
      <c r="F104" s="110" t="s">
        <v>70</v>
      </c>
      <c r="G104" s="110" t="s">
        <v>71</v>
      </c>
      <c r="H104" s="110" t="s">
        <v>72</v>
      </c>
      <c r="I104" s="111"/>
      <c r="J104" s="110" t="s">
        <v>70</v>
      </c>
      <c r="K104" s="110" t="s">
        <v>71</v>
      </c>
      <c r="L104" s="110" t="s">
        <v>72</v>
      </c>
      <c r="M104" s="111"/>
      <c r="N104" s="110" t="s">
        <v>70</v>
      </c>
      <c r="O104" s="110" t="s">
        <v>71</v>
      </c>
      <c r="P104" s="110" t="s">
        <v>72</v>
      </c>
      <c r="Q104" s="111"/>
      <c r="R104" s="110" t="s">
        <v>70</v>
      </c>
      <c r="S104" s="110" t="s">
        <v>71</v>
      </c>
      <c r="T104" s="110" t="s">
        <v>72</v>
      </c>
      <c r="U104" s="111"/>
      <c r="V104" s="110" t="s">
        <v>70</v>
      </c>
      <c r="W104" s="110" t="s">
        <v>71</v>
      </c>
      <c r="X104" s="110" t="s">
        <v>72</v>
      </c>
      <c r="Y104" s="111"/>
      <c r="Z104" s="110" t="s">
        <v>70</v>
      </c>
      <c r="AA104" s="110" t="s">
        <v>71</v>
      </c>
      <c r="AB104" s="110" t="s">
        <v>72</v>
      </c>
      <c r="AD104" s="338"/>
      <c r="AE104" s="110" t="s">
        <v>70</v>
      </c>
      <c r="AF104" s="110" t="s">
        <v>71</v>
      </c>
      <c r="AG104" s="110" t="s">
        <v>72</v>
      </c>
      <c r="AH104" s="111"/>
      <c r="AI104" s="110" t="s">
        <v>70</v>
      </c>
      <c r="AJ104" s="110" t="s">
        <v>71</v>
      </c>
      <c r="AK104" s="110" t="s">
        <v>72</v>
      </c>
      <c r="AL104" s="111"/>
      <c r="AM104" s="110" t="s">
        <v>70</v>
      </c>
      <c r="AN104" s="110" t="s">
        <v>71</v>
      </c>
      <c r="AO104" s="110" t="s">
        <v>72</v>
      </c>
      <c r="AP104" s="111"/>
      <c r="AQ104" s="110" t="s">
        <v>70</v>
      </c>
      <c r="AR104" s="110" t="s">
        <v>71</v>
      </c>
      <c r="AS104" s="110" t="s">
        <v>72</v>
      </c>
      <c r="AT104" s="111"/>
      <c r="AU104" s="110" t="s">
        <v>70</v>
      </c>
      <c r="AV104" s="110" t="s">
        <v>71</v>
      </c>
      <c r="AW104" s="110" t="s">
        <v>72</v>
      </c>
      <c r="AX104" s="111"/>
      <c r="AY104" s="110" t="s">
        <v>70</v>
      </c>
      <c r="AZ104" s="110" t="s">
        <v>71</v>
      </c>
      <c r="BA104" s="110" t="s">
        <v>72</v>
      </c>
      <c r="BB104" s="111"/>
      <c r="BC104" s="110" t="s">
        <v>70</v>
      </c>
      <c r="BD104" s="110" t="s">
        <v>71</v>
      </c>
      <c r="BE104" s="110" t="s">
        <v>72</v>
      </c>
      <c r="BF104" s="102"/>
    </row>
    <row r="105" spans="1:60" ht="15" customHeight="1" x14ac:dyDescent="0.2">
      <c r="A105" s="104"/>
      <c r="B105" s="98"/>
      <c r="C105" s="98"/>
      <c r="D105" s="98"/>
      <c r="E105" s="99"/>
      <c r="F105" s="98"/>
      <c r="G105" s="98"/>
      <c r="H105" s="98"/>
      <c r="I105" s="99"/>
      <c r="J105" s="98"/>
      <c r="K105" s="98"/>
      <c r="L105" s="98"/>
      <c r="M105" s="99"/>
      <c r="N105" s="98"/>
      <c r="O105" s="98"/>
      <c r="P105" s="98"/>
      <c r="Q105" s="99"/>
      <c r="R105" s="98"/>
      <c r="S105" s="98"/>
      <c r="T105" s="98"/>
      <c r="U105" s="99"/>
      <c r="V105" s="98"/>
      <c r="W105" s="98"/>
      <c r="X105" s="98"/>
      <c r="Y105" s="99"/>
      <c r="Z105" s="98"/>
      <c r="AA105" s="98"/>
      <c r="AB105" s="98"/>
      <c r="AD105" s="104"/>
      <c r="AE105" s="98"/>
      <c r="AF105" s="98"/>
      <c r="AG105" s="98"/>
      <c r="AH105" s="99"/>
      <c r="AI105" s="98"/>
      <c r="AJ105" s="98"/>
      <c r="AK105" s="98"/>
      <c r="AL105" s="99"/>
      <c r="AM105" s="98"/>
      <c r="AN105" s="98"/>
      <c r="AO105" s="98"/>
      <c r="AP105" s="99"/>
      <c r="AQ105" s="98"/>
      <c r="AR105" s="98"/>
      <c r="AS105" s="98"/>
      <c r="AT105" s="99"/>
      <c r="AU105" s="98"/>
      <c r="AV105" s="98"/>
      <c r="AW105" s="98"/>
      <c r="AX105" s="99"/>
      <c r="AY105" s="98"/>
      <c r="AZ105" s="98"/>
      <c r="BA105" s="98"/>
      <c r="BB105" s="99"/>
      <c r="BC105" s="98"/>
      <c r="BD105" s="98"/>
      <c r="BE105" s="98"/>
      <c r="BF105" s="102"/>
    </row>
    <row r="106" spans="1:60" ht="15" customHeight="1" x14ac:dyDescent="0.25">
      <c r="A106" s="151" t="s">
        <v>262</v>
      </c>
      <c r="B106" s="153">
        <f>+F106+J106+N106+R106+V106+Z106</f>
        <v>6</v>
      </c>
      <c r="C106" s="153">
        <f>+G106+K106+O106+S106+W106+AA106</f>
        <v>4</v>
      </c>
      <c r="D106" s="153">
        <f>+H106+L106+P106+T106+X106+AB106</f>
        <v>2</v>
      </c>
      <c r="E106" s="153"/>
      <c r="F106" s="153">
        <f>SUM(F108:F134)</f>
        <v>0</v>
      </c>
      <c r="G106" s="153">
        <f>SUM(G108:G134)</f>
        <v>0</v>
      </c>
      <c r="H106" s="153">
        <f>SUM(H108:H134)</f>
        <v>0</v>
      </c>
      <c r="I106" s="153"/>
      <c r="J106" s="153">
        <f>SUM(J108:J134)</f>
        <v>1</v>
      </c>
      <c r="K106" s="153">
        <f>SUM(K108:K134)</f>
        <v>0</v>
      </c>
      <c r="L106" s="153">
        <f>SUM(L108:L134)</f>
        <v>1</v>
      </c>
      <c r="M106" s="153"/>
      <c r="N106" s="153">
        <f>SUM(N108:N134)</f>
        <v>1</v>
      </c>
      <c r="O106" s="153">
        <f>SUM(O108:O134)</f>
        <v>1</v>
      </c>
      <c r="P106" s="153">
        <f>SUM(P108:P134)</f>
        <v>0</v>
      </c>
      <c r="Q106" s="153"/>
      <c r="R106" s="153">
        <f>SUM(R108:R134)</f>
        <v>4</v>
      </c>
      <c r="S106" s="153">
        <f>SUM(S108:S134)</f>
        <v>3</v>
      </c>
      <c r="T106" s="153">
        <f>SUM(T108:T134)</f>
        <v>1</v>
      </c>
      <c r="U106" s="153"/>
      <c r="V106" s="153">
        <f>SUM(V108:V134)</f>
        <v>0</v>
      </c>
      <c r="W106" s="153">
        <f>SUM(W108:W134)</f>
        <v>0</v>
      </c>
      <c r="X106" s="153">
        <f>SUM(X108:X134)</f>
        <v>0</v>
      </c>
      <c r="Y106" s="153"/>
      <c r="Z106" s="153">
        <f>SUM(Z108:Z134)</f>
        <v>0</v>
      </c>
      <c r="AA106" s="153">
        <f>SUM(AA108:AA134)</f>
        <v>0</v>
      </c>
      <c r="AB106" s="153">
        <f>SUM(AB108:AB134)</f>
        <v>0</v>
      </c>
      <c r="AD106" s="151" t="s">
        <v>262</v>
      </c>
      <c r="AE106" s="159">
        <f>+B106/(B106+B15+B59)*100</f>
        <v>1.7065380316221498E-3</v>
      </c>
      <c r="AF106" s="159">
        <f>+C106/(C106+C15+C59)*100</f>
        <v>2.3126199671607965E-3</v>
      </c>
      <c r="AG106" s="159">
        <f>+D106/(D106+D15+D59)*100</f>
        <v>1.1196641007697691E-3</v>
      </c>
      <c r="AH106" s="160"/>
      <c r="AI106" s="159">
        <f>+F106/(F106+F15+F59)*100</f>
        <v>0</v>
      </c>
      <c r="AJ106" s="159">
        <f>+G106/(G106+G15+G59)*100</f>
        <v>0</v>
      </c>
      <c r="AK106" s="159">
        <f>+H106/(H106+H15+H59)*100</f>
        <v>0</v>
      </c>
      <c r="AL106" s="160"/>
      <c r="AM106" s="159">
        <f>+J106/(J106+J15+J59)*100</f>
        <v>1.387251161822848E-3</v>
      </c>
      <c r="AN106" s="159">
        <f>+K106/(K106+K15+K59)*100</f>
        <v>0</v>
      </c>
      <c r="AO106" s="159">
        <f>+L106/(L106+L15+L59)*100</f>
        <v>2.7902564245654176E-3</v>
      </c>
      <c r="AP106" s="160"/>
      <c r="AQ106" s="159">
        <f>+N106/(N106+N15+N59)*100</f>
        <v>1.5876543993903407E-3</v>
      </c>
      <c r="AR106" s="159">
        <f>+O106/(O106+O15+O59)*100</f>
        <v>3.2155374770892957E-3</v>
      </c>
      <c r="AS106" s="159">
        <f>+P106/(P106+P15+P59)*100</f>
        <v>0</v>
      </c>
      <c r="AT106" s="160"/>
      <c r="AU106" s="159">
        <f>+R106/(R106+R15+R59)*100</f>
        <v>6.0128675365281698E-3</v>
      </c>
      <c r="AV106" s="159">
        <f>+S106/(S106+S15+S59)*100</f>
        <v>9.3846779491350459E-3</v>
      </c>
      <c r="AW106" s="159">
        <f>+T106/(T106+T15+T59)*100</f>
        <v>2.8937697138061752E-3</v>
      </c>
      <c r="AX106" s="160"/>
      <c r="AY106" s="159">
        <f>+V106/(V106+V15+V59)*100</f>
        <v>0</v>
      </c>
      <c r="AZ106" s="159">
        <f>+W106/(W106+W15+W59)*100</f>
        <v>0</v>
      </c>
      <c r="BA106" s="159">
        <f>+X106/(X106+X15+X59)*100</f>
        <v>0</v>
      </c>
      <c r="BB106" s="160"/>
      <c r="BC106" s="159">
        <f>+Z106/(Z106+Z15+Z59)*100</f>
        <v>0</v>
      </c>
      <c r="BD106" s="159">
        <f>+AA106/(AA106+AA15+AA59)*100</f>
        <v>0</v>
      </c>
      <c r="BE106" s="159">
        <f>+AB106/(AB106+AB15+AB59)*100</f>
        <v>0</v>
      </c>
      <c r="BF106" s="162"/>
    </row>
    <row r="107" spans="1:60" ht="15" customHeight="1" x14ac:dyDescent="0.2">
      <c r="A107" s="108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D107" s="108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02"/>
    </row>
    <row r="108" spans="1:60" ht="15" customHeight="1" x14ac:dyDescent="0.2">
      <c r="A108" s="108" t="s">
        <v>79</v>
      </c>
      <c r="B108" s="272">
        <v>1</v>
      </c>
      <c r="C108" s="272">
        <v>1</v>
      </c>
      <c r="D108" s="272">
        <v>0</v>
      </c>
      <c r="E108" s="272"/>
      <c r="F108" s="272">
        <v>0</v>
      </c>
      <c r="G108" s="272">
        <v>0</v>
      </c>
      <c r="H108" s="272">
        <v>0</v>
      </c>
      <c r="I108" s="272"/>
      <c r="J108" s="272">
        <v>0</v>
      </c>
      <c r="K108" s="272">
        <v>0</v>
      </c>
      <c r="L108" s="272">
        <v>0</v>
      </c>
      <c r="M108" s="272"/>
      <c r="N108" s="272">
        <v>1</v>
      </c>
      <c r="O108" s="272">
        <v>1</v>
      </c>
      <c r="P108" s="272">
        <v>0</v>
      </c>
      <c r="Q108" s="272"/>
      <c r="R108" s="272">
        <v>0</v>
      </c>
      <c r="S108" s="272">
        <v>0</v>
      </c>
      <c r="T108" s="272">
        <v>0</v>
      </c>
      <c r="U108" s="272"/>
      <c r="V108" s="272">
        <v>0</v>
      </c>
      <c r="W108" s="272">
        <v>0</v>
      </c>
      <c r="X108" s="272">
        <v>0</v>
      </c>
      <c r="Y108" s="272"/>
      <c r="Z108" s="272">
        <v>0</v>
      </c>
      <c r="AA108" s="272">
        <v>0</v>
      </c>
      <c r="AB108" s="272">
        <v>0</v>
      </c>
      <c r="AD108" s="108" t="s">
        <v>79</v>
      </c>
      <c r="AE108" s="103">
        <f t="shared" ref="AE108:AE134" si="44">+B108/(B108+B17+B61)*100</f>
        <v>4.7830870043526087E-3</v>
      </c>
      <c r="AF108" s="103">
        <f t="shared" ref="AF108:AF134" si="45">+C108/(C108+C17+C61)*100</f>
        <v>9.4259590913375428E-3</v>
      </c>
      <c r="AG108" s="103">
        <f t="shared" ref="AG108:AG134" si="46">+D108/(D108+D17+D61)*100</f>
        <v>0</v>
      </c>
      <c r="AH108" s="143"/>
      <c r="AI108" s="103">
        <f t="shared" ref="AI108:AI134" si="47">+F108/(F108+F17+F61)*100</f>
        <v>0</v>
      </c>
      <c r="AJ108" s="103">
        <f t="shared" ref="AJ108:AJ134" si="48">+G108/(G108+G17+G61)*100</f>
        <v>0</v>
      </c>
      <c r="AK108" s="103">
        <f t="shared" ref="AK108:AK134" si="49">+H108/(H108+H17+H61)*100</f>
        <v>0</v>
      </c>
      <c r="AL108" s="106"/>
      <c r="AM108" s="103">
        <f t="shared" ref="AM108:AM134" si="50">+J108/(J108+J17+J61)*100</f>
        <v>0</v>
      </c>
      <c r="AN108" s="103">
        <f t="shared" ref="AN108:AN134" si="51">+K108/(K108+K17+K61)*100</f>
        <v>0</v>
      </c>
      <c r="AO108" s="103">
        <f t="shared" ref="AO108:AO134" si="52">+L108/(L108+L17+L61)*100</f>
        <v>0</v>
      </c>
      <c r="AP108" s="106"/>
      <c r="AQ108" s="103">
        <f t="shared" ref="AQ108:AQ134" si="53">+N108/(N108+N17+N61)*100</f>
        <v>2.6518164942985947E-2</v>
      </c>
      <c r="AR108" s="103">
        <f t="shared" ref="AR108:AR134" si="54">+O108/(O108+O17+O61)*100</f>
        <v>5.1098620337250898E-2</v>
      </c>
      <c r="AS108" s="103">
        <f t="shared" ref="AS108:AS134" si="55">+P108/(P108+P17+P61)*100</f>
        <v>0</v>
      </c>
      <c r="AT108" s="106"/>
      <c r="AU108" s="103">
        <f t="shared" ref="AU108:AU134" si="56">+R108/(R108+R17+R61)*100</f>
        <v>0</v>
      </c>
      <c r="AV108" s="103">
        <f t="shared" ref="AV108:AV134" si="57">+S108/(S108+S17+S61)*100</f>
        <v>0</v>
      </c>
      <c r="AW108" s="103">
        <f t="shared" ref="AW108:AW134" si="58">+T108/(T108+T17+T61)*100</f>
        <v>0</v>
      </c>
      <c r="AX108" s="106"/>
      <c r="AY108" s="103">
        <f t="shared" ref="AY108:AY134" si="59">+V108/(V108+V17+V61)*100</f>
        <v>0</v>
      </c>
      <c r="AZ108" s="103">
        <f t="shared" ref="AZ108:AZ134" si="60">+W108/(W108+W17+W61)*100</f>
        <v>0</v>
      </c>
      <c r="BA108" s="103">
        <f t="shared" ref="BA108:BA134" si="61">+X108/(X108+X17+X61)*100</f>
        <v>0</v>
      </c>
      <c r="BB108" s="143"/>
      <c r="BC108" s="103">
        <f t="shared" ref="BC108:BC127" si="62">+Z108/(Z108+Z17+Z61)*100</f>
        <v>0</v>
      </c>
      <c r="BD108" s="103">
        <f t="shared" ref="BD108:BD127" si="63">+AA108/(AA108+AA17+AA61)*100</f>
        <v>0</v>
      </c>
      <c r="BE108" s="103">
        <f t="shared" ref="BE108:BE127" si="64">+AB108/(AB108+AB17+AB61)*100</f>
        <v>0</v>
      </c>
      <c r="BF108" s="102"/>
    </row>
    <row r="109" spans="1:60" ht="15" customHeight="1" x14ac:dyDescent="0.2">
      <c r="A109" s="108" t="s">
        <v>80</v>
      </c>
      <c r="B109" s="272">
        <v>0</v>
      </c>
      <c r="C109" s="272">
        <v>0</v>
      </c>
      <c r="D109" s="272">
        <v>0</v>
      </c>
      <c r="E109" s="272"/>
      <c r="F109" s="272">
        <v>0</v>
      </c>
      <c r="G109" s="272">
        <v>0</v>
      </c>
      <c r="H109" s="272">
        <v>0</v>
      </c>
      <c r="I109" s="272"/>
      <c r="J109" s="272">
        <v>0</v>
      </c>
      <c r="K109" s="272">
        <v>0</v>
      </c>
      <c r="L109" s="272">
        <v>0</v>
      </c>
      <c r="M109" s="272"/>
      <c r="N109" s="272">
        <v>0</v>
      </c>
      <c r="O109" s="272">
        <v>0</v>
      </c>
      <c r="P109" s="272">
        <v>0</v>
      </c>
      <c r="Q109" s="272"/>
      <c r="R109" s="272">
        <v>0</v>
      </c>
      <c r="S109" s="272">
        <v>0</v>
      </c>
      <c r="T109" s="272">
        <v>0</v>
      </c>
      <c r="U109" s="272"/>
      <c r="V109" s="272">
        <v>0</v>
      </c>
      <c r="W109" s="272">
        <v>0</v>
      </c>
      <c r="X109" s="272">
        <v>0</v>
      </c>
      <c r="Y109" s="272"/>
      <c r="Z109" s="272">
        <v>0</v>
      </c>
      <c r="AA109" s="272">
        <v>0</v>
      </c>
      <c r="AB109" s="272">
        <v>0</v>
      </c>
      <c r="AD109" s="108" t="s">
        <v>80</v>
      </c>
      <c r="AE109" s="103">
        <f t="shared" si="44"/>
        <v>0</v>
      </c>
      <c r="AF109" s="103">
        <f t="shared" si="45"/>
        <v>0</v>
      </c>
      <c r="AG109" s="103">
        <f t="shared" si="46"/>
        <v>0</v>
      </c>
      <c r="AH109" s="143"/>
      <c r="AI109" s="103">
        <f t="shared" si="47"/>
        <v>0</v>
      </c>
      <c r="AJ109" s="103">
        <f t="shared" si="48"/>
        <v>0</v>
      </c>
      <c r="AK109" s="103">
        <f t="shared" si="49"/>
        <v>0</v>
      </c>
      <c r="AL109" s="106"/>
      <c r="AM109" s="103">
        <f t="shared" si="50"/>
        <v>0</v>
      </c>
      <c r="AN109" s="103">
        <f t="shared" si="51"/>
        <v>0</v>
      </c>
      <c r="AO109" s="103">
        <f t="shared" si="52"/>
        <v>0</v>
      </c>
      <c r="AP109" s="106"/>
      <c r="AQ109" s="103">
        <f t="shared" si="53"/>
        <v>0</v>
      </c>
      <c r="AR109" s="103">
        <f t="shared" si="54"/>
        <v>0</v>
      </c>
      <c r="AS109" s="103">
        <f t="shared" si="55"/>
        <v>0</v>
      </c>
      <c r="AT109" s="106"/>
      <c r="AU109" s="103">
        <f t="shared" si="56"/>
        <v>0</v>
      </c>
      <c r="AV109" s="103">
        <f t="shared" si="57"/>
        <v>0</v>
      </c>
      <c r="AW109" s="103">
        <f t="shared" si="58"/>
        <v>0</v>
      </c>
      <c r="AX109" s="106"/>
      <c r="AY109" s="103">
        <f t="shared" si="59"/>
        <v>0</v>
      </c>
      <c r="AZ109" s="103">
        <f t="shared" si="60"/>
        <v>0</v>
      </c>
      <c r="BA109" s="103">
        <f t="shared" si="61"/>
        <v>0</v>
      </c>
      <c r="BB109" s="143"/>
      <c r="BC109" s="103">
        <f t="shared" si="62"/>
        <v>0</v>
      </c>
      <c r="BD109" s="103">
        <f t="shared" si="63"/>
        <v>0</v>
      </c>
      <c r="BE109" s="103">
        <f t="shared" si="64"/>
        <v>0</v>
      </c>
      <c r="BF109" s="102"/>
    </row>
    <row r="110" spans="1:60" ht="15" customHeight="1" x14ac:dyDescent="0.2">
      <c r="A110" s="108" t="s">
        <v>81</v>
      </c>
      <c r="B110" s="272">
        <v>2</v>
      </c>
      <c r="C110" s="272">
        <v>2</v>
      </c>
      <c r="D110" s="272">
        <v>0</v>
      </c>
      <c r="E110" s="272"/>
      <c r="F110" s="272">
        <v>0</v>
      </c>
      <c r="G110" s="272">
        <v>0</v>
      </c>
      <c r="H110" s="272">
        <v>0</v>
      </c>
      <c r="I110" s="272"/>
      <c r="J110" s="272">
        <v>0</v>
      </c>
      <c r="K110" s="272">
        <v>0</v>
      </c>
      <c r="L110" s="272">
        <v>0</v>
      </c>
      <c r="M110" s="272"/>
      <c r="N110" s="272">
        <v>0</v>
      </c>
      <c r="O110" s="272">
        <v>0</v>
      </c>
      <c r="P110" s="272">
        <v>0</v>
      </c>
      <c r="Q110" s="272"/>
      <c r="R110" s="272">
        <v>2</v>
      </c>
      <c r="S110" s="272">
        <v>2</v>
      </c>
      <c r="T110" s="272">
        <v>0</v>
      </c>
      <c r="U110" s="272"/>
      <c r="V110" s="272">
        <v>0</v>
      </c>
      <c r="W110" s="272">
        <v>0</v>
      </c>
      <c r="X110" s="272">
        <v>0</v>
      </c>
      <c r="Y110" s="272"/>
      <c r="Z110" s="272">
        <v>0</v>
      </c>
      <c r="AA110" s="272">
        <v>0</v>
      </c>
      <c r="AB110" s="272">
        <v>0</v>
      </c>
      <c r="AD110" s="108" t="s">
        <v>81</v>
      </c>
      <c r="AE110" s="103">
        <f t="shared" si="44"/>
        <v>1.1566711005725523E-2</v>
      </c>
      <c r="AF110" s="103">
        <f t="shared" si="45"/>
        <v>2.4151672503320853E-2</v>
      </c>
      <c r="AG110" s="103">
        <f t="shared" si="46"/>
        <v>0</v>
      </c>
      <c r="AH110" s="143"/>
      <c r="AI110" s="103">
        <f t="shared" si="47"/>
        <v>0</v>
      </c>
      <c r="AJ110" s="103">
        <f t="shared" si="48"/>
        <v>0</v>
      </c>
      <c r="AK110" s="103">
        <f t="shared" si="49"/>
        <v>0</v>
      </c>
      <c r="AL110" s="106"/>
      <c r="AM110" s="103">
        <f t="shared" si="50"/>
        <v>0</v>
      </c>
      <c r="AN110" s="103">
        <f t="shared" si="51"/>
        <v>0</v>
      </c>
      <c r="AO110" s="103">
        <f t="shared" si="52"/>
        <v>0</v>
      </c>
      <c r="AP110" s="106"/>
      <c r="AQ110" s="103">
        <f t="shared" si="53"/>
        <v>0</v>
      </c>
      <c r="AR110" s="103">
        <f t="shared" si="54"/>
        <v>0</v>
      </c>
      <c r="AS110" s="103">
        <f t="shared" si="55"/>
        <v>0</v>
      </c>
      <c r="AT110" s="106"/>
      <c r="AU110" s="103">
        <f t="shared" si="56"/>
        <v>6.6072018500165169E-2</v>
      </c>
      <c r="AV110" s="103">
        <f t="shared" si="57"/>
        <v>0.14461315979754158</v>
      </c>
      <c r="AW110" s="103">
        <f t="shared" si="58"/>
        <v>0</v>
      </c>
      <c r="AX110" s="106"/>
      <c r="AY110" s="103">
        <f t="shared" si="59"/>
        <v>0</v>
      </c>
      <c r="AZ110" s="103">
        <f t="shared" si="60"/>
        <v>0</v>
      </c>
      <c r="BA110" s="103">
        <f t="shared" si="61"/>
        <v>0</v>
      </c>
      <c r="BB110" s="143"/>
      <c r="BC110" s="103">
        <f t="shared" si="62"/>
        <v>0</v>
      </c>
      <c r="BD110" s="103">
        <f t="shared" si="63"/>
        <v>0</v>
      </c>
      <c r="BE110" s="103">
        <f t="shared" si="64"/>
        <v>0</v>
      </c>
      <c r="BF110" s="102"/>
    </row>
    <row r="111" spans="1:60" ht="15" customHeight="1" x14ac:dyDescent="0.2">
      <c r="A111" s="108" t="s">
        <v>82</v>
      </c>
      <c r="B111" s="272">
        <v>0</v>
      </c>
      <c r="C111" s="272">
        <v>0</v>
      </c>
      <c r="D111" s="272">
        <v>0</v>
      </c>
      <c r="E111" s="272"/>
      <c r="F111" s="272">
        <v>0</v>
      </c>
      <c r="G111" s="272">
        <v>0</v>
      </c>
      <c r="H111" s="272">
        <v>0</v>
      </c>
      <c r="I111" s="272"/>
      <c r="J111" s="272">
        <v>0</v>
      </c>
      <c r="K111" s="272">
        <v>0</v>
      </c>
      <c r="L111" s="272">
        <v>0</v>
      </c>
      <c r="M111" s="272"/>
      <c r="N111" s="272">
        <v>0</v>
      </c>
      <c r="O111" s="272">
        <v>0</v>
      </c>
      <c r="P111" s="272">
        <v>0</v>
      </c>
      <c r="Q111" s="272"/>
      <c r="R111" s="272">
        <v>0</v>
      </c>
      <c r="S111" s="272">
        <v>0</v>
      </c>
      <c r="T111" s="272">
        <v>0</v>
      </c>
      <c r="U111" s="272"/>
      <c r="V111" s="272">
        <v>0</v>
      </c>
      <c r="W111" s="272">
        <v>0</v>
      </c>
      <c r="X111" s="272">
        <v>0</v>
      </c>
      <c r="Y111" s="272"/>
      <c r="Z111" s="272">
        <v>0</v>
      </c>
      <c r="AA111" s="272">
        <v>0</v>
      </c>
      <c r="AB111" s="272">
        <v>0</v>
      </c>
      <c r="AD111" s="108" t="s">
        <v>82</v>
      </c>
      <c r="AE111" s="103">
        <f t="shared" si="44"/>
        <v>0</v>
      </c>
      <c r="AF111" s="103">
        <f t="shared" si="45"/>
        <v>0</v>
      </c>
      <c r="AG111" s="103">
        <f t="shared" si="46"/>
        <v>0</v>
      </c>
      <c r="AH111" s="143"/>
      <c r="AI111" s="103">
        <f t="shared" si="47"/>
        <v>0</v>
      </c>
      <c r="AJ111" s="103">
        <f t="shared" si="48"/>
        <v>0</v>
      </c>
      <c r="AK111" s="103">
        <f t="shared" si="49"/>
        <v>0</v>
      </c>
      <c r="AL111" s="106"/>
      <c r="AM111" s="103">
        <f t="shared" si="50"/>
        <v>0</v>
      </c>
      <c r="AN111" s="103">
        <f t="shared" si="51"/>
        <v>0</v>
      </c>
      <c r="AO111" s="103">
        <f t="shared" si="52"/>
        <v>0</v>
      </c>
      <c r="AP111" s="106"/>
      <c r="AQ111" s="103">
        <f t="shared" si="53"/>
        <v>0</v>
      </c>
      <c r="AR111" s="103">
        <f t="shared" si="54"/>
        <v>0</v>
      </c>
      <c r="AS111" s="103">
        <f t="shared" si="55"/>
        <v>0</v>
      </c>
      <c r="AT111" s="106"/>
      <c r="AU111" s="103">
        <f t="shared" si="56"/>
        <v>0</v>
      </c>
      <c r="AV111" s="103">
        <f t="shared" si="57"/>
        <v>0</v>
      </c>
      <c r="AW111" s="103">
        <f t="shared" si="58"/>
        <v>0</v>
      </c>
      <c r="AX111" s="106"/>
      <c r="AY111" s="103">
        <f t="shared" si="59"/>
        <v>0</v>
      </c>
      <c r="AZ111" s="103">
        <f t="shared" si="60"/>
        <v>0</v>
      </c>
      <c r="BA111" s="103">
        <f t="shared" si="61"/>
        <v>0</v>
      </c>
      <c r="BB111" s="143"/>
      <c r="BC111" s="103">
        <f t="shared" si="62"/>
        <v>0</v>
      </c>
      <c r="BD111" s="103">
        <f t="shared" si="63"/>
        <v>0</v>
      </c>
      <c r="BE111" s="103">
        <f t="shared" si="64"/>
        <v>0</v>
      </c>
      <c r="BF111" s="102"/>
    </row>
    <row r="112" spans="1:60" ht="15" customHeight="1" x14ac:dyDescent="0.2">
      <c r="A112" s="108" t="s">
        <v>83</v>
      </c>
      <c r="B112" s="272">
        <v>0</v>
      </c>
      <c r="C112" s="272">
        <v>0</v>
      </c>
      <c r="D112" s="272">
        <v>0</v>
      </c>
      <c r="E112" s="272"/>
      <c r="F112" s="272">
        <v>0</v>
      </c>
      <c r="G112" s="272">
        <v>0</v>
      </c>
      <c r="H112" s="272">
        <v>0</v>
      </c>
      <c r="I112" s="272"/>
      <c r="J112" s="272">
        <v>0</v>
      </c>
      <c r="K112" s="272">
        <v>0</v>
      </c>
      <c r="L112" s="272">
        <v>0</v>
      </c>
      <c r="M112" s="272"/>
      <c r="N112" s="272">
        <v>0</v>
      </c>
      <c r="O112" s="272">
        <v>0</v>
      </c>
      <c r="P112" s="272">
        <v>0</v>
      </c>
      <c r="Q112" s="272"/>
      <c r="R112" s="272">
        <v>0</v>
      </c>
      <c r="S112" s="272">
        <v>0</v>
      </c>
      <c r="T112" s="272">
        <v>0</v>
      </c>
      <c r="U112" s="272"/>
      <c r="V112" s="272">
        <v>0</v>
      </c>
      <c r="W112" s="272">
        <v>0</v>
      </c>
      <c r="X112" s="272">
        <v>0</v>
      </c>
      <c r="Y112" s="272"/>
      <c r="Z112" s="272">
        <v>0</v>
      </c>
      <c r="AA112" s="272">
        <v>0</v>
      </c>
      <c r="AB112" s="272">
        <v>0</v>
      </c>
      <c r="AD112" s="108" t="s">
        <v>83</v>
      </c>
      <c r="AE112" s="103">
        <f t="shared" si="44"/>
        <v>0</v>
      </c>
      <c r="AF112" s="103">
        <f t="shared" si="45"/>
        <v>0</v>
      </c>
      <c r="AG112" s="103">
        <f t="shared" si="46"/>
        <v>0</v>
      </c>
      <c r="AH112" s="143"/>
      <c r="AI112" s="103">
        <f t="shared" si="47"/>
        <v>0</v>
      </c>
      <c r="AJ112" s="103">
        <f t="shared" si="48"/>
        <v>0</v>
      </c>
      <c r="AK112" s="103">
        <f t="shared" si="49"/>
        <v>0</v>
      </c>
      <c r="AL112" s="106"/>
      <c r="AM112" s="103">
        <f t="shared" si="50"/>
        <v>0</v>
      </c>
      <c r="AN112" s="103">
        <f t="shared" si="51"/>
        <v>0</v>
      </c>
      <c r="AO112" s="103">
        <f t="shared" si="52"/>
        <v>0</v>
      </c>
      <c r="AP112" s="106"/>
      <c r="AQ112" s="103">
        <f t="shared" si="53"/>
        <v>0</v>
      </c>
      <c r="AR112" s="103">
        <f t="shared" si="54"/>
        <v>0</v>
      </c>
      <c r="AS112" s="103">
        <f t="shared" si="55"/>
        <v>0</v>
      </c>
      <c r="AT112" s="106"/>
      <c r="AU112" s="103">
        <f t="shared" si="56"/>
        <v>0</v>
      </c>
      <c r="AV112" s="103">
        <f t="shared" si="57"/>
        <v>0</v>
      </c>
      <c r="AW112" s="103">
        <f t="shared" si="58"/>
        <v>0</v>
      </c>
      <c r="AX112" s="106"/>
      <c r="AY112" s="103">
        <f t="shared" si="59"/>
        <v>0</v>
      </c>
      <c r="AZ112" s="103">
        <f t="shared" si="60"/>
        <v>0</v>
      </c>
      <c r="BA112" s="103">
        <f t="shared" si="61"/>
        <v>0</v>
      </c>
      <c r="BB112" s="143"/>
      <c r="BC112" s="103">
        <f t="shared" si="62"/>
        <v>0</v>
      </c>
      <c r="BD112" s="103">
        <f t="shared" si="63"/>
        <v>0</v>
      </c>
      <c r="BE112" s="103">
        <f t="shared" si="64"/>
        <v>0</v>
      </c>
      <c r="BF112" s="102"/>
    </row>
    <row r="113" spans="1:58" ht="15" customHeight="1" x14ac:dyDescent="0.2">
      <c r="A113" s="108" t="s">
        <v>84</v>
      </c>
      <c r="B113" s="272">
        <v>0</v>
      </c>
      <c r="C113" s="272">
        <v>0</v>
      </c>
      <c r="D113" s="272">
        <v>0</v>
      </c>
      <c r="E113" s="272"/>
      <c r="F113" s="272">
        <v>0</v>
      </c>
      <c r="G113" s="272">
        <v>0</v>
      </c>
      <c r="H113" s="272">
        <v>0</v>
      </c>
      <c r="I113" s="272"/>
      <c r="J113" s="272">
        <v>0</v>
      </c>
      <c r="K113" s="272">
        <v>0</v>
      </c>
      <c r="L113" s="272">
        <v>0</v>
      </c>
      <c r="M113" s="272"/>
      <c r="N113" s="272">
        <v>0</v>
      </c>
      <c r="O113" s="272">
        <v>0</v>
      </c>
      <c r="P113" s="272">
        <v>0</v>
      </c>
      <c r="Q113" s="272"/>
      <c r="R113" s="272">
        <v>0</v>
      </c>
      <c r="S113" s="272">
        <v>0</v>
      </c>
      <c r="T113" s="272">
        <v>0</v>
      </c>
      <c r="U113" s="272"/>
      <c r="V113" s="272">
        <v>0</v>
      </c>
      <c r="W113" s="272">
        <v>0</v>
      </c>
      <c r="X113" s="272">
        <v>0</v>
      </c>
      <c r="Y113" s="272"/>
      <c r="Z113" s="272">
        <v>0</v>
      </c>
      <c r="AA113" s="272">
        <v>0</v>
      </c>
      <c r="AB113" s="272">
        <v>0</v>
      </c>
      <c r="AD113" s="108" t="s">
        <v>84</v>
      </c>
      <c r="AE113" s="103">
        <f t="shared" si="44"/>
        <v>0</v>
      </c>
      <c r="AF113" s="103">
        <f t="shared" si="45"/>
        <v>0</v>
      </c>
      <c r="AG113" s="103">
        <f t="shared" si="46"/>
        <v>0</v>
      </c>
      <c r="AH113" s="143"/>
      <c r="AI113" s="103">
        <f t="shared" si="47"/>
        <v>0</v>
      </c>
      <c r="AJ113" s="103">
        <f t="shared" si="48"/>
        <v>0</v>
      </c>
      <c r="AK113" s="103">
        <f t="shared" si="49"/>
        <v>0</v>
      </c>
      <c r="AL113" s="106"/>
      <c r="AM113" s="103">
        <f t="shared" si="50"/>
        <v>0</v>
      </c>
      <c r="AN113" s="103">
        <f t="shared" si="51"/>
        <v>0</v>
      </c>
      <c r="AO113" s="103">
        <f t="shared" si="52"/>
        <v>0</v>
      </c>
      <c r="AP113" s="106"/>
      <c r="AQ113" s="103">
        <f t="shared" si="53"/>
        <v>0</v>
      </c>
      <c r="AR113" s="103">
        <f t="shared" si="54"/>
        <v>0</v>
      </c>
      <c r="AS113" s="103">
        <f t="shared" si="55"/>
        <v>0</v>
      </c>
      <c r="AT113" s="106"/>
      <c r="AU113" s="103">
        <f t="shared" si="56"/>
        <v>0</v>
      </c>
      <c r="AV113" s="103">
        <f t="shared" si="57"/>
        <v>0</v>
      </c>
      <c r="AW113" s="103">
        <f t="shared" si="58"/>
        <v>0</v>
      </c>
      <c r="AX113" s="106"/>
      <c r="AY113" s="103">
        <f t="shared" si="59"/>
        <v>0</v>
      </c>
      <c r="AZ113" s="103">
        <f t="shared" si="60"/>
        <v>0</v>
      </c>
      <c r="BA113" s="103">
        <f t="shared" si="61"/>
        <v>0</v>
      </c>
      <c r="BB113" s="143"/>
      <c r="BC113" s="103">
        <f t="shared" si="62"/>
        <v>0</v>
      </c>
      <c r="BD113" s="103">
        <f t="shared" si="63"/>
        <v>0</v>
      </c>
      <c r="BE113" s="103">
        <f t="shared" si="64"/>
        <v>0</v>
      </c>
      <c r="BF113" s="102"/>
    </row>
    <row r="114" spans="1:58" ht="15" customHeight="1" x14ac:dyDescent="0.2">
      <c r="A114" s="108" t="s">
        <v>85</v>
      </c>
      <c r="B114" s="272">
        <v>0</v>
      </c>
      <c r="C114" s="272">
        <v>0</v>
      </c>
      <c r="D114" s="272">
        <v>0</v>
      </c>
      <c r="E114" s="272"/>
      <c r="F114" s="272">
        <v>0</v>
      </c>
      <c r="G114" s="272">
        <v>0</v>
      </c>
      <c r="H114" s="272">
        <v>0</v>
      </c>
      <c r="I114" s="272"/>
      <c r="J114" s="272">
        <v>0</v>
      </c>
      <c r="K114" s="272">
        <v>0</v>
      </c>
      <c r="L114" s="272">
        <v>0</v>
      </c>
      <c r="M114" s="272"/>
      <c r="N114" s="272">
        <v>0</v>
      </c>
      <c r="O114" s="272">
        <v>0</v>
      </c>
      <c r="P114" s="272">
        <v>0</v>
      </c>
      <c r="Q114" s="272"/>
      <c r="R114" s="272">
        <v>0</v>
      </c>
      <c r="S114" s="272">
        <v>0</v>
      </c>
      <c r="T114" s="272">
        <v>0</v>
      </c>
      <c r="U114" s="272"/>
      <c r="V114" s="272">
        <v>0</v>
      </c>
      <c r="W114" s="272">
        <v>0</v>
      </c>
      <c r="X114" s="272">
        <v>0</v>
      </c>
      <c r="Y114" s="272"/>
      <c r="Z114" s="272">
        <v>0</v>
      </c>
      <c r="AA114" s="272">
        <v>0</v>
      </c>
      <c r="AB114" s="272">
        <v>0</v>
      </c>
      <c r="AD114" s="108" t="s">
        <v>85</v>
      </c>
      <c r="AE114" s="103">
        <f t="shared" si="44"/>
        <v>0</v>
      </c>
      <c r="AF114" s="103">
        <f t="shared" si="45"/>
        <v>0</v>
      </c>
      <c r="AG114" s="103">
        <f t="shared" si="46"/>
        <v>0</v>
      </c>
      <c r="AH114" s="143"/>
      <c r="AI114" s="103">
        <f t="shared" si="47"/>
        <v>0</v>
      </c>
      <c r="AJ114" s="103">
        <f t="shared" si="48"/>
        <v>0</v>
      </c>
      <c r="AK114" s="103">
        <f t="shared" si="49"/>
        <v>0</v>
      </c>
      <c r="AL114" s="106"/>
      <c r="AM114" s="103">
        <f t="shared" si="50"/>
        <v>0</v>
      </c>
      <c r="AN114" s="103">
        <f t="shared" si="51"/>
        <v>0</v>
      </c>
      <c r="AO114" s="103">
        <f t="shared" si="52"/>
        <v>0</v>
      </c>
      <c r="AP114" s="106"/>
      <c r="AQ114" s="103">
        <f t="shared" si="53"/>
        <v>0</v>
      </c>
      <c r="AR114" s="103">
        <f t="shared" si="54"/>
        <v>0</v>
      </c>
      <c r="AS114" s="103">
        <f t="shared" si="55"/>
        <v>0</v>
      </c>
      <c r="AT114" s="106"/>
      <c r="AU114" s="103">
        <f t="shared" si="56"/>
        <v>0</v>
      </c>
      <c r="AV114" s="103">
        <f t="shared" si="57"/>
        <v>0</v>
      </c>
      <c r="AW114" s="103">
        <f t="shared" si="58"/>
        <v>0</v>
      </c>
      <c r="AX114" s="106"/>
      <c r="AY114" s="103">
        <f t="shared" si="59"/>
        <v>0</v>
      </c>
      <c r="AZ114" s="103">
        <f t="shared" si="60"/>
        <v>0</v>
      </c>
      <c r="BA114" s="103">
        <f t="shared" si="61"/>
        <v>0</v>
      </c>
      <c r="BB114" s="143"/>
      <c r="BC114" s="103">
        <f t="shared" si="62"/>
        <v>0</v>
      </c>
      <c r="BD114" s="103">
        <f t="shared" si="63"/>
        <v>0</v>
      </c>
      <c r="BE114" s="103">
        <f t="shared" si="64"/>
        <v>0</v>
      </c>
      <c r="BF114" s="102"/>
    </row>
    <row r="115" spans="1:58" ht="15" customHeight="1" x14ac:dyDescent="0.2">
      <c r="A115" s="108" t="s">
        <v>86</v>
      </c>
      <c r="B115" s="272">
        <v>0</v>
      </c>
      <c r="C115" s="272">
        <v>0</v>
      </c>
      <c r="D115" s="272">
        <v>0</v>
      </c>
      <c r="E115" s="272"/>
      <c r="F115" s="272">
        <v>0</v>
      </c>
      <c r="G115" s="272">
        <v>0</v>
      </c>
      <c r="H115" s="272">
        <v>0</v>
      </c>
      <c r="I115" s="272"/>
      <c r="J115" s="272">
        <v>0</v>
      </c>
      <c r="K115" s="272">
        <v>0</v>
      </c>
      <c r="L115" s="272">
        <v>0</v>
      </c>
      <c r="M115" s="272"/>
      <c r="N115" s="272">
        <v>0</v>
      </c>
      <c r="O115" s="272">
        <v>0</v>
      </c>
      <c r="P115" s="272">
        <v>0</v>
      </c>
      <c r="Q115" s="272"/>
      <c r="R115" s="272">
        <v>0</v>
      </c>
      <c r="S115" s="272">
        <v>0</v>
      </c>
      <c r="T115" s="272">
        <v>0</v>
      </c>
      <c r="U115" s="272"/>
      <c r="V115" s="272">
        <v>0</v>
      </c>
      <c r="W115" s="272">
        <v>0</v>
      </c>
      <c r="X115" s="272">
        <v>0</v>
      </c>
      <c r="Y115" s="272"/>
      <c r="Z115" s="272">
        <v>0</v>
      </c>
      <c r="AA115" s="272">
        <v>0</v>
      </c>
      <c r="AB115" s="272">
        <v>0</v>
      </c>
      <c r="AD115" s="108" t="s">
        <v>86</v>
      </c>
      <c r="AE115" s="103">
        <f t="shared" si="44"/>
        <v>0</v>
      </c>
      <c r="AF115" s="103">
        <f t="shared" si="45"/>
        <v>0</v>
      </c>
      <c r="AG115" s="103">
        <f t="shared" si="46"/>
        <v>0</v>
      </c>
      <c r="AH115" s="143"/>
      <c r="AI115" s="103">
        <f t="shared" si="47"/>
        <v>0</v>
      </c>
      <c r="AJ115" s="103">
        <f t="shared" si="48"/>
        <v>0</v>
      </c>
      <c r="AK115" s="103">
        <f t="shared" si="49"/>
        <v>0</v>
      </c>
      <c r="AL115" s="106"/>
      <c r="AM115" s="103">
        <f t="shared" si="50"/>
        <v>0</v>
      </c>
      <c r="AN115" s="103">
        <f t="shared" si="51"/>
        <v>0</v>
      </c>
      <c r="AO115" s="103">
        <f t="shared" si="52"/>
        <v>0</v>
      </c>
      <c r="AP115" s="106"/>
      <c r="AQ115" s="103">
        <f t="shared" si="53"/>
        <v>0</v>
      </c>
      <c r="AR115" s="103">
        <f t="shared" si="54"/>
        <v>0</v>
      </c>
      <c r="AS115" s="103">
        <f t="shared" si="55"/>
        <v>0</v>
      </c>
      <c r="AT115" s="106"/>
      <c r="AU115" s="103">
        <f t="shared" si="56"/>
        <v>0</v>
      </c>
      <c r="AV115" s="103">
        <f t="shared" si="57"/>
        <v>0</v>
      </c>
      <c r="AW115" s="103">
        <f t="shared" si="58"/>
        <v>0</v>
      </c>
      <c r="AX115" s="106"/>
      <c r="AY115" s="103">
        <f t="shared" si="59"/>
        <v>0</v>
      </c>
      <c r="AZ115" s="103">
        <f t="shared" si="60"/>
        <v>0</v>
      </c>
      <c r="BA115" s="103">
        <f t="shared" si="61"/>
        <v>0</v>
      </c>
      <c r="BB115" s="143"/>
      <c r="BC115" s="103">
        <f t="shared" si="62"/>
        <v>0</v>
      </c>
      <c r="BD115" s="103">
        <f t="shared" si="63"/>
        <v>0</v>
      </c>
      <c r="BE115" s="103">
        <f t="shared" si="64"/>
        <v>0</v>
      </c>
      <c r="BF115" s="102"/>
    </row>
    <row r="116" spans="1:58" ht="15" customHeight="1" x14ac:dyDescent="0.2">
      <c r="A116" s="108" t="s">
        <v>87</v>
      </c>
      <c r="B116" s="272">
        <v>0</v>
      </c>
      <c r="C116" s="272">
        <v>0</v>
      </c>
      <c r="D116" s="272">
        <v>0</v>
      </c>
      <c r="E116" s="272"/>
      <c r="F116" s="272">
        <v>0</v>
      </c>
      <c r="G116" s="272">
        <v>0</v>
      </c>
      <c r="H116" s="272">
        <v>0</v>
      </c>
      <c r="I116" s="272"/>
      <c r="J116" s="272">
        <v>0</v>
      </c>
      <c r="K116" s="272">
        <v>0</v>
      </c>
      <c r="L116" s="272">
        <v>0</v>
      </c>
      <c r="M116" s="272"/>
      <c r="N116" s="272">
        <v>0</v>
      </c>
      <c r="O116" s="272">
        <v>0</v>
      </c>
      <c r="P116" s="272">
        <v>0</v>
      </c>
      <c r="Q116" s="272"/>
      <c r="R116" s="272">
        <v>0</v>
      </c>
      <c r="S116" s="272">
        <v>0</v>
      </c>
      <c r="T116" s="272">
        <v>0</v>
      </c>
      <c r="U116" s="272"/>
      <c r="V116" s="272">
        <v>0</v>
      </c>
      <c r="W116" s="272">
        <v>0</v>
      </c>
      <c r="X116" s="272">
        <v>0</v>
      </c>
      <c r="Y116" s="272"/>
      <c r="Z116" s="272">
        <v>0</v>
      </c>
      <c r="AA116" s="272">
        <v>0</v>
      </c>
      <c r="AB116" s="272">
        <v>0</v>
      </c>
      <c r="AD116" s="108" t="s">
        <v>87</v>
      </c>
      <c r="AE116" s="103">
        <f t="shared" si="44"/>
        <v>0</v>
      </c>
      <c r="AF116" s="103">
        <f t="shared" si="45"/>
        <v>0</v>
      </c>
      <c r="AG116" s="103">
        <f t="shared" si="46"/>
        <v>0</v>
      </c>
      <c r="AH116" s="143"/>
      <c r="AI116" s="103">
        <f t="shared" si="47"/>
        <v>0</v>
      </c>
      <c r="AJ116" s="103">
        <f t="shared" si="48"/>
        <v>0</v>
      </c>
      <c r="AK116" s="103">
        <f t="shared" si="49"/>
        <v>0</v>
      </c>
      <c r="AL116" s="106"/>
      <c r="AM116" s="103">
        <f t="shared" si="50"/>
        <v>0</v>
      </c>
      <c r="AN116" s="103">
        <f t="shared" si="51"/>
        <v>0</v>
      </c>
      <c r="AO116" s="103">
        <f t="shared" si="52"/>
        <v>0</v>
      </c>
      <c r="AP116" s="106"/>
      <c r="AQ116" s="103">
        <f t="shared" si="53"/>
        <v>0</v>
      </c>
      <c r="AR116" s="103">
        <f t="shared" si="54"/>
        <v>0</v>
      </c>
      <c r="AS116" s="103">
        <f t="shared" si="55"/>
        <v>0</v>
      </c>
      <c r="AT116" s="106"/>
      <c r="AU116" s="103">
        <f t="shared" si="56"/>
        <v>0</v>
      </c>
      <c r="AV116" s="103">
        <f t="shared" si="57"/>
        <v>0</v>
      </c>
      <c r="AW116" s="103">
        <f t="shared" si="58"/>
        <v>0</v>
      </c>
      <c r="AX116" s="106"/>
      <c r="AY116" s="103">
        <f t="shared" si="59"/>
        <v>0</v>
      </c>
      <c r="AZ116" s="103">
        <f t="shared" si="60"/>
        <v>0</v>
      </c>
      <c r="BA116" s="103">
        <f t="shared" si="61"/>
        <v>0</v>
      </c>
      <c r="BB116" s="143"/>
      <c r="BC116" s="103">
        <f t="shared" si="62"/>
        <v>0</v>
      </c>
      <c r="BD116" s="103">
        <f t="shared" si="63"/>
        <v>0</v>
      </c>
      <c r="BE116" s="103">
        <f t="shared" si="64"/>
        <v>0</v>
      </c>
      <c r="BF116" s="102"/>
    </row>
    <row r="117" spans="1:58" ht="15" customHeight="1" x14ac:dyDescent="0.2">
      <c r="A117" s="108" t="s">
        <v>88</v>
      </c>
      <c r="B117" s="272">
        <v>0</v>
      </c>
      <c r="C117" s="272">
        <v>0</v>
      </c>
      <c r="D117" s="272">
        <v>0</v>
      </c>
      <c r="E117" s="272"/>
      <c r="F117" s="272">
        <v>0</v>
      </c>
      <c r="G117" s="272">
        <v>0</v>
      </c>
      <c r="H117" s="272">
        <v>0</v>
      </c>
      <c r="I117" s="272"/>
      <c r="J117" s="272">
        <v>0</v>
      </c>
      <c r="K117" s="272">
        <v>0</v>
      </c>
      <c r="L117" s="272">
        <v>0</v>
      </c>
      <c r="M117" s="272"/>
      <c r="N117" s="272">
        <v>0</v>
      </c>
      <c r="O117" s="272">
        <v>0</v>
      </c>
      <c r="P117" s="272">
        <v>0</v>
      </c>
      <c r="Q117" s="272"/>
      <c r="R117" s="272">
        <v>0</v>
      </c>
      <c r="S117" s="272">
        <v>0</v>
      </c>
      <c r="T117" s="272">
        <v>0</v>
      </c>
      <c r="U117" s="272"/>
      <c r="V117" s="272">
        <v>0</v>
      </c>
      <c r="W117" s="272">
        <v>0</v>
      </c>
      <c r="X117" s="272">
        <v>0</v>
      </c>
      <c r="Y117" s="272"/>
      <c r="Z117" s="272">
        <v>0</v>
      </c>
      <c r="AA117" s="272">
        <v>0</v>
      </c>
      <c r="AB117" s="272">
        <v>0</v>
      </c>
      <c r="AD117" s="108" t="s">
        <v>88</v>
      </c>
      <c r="AE117" s="103">
        <f t="shared" si="44"/>
        <v>0</v>
      </c>
      <c r="AF117" s="103">
        <f t="shared" si="45"/>
        <v>0</v>
      </c>
      <c r="AG117" s="103">
        <f t="shared" si="46"/>
        <v>0</v>
      </c>
      <c r="AH117" s="143"/>
      <c r="AI117" s="103">
        <f t="shared" si="47"/>
        <v>0</v>
      </c>
      <c r="AJ117" s="103">
        <f t="shared" si="48"/>
        <v>0</v>
      </c>
      <c r="AK117" s="103">
        <f t="shared" si="49"/>
        <v>0</v>
      </c>
      <c r="AL117" s="106"/>
      <c r="AM117" s="103">
        <f t="shared" si="50"/>
        <v>0</v>
      </c>
      <c r="AN117" s="103">
        <f t="shared" si="51"/>
        <v>0</v>
      </c>
      <c r="AO117" s="103">
        <f t="shared" si="52"/>
        <v>0</v>
      </c>
      <c r="AP117" s="106"/>
      <c r="AQ117" s="103">
        <f t="shared" si="53"/>
        <v>0</v>
      </c>
      <c r="AR117" s="103">
        <f t="shared" si="54"/>
        <v>0</v>
      </c>
      <c r="AS117" s="103">
        <f t="shared" si="55"/>
        <v>0</v>
      </c>
      <c r="AT117" s="106"/>
      <c r="AU117" s="103">
        <f t="shared" si="56"/>
        <v>0</v>
      </c>
      <c r="AV117" s="103">
        <f t="shared" si="57"/>
        <v>0</v>
      </c>
      <c r="AW117" s="103">
        <f t="shared" si="58"/>
        <v>0</v>
      </c>
      <c r="AX117" s="106"/>
      <c r="AY117" s="103">
        <f t="shared" si="59"/>
        <v>0</v>
      </c>
      <c r="AZ117" s="103">
        <f t="shared" si="60"/>
        <v>0</v>
      </c>
      <c r="BA117" s="103">
        <f t="shared" si="61"/>
        <v>0</v>
      </c>
      <c r="BB117" s="143"/>
      <c r="BC117" s="103">
        <f t="shared" si="62"/>
        <v>0</v>
      </c>
      <c r="BD117" s="103">
        <f t="shared" si="63"/>
        <v>0</v>
      </c>
      <c r="BE117" s="103">
        <f t="shared" si="64"/>
        <v>0</v>
      </c>
      <c r="BF117" s="102"/>
    </row>
    <row r="118" spans="1:58" ht="15" customHeight="1" x14ac:dyDescent="0.2">
      <c r="A118" s="108" t="s">
        <v>89</v>
      </c>
      <c r="B118" s="272">
        <v>0</v>
      </c>
      <c r="C118" s="272">
        <v>0</v>
      </c>
      <c r="D118" s="272">
        <v>0</v>
      </c>
      <c r="E118" s="272"/>
      <c r="F118" s="272">
        <v>0</v>
      </c>
      <c r="G118" s="272">
        <v>0</v>
      </c>
      <c r="H118" s="272">
        <v>0</v>
      </c>
      <c r="I118" s="272"/>
      <c r="J118" s="272">
        <v>0</v>
      </c>
      <c r="K118" s="272">
        <v>0</v>
      </c>
      <c r="L118" s="272">
        <v>0</v>
      </c>
      <c r="M118" s="272"/>
      <c r="N118" s="272">
        <v>0</v>
      </c>
      <c r="O118" s="272">
        <v>0</v>
      </c>
      <c r="P118" s="272">
        <v>0</v>
      </c>
      <c r="Q118" s="272"/>
      <c r="R118" s="272">
        <v>0</v>
      </c>
      <c r="S118" s="272">
        <v>0</v>
      </c>
      <c r="T118" s="272">
        <v>0</v>
      </c>
      <c r="U118" s="272"/>
      <c r="V118" s="272">
        <v>0</v>
      </c>
      <c r="W118" s="272">
        <v>0</v>
      </c>
      <c r="X118" s="272">
        <v>0</v>
      </c>
      <c r="Y118" s="272"/>
      <c r="Z118" s="272">
        <v>0</v>
      </c>
      <c r="AA118" s="272">
        <v>0</v>
      </c>
      <c r="AB118" s="272">
        <v>0</v>
      </c>
      <c r="AD118" s="108" t="s">
        <v>89</v>
      </c>
      <c r="AE118" s="103">
        <f t="shared" si="44"/>
        <v>0</v>
      </c>
      <c r="AF118" s="103">
        <f t="shared" si="45"/>
        <v>0</v>
      </c>
      <c r="AG118" s="103">
        <f t="shared" si="46"/>
        <v>0</v>
      </c>
      <c r="AH118" s="143"/>
      <c r="AI118" s="103">
        <f t="shared" si="47"/>
        <v>0</v>
      </c>
      <c r="AJ118" s="103">
        <f t="shared" si="48"/>
        <v>0</v>
      </c>
      <c r="AK118" s="103">
        <f t="shared" si="49"/>
        <v>0</v>
      </c>
      <c r="AL118" s="106"/>
      <c r="AM118" s="103">
        <f t="shared" si="50"/>
        <v>0</v>
      </c>
      <c r="AN118" s="103">
        <f t="shared" si="51"/>
        <v>0</v>
      </c>
      <c r="AO118" s="103">
        <f t="shared" si="52"/>
        <v>0</v>
      </c>
      <c r="AP118" s="106"/>
      <c r="AQ118" s="103">
        <f t="shared" si="53"/>
        <v>0</v>
      </c>
      <c r="AR118" s="103">
        <f t="shared" si="54"/>
        <v>0</v>
      </c>
      <c r="AS118" s="103">
        <f t="shared" si="55"/>
        <v>0</v>
      </c>
      <c r="AT118" s="106"/>
      <c r="AU118" s="103">
        <f t="shared" si="56"/>
        <v>0</v>
      </c>
      <c r="AV118" s="103">
        <f t="shared" si="57"/>
        <v>0</v>
      </c>
      <c r="AW118" s="103">
        <f t="shared" si="58"/>
        <v>0</v>
      </c>
      <c r="AX118" s="106"/>
      <c r="AY118" s="103">
        <f t="shared" si="59"/>
        <v>0</v>
      </c>
      <c r="AZ118" s="103">
        <f t="shared" si="60"/>
        <v>0</v>
      </c>
      <c r="BA118" s="103">
        <f t="shared" si="61"/>
        <v>0</v>
      </c>
      <c r="BB118" s="143"/>
      <c r="BC118" s="103">
        <f t="shared" si="62"/>
        <v>0</v>
      </c>
      <c r="BD118" s="103">
        <f t="shared" si="63"/>
        <v>0</v>
      </c>
      <c r="BE118" s="103">
        <f t="shared" si="64"/>
        <v>0</v>
      </c>
      <c r="BF118" s="102"/>
    </row>
    <row r="119" spans="1:58" ht="15" customHeight="1" x14ac:dyDescent="0.2">
      <c r="A119" s="154" t="s">
        <v>90</v>
      </c>
      <c r="B119" s="272">
        <v>0</v>
      </c>
      <c r="C119" s="272">
        <v>0</v>
      </c>
      <c r="D119" s="272">
        <v>0</v>
      </c>
      <c r="E119" s="272"/>
      <c r="F119" s="272">
        <v>0</v>
      </c>
      <c r="G119" s="272">
        <v>0</v>
      </c>
      <c r="H119" s="272">
        <v>0</v>
      </c>
      <c r="I119" s="272"/>
      <c r="J119" s="272">
        <v>0</v>
      </c>
      <c r="K119" s="272">
        <v>0</v>
      </c>
      <c r="L119" s="272">
        <v>0</v>
      </c>
      <c r="M119" s="272"/>
      <c r="N119" s="272">
        <v>0</v>
      </c>
      <c r="O119" s="272">
        <v>0</v>
      </c>
      <c r="P119" s="272">
        <v>0</v>
      </c>
      <c r="Q119" s="272"/>
      <c r="R119" s="272">
        <v>0</v>
      </c>
      <c r="S119" s="272">
        <v>0</v>
      </c>
      <c r="T119" s="272">
        <v>0</v>
      </c>
      <c r="U119" s="272"/>
      <c r="V119" s="272">
        <v>0</v>
      </c>
      <c r="W119" s="272">
        <v>0</v>
      </c>
      <c r="X119" s="272">
        <v>0</v>
      </c>
      <c r="Y119" s="272"/>
      <c r="Z119" s="272">
        <v>0</v>
      </c>
      <c r="AA119" s="272">
        <v>0</v>
      </c>
      <c r="AB119" s="272">
        <v>0</v>
      </c>
      <c r="AD119" s="154" t="s">
        <v>90</v>
      </c>
      <c r="AE119" s="103">
        <f t="shared" si="44"/>
        <v>0</v>
      </c>
      <c r="AF119" s="103">
        <f t="shared" si="45"/>
        <v>0</v>
      </c>
      <c r="AG119" s="103">
        <f t="shared" si="46"/>
        <v>0</v>
      </c>
      <c r="AH119" s="143"/>
      <c r="AI119" s="103">
        <f t="shared" si="47"/>
        <v>0</v>
      </c>
      <c r="AJ119" s="103">
        <f t="shared" si="48"/>
        <v>0</v>
      </c>
      <c r="AK119" s="103">
        <f t="shared" si="49"/>
        <v>0</v>
      </c>
      <c r="AL119" s="106"/>
      <c r="AM119" s="103">
        <f t="shared" si="50"/>
        <v>0</v>
      </c>
      <c r="AN119" s="103">
        <f t="shared" si="51"/>
        <v>0</v>
      </c>
      <c r="AO119" s="103">
        <f t="shared" si="52"/>
        <v>0</v>
      </c>
      <c r="AP119" s="106"/>
      <c r="AQ119" s="103">
        <f t="shared" si="53"/>
        <v>0</v>
      </c>
      <c r="AR119" s="103">
        <f t="shared" si="54"/>
        <v>0</v>
      </c>
      <c r="AS119" s="103">
        <f t="shared" si="55"/>
        <v>0</v>
      </c>
      <c r="AT119" s="106"/>
      <c r="AU119" s="103">
        <f t="shared" si="56"/>
        <v>0</v>
      </c>
      <c r="AV119" s="103">
        <f t="shared" si="57"/>
        <v>0</v>
      </c>
      <c r="AW119" s="103">
        <f t="shared" si="58"/>
        <v>0</v>
      </c>
      <c r="AX119" s="106"/>
      <c r="AY119" s="103">
        <f t="shared" si="59"/>
        <v>0</v>
      </c>
      <c r="AZ119" s="103">
        <f t="shared" si="60"/>
        <v>0</v>
      </c>
      <c r="BA119" s="103">
        <f t="shared" si="61"/>
        <v>0</v>
      </c>
      <c r="BB119" s="143"/>
      <c r="BC119" s="103">
        <f t="shared" si="62"/>
        <v>0</v>
      </c>
      <c r="BD119" s="103">
        <f t="shared" si="63"/>
        <v>0</v>
      </c>
      <c r="BE119" s="103">
        <f t="shared" si="64"/>
        <v>0</v>
      </c>
      <c r="BF119" s="102"/>
    </row>
    <row r="120" spans="1:58" ht="15" customHeight="1" x14ac:dyDescent="0.2">
      <c r="A120" s="108" t="s">
        <v>91</v>
      </c>
      <c r="B120" s="272">
        <v>0</v>
      </c>
      <c r="C120" s="272">
        <v>0</v>
      </c>
      <c r="D120" s="272">
        <v>0</v>
      </c>
      <c r="E120" s="272"/>
      <c r="F120" s="272">
        <v>0</v>
      </c>
      <c r="G120" s="272">
        <v>0</v>
      </c>
      <c r="H120" s="272">
        <v>0</v>
      </c>
      <c r="I120" s="272"/>
      <c r="J120" s="272">
        <v>0</v>
      </c>
      <c r="K120" s="272">
        <v>0</v>
      </c>
      <c r="L120" s="272">
        <v>0</v>
      </c>
      <c r="M120" s="272"/>
      <c r="N120" s="272">
        <v>0</v>
      </c>
      <c r="O120" s="272">
        <v>0</v>
      </c>
      <c r="P120" s="272">
        <v>0</v>
      </c>
      <c r="Q120" s="272"/>
      <c r="R120" s="272">
        <v>0</v>
      </c>
      <c r="S120" s="272">
        <v>0</v>
      </c>
      <c r="T120" s="272">
        <v>0</v>
      </c>
      <c r="U120" s="272"/>
      <c r="V120" s="272">
        <v>0</v>
      </c>
      <c r="W120" s="272">
        <v>0</v>
      </c>
      <c r="X120" s="272">
        <v>0</v>
      </c>
      <c r="Y120" s="272"/>
      <c r="Z120" s="272">
        <v>0</v>
      </c>
      <c r="AA120" s="272">
        <v>0</v>
      </c>
      <c r="AB120" s="272">
        <v>0</v>
      </c>
      <c r="AD120" s="108" t="s">
        <v>91</v>
      </c>
      <c r="AE120" s="103">
        <f t="shared" si="44"/>
        <v>0</v>
      </c>
      <c r="AF120" s="103">
        <f t="shared" si="45"/>
        <v>0</v>
      </c>
      <c r="AG120" s="103">
        <f t="shared" si="46"/>
        <v>0</v>
      </c>
      <c r="AH120" s="143"/>
      <c r="AI120" s="103">
        <f t="shared" si="47"/>
        <v>0</v>
      </c>
      <c r="AJ120" s="103">
        <f t="shared" si="48"/>
        <v>0</v>
      </c>
      <c r="AK120" s="103">
        <f t="shared" si="49"/>
        <v>0</v>
      </c>
      <c r="AL120" s="106"/>
      <c r="AM120" s="103">
        <f t="shared" si="50"/>
        <v>0</v>
      </c>
      <c r="AN120" s="103">
        <f t="shared" si="51"/>
        <v>0</v>
      </c>
      <c r="AO120" s="103">
        <f t="shared" si="52"/>
        <v>0</v>
      </c>
      <c r="AP120" s="106"/>
      <c r="AQ120" s="103">
        <f t="shared" si="53"/>
        <v>0</v>
      </c>
      <c r="AR120" s="103">
        <f t="shared" si="54"/>
        <v>0</v>
      </c>
      <c r="AS120" s="103">
        <f t="shared" si="55"/>
        <v>0</v>
      </c>
      <c r="AT120" s="106"/>
      <c r="AU120" s="103">
        <f t="shared" si="56"/>
        <v>0</v>
      </c>
      <c r="AV120" s="103">
        <f t="shared" si="57"/>
        <v>0</v>
      </c>
      <c r="AW120" s="103">
        <f t="shared" si="58"/>
        <v>0</v>
      </c>
      <c r="AX120" s="106"/>
      <c r="AY120" s="103">
        <f t="shared" si="59"/>
        <v>0</v>
      </c>
      <c r="AZ120" s="103">
        <f t="shared" si="60"/>
        <v>0</v>
      </c>
      <c r="BA120" s="103">
        <f t="shared" si="61"/>
        <v>0</v>
      </c>
      <c r="BB120" s="143"/>
      <c r="BC120" s="103">
        <f t="shared" si="62"/>
        <v>0</v>
      </c>
      <c r="BD120" s="103">
        <f t="shared" si="63"/>
        <v>0</v>
      </c>
      <c r="BE120" s="103">
        <f t="shared" si="64"/>
        <v>0</v>
      </c>
      <c r="BF120" s="102"/>
    </row>
    <row r="121" spans="1:58" ht="15" customHeight="1" x14ac:dyDescent="0.2">
      <c r="A121" s="108" t="s">
        <v>92</v>
      </c>
      <c r="B121" s="272">
        <v>0</v>
      </c>
      <c r="C121" s="272">
        <v>0</v>
      </c>
      <c r="D121" s="272">
        <v>0</v>
      </c>
      <c r="E121" s="272"/>
      <c r="F121" s="272">
        <v>0</v>
      </c>
      <c r="G121" s="272">
        <v>0</v>
      </c>
      <c r="H121" s="272">
        <v>0</v>
      </c>
      <c r="I121" s="272"/>
      <c r="J121" s="272">
        <v>0</v>
      </c>
      <c r="K121" s="272">
        <v>0</v>
      </c>
      <c r="L121" s="272">
        <v>0</v>
      </c>
      <c r="M121" s="272"/>
      <c r="N121" s="272">
        <v>0</v>
      </c>
      <c r="O121" s="272">
        <v>0</v>
      </c>
      <c r="P121" s="272">
        <v>0</v>
      </c>
      <c r="Q121" s="272"/>
      <c r="R121" s="272">
        <v>0</v>
      </c>
      <c r="S121" s="272">
        <v>0</v>
      </c>
      <c r="T121" s="272">
        <v>0</v>
      </c>
      <c r="U121" s="272"/>
      <c r="V121" s="272">
        <v>0</v>
      </c>
      <c r="W121" s="272">
        <v>0</v>
      </c>
      <c r="X121" s="272">
        <v>0</v>
      </c>
      <c r="Y121" s="272"/>
      <c r="Z121" s="272">
        <v>0</v>
      </c>
      <c r="AA121" s="272">
        <v>0</v>
      </c>
      <c r="AB121" s="272">
        <v>0</v>
      </c>
      <c r="AD121" s="108" t="s">
        <v>92</v>
      </c>
      <c r="AE121" s="103">
        <f t="shared" si="44"/>
        <v>0</v>
      </c>
      <c r="AF121" s="103">
        <f t="shared" si="45"/>
        <v>0</v>
      </c>
      <c r="AG121" s="103">
        <f t="shared" si="46"/>
        <v>0</v>
      </c>
      <c r="AH121" s="143"/>
      <c r="AI121" s="103">
        <f t="shared" si="47"/>
        <v>0</v>
      </c>
      <c r="AJ121" s="103">
        <f t="shared" si="48"/>
        <v>0</v>
      </c>
      <c r="AK121" s="103">
        <f t="shared" si="49"/>
        <v>0</v>
      </c>
      <c r="AL121" s="106"/>
      <c r="AM121" s="103">
        <f t="shared" si="50"/>
        <v>0</v>
      </c>
      <c r="AN121" s="103">
        <f t="shared" si="51"/>
        <v>0</v>
      </c>
      <c r="AO121" s="103">
        <f t="shared" si="52"/>
        <v>0</v>
      </c>
      <c r="AP121" s="106"/>
      <c r="AQ121" s="103">
        <f t="shared" si="53"/>
        <v>0</v>
      </c>
      <c r="AR121" s="103">
        <f t="shared" si="54"/>
        <v>0</v>
      </c>
      <c r="AS121" s="103">
        <f t="shared" si="55"/>
        <v>0</v>
      </c>
      <c r="AT121" s="106"/>
      <c r="AU121" s="103">
        <f t="shared" si="56"/>
        <v>0</v>
      </c>
      <c r="AV121" s="103">
        <f t="shared" si="57"/>
        <v>0</v>
      </c>
      <c r="AW121" s="103">
        <f t="shared" si="58"/>
        <v>0</v>
      </c>
      <c r="AX121" s="106"/>
      <c r="AY121" s="103">
        <f t="shared" si="59"/>
        <v>0</v>
      </c>
      <c r="AZ121" s="103">
        <f t="shared" si="60"/>
        <v>0</v>
      </c>
      <c r="BA121" s="103">
        <f t="shared" si="61"/>
        <v>0</v>
      </c>
      <c r="BB121" s="143"/>
      <c r="BC121" s="103">
        <f t="shared" si="62"/>
        <v>0</v>
      </c>
      <c r="BD121" s="103">
        <f t="shared" si="63"/>
        <v>0</v>
      </c>
      <c r="BE121" s="103">
        <f t="shared" si="64"/>
        <v>0</v>
      </c>
      <c r="BF121" s="102"/>
    </row>
    <row r="122" spans="1:58" ht="15" customHeight="1" x14ac:dyDescent="0.2">
      <c r="A122" s="108" t="s">
        <v>93</v>
      </c>
      <c r="B122" s="272">
        <v>0</v>
      </c>
      <c r="C122" s="272">
        <v>0</v>
      </c>
      <c r="D122" s="272">
        <v>0</v>
      </c>
      <c r="E122" s="272"/>
      <c r="F122" s="272">
        <v>0</v>
      </c>
      <c r="G122" s="272">
        <v>0</v>
      </c>
      <c r="H122" s="272">
        <v>0</v>
      </c>
      <c r="I122" s="272"/>
      <c r="J122" s="272">
        <v>0</v>
      </c>
      <c r="K122" s="272">
        <v>0</v>
      </c>
      <c r="L122" s="272">
        <v>0</v>
      </c>
      <c r="M122" s="272"/>
      <c r="N122" s="272">
        <v>0</v>
      </c>
      <c r="O122" s="272">
        <v>0</v>
      </c>
      <c r="P122" s="272">
        <v>0</v>
      </c>
      <c r="Q122" s="272"/>
      <c r="R122" s="272">
        <v>0</v>
      </c>
      <c r="S122" s="272">
        <v>0</v>
      </c>
      <c r="T122" s="272">
        <v>0</v>
      </c>
      <c r="U122" s="272"/>
      <c r="V122" s="272">
        <v>0</v>
      </c>
      <c r="W122" s="272">
        <v>0</v>
      </c>
      <c r="X122" s="272">
        <v>0</v>
      </c>
      <c r="Y122" s="272"/>
      <c r="Z122" s="272">
        <v>0</v>
      </c>
      <c r="AA122" s="272">
        <v>0</v>
      </c>
      <c r="AB122" s="272">
        <v>0</v>
      </c>
      <c r="AD122" s="108" t="s">
        <v>93</v>
      </c>
      <c r="AE122" s="103">
        <f t="shared" si="44"/>
        <v>0</v>
      </c>
      <c r="AF122" s="103">
        <f t="shared" si="45"/>
        <v>0</v>
      </c>
      <c r="AG122" s="103">
        <f t="shared" si="46"/>
        <v>0</v>
      </c>
      <c r="AH122" s="143"/>
      <c r="AI122" s="103">
        <f t="shared" si="47"/>
        <v>0</v>
      </c>
      <c r="AJ122" s="103">
        <f t="shared" si="48"/>
        <v>0</v>
      </c>
      <c r="AK122" s="103">
        <f t="shared" si="49"/>
        <v>0</v>
      </c>
      <c r="AL122" s="106"/>
      <c r="AM122" s="103">
        <f t="shared" si="50"/>
        <v>0</v>
      </c>
      <c r="AN122" s="103">
        <f t="shared" si="51"/>
        <v>0</v>
      </c>
      <c r="AO122" s="103">
        <f t="shared" si="52"/>
        <v>0</v>
      </c>
      <c r="AP122" s="106"/>
      <c r="AQ122" s="103">
        <f t="shared" si="53"/>
        <v>0</v>
      </c>
      <c r="AR122" s="103">
        <f t="shared" si="54"/>
        <v>0</v>
      </c>
      <c r="AS122" s="103">
        <f t="shared" si="55"/>
        <v>0</v>
      </c>
      <c r="AT122" s="106"/>
      <c r="AU122" s="103">
        <f t="shared" si="56"/>
        <v>0</v>
      </c>
      <c r="AV122" s="103">
        <f t="shared" si="57"/>
        <v>0</v>
      </c>
      <c r="AW122" s="103">
        <f t="shared" si="58"/>
        <v>0</v>
      </c>
      <c r="AX122" s="106"/>
      <c r="AY122" s="103">
        <f t="shared" si="59"/>
        <v>0</v>
      </c>
      <c r="AZ122" s="103">
        <f t="shared" si="60"/>
        <v>0</v>
      </c>
      <c r="BA122" s="103">
        <f t="shared" si="61"/>
        <v>0</v>
      </c>
      <c r="BB122" s="143"/>
      <c r="BC122" s="103">
        <f t="shared" si="62"/>
        <v>0</v>
      </c>
      <c r="BD122" s="103">
        <f t="shared" si="63"/>
        <v>0</v>
      </c>
      <c r="BE122" s="103">
        <f t="shared" si="64"/>
        <v>0</v>
      </c>
      <c r="BF122" s="102"/>
    </row>
    <row r="123" spans="1:58" ht="15" customHeight="1" x14ac:dyDescent="0.2">
      <c r="A123" s="108" t="s">
        <v>94</v>
      </c>
      <c r="B123" s="272">
        <v>0</v>
      </c>
      <c r="C123" s="272">
        <v>0</v>
      </c>
      <c r="D123" s="272">
        <v>0</v>
      </c>
      <c r="E123" s="272"/>
      <c r="F123" s="272">
        <v>0</v>
      </c>
      <c r="G123" s="272">
        <v>0</v>
      </c>
      <c r="H123" s="272">
        <v>0</v>
      </c>
      <c r="I123" s="272"/>
      <c r="J123" s="272">
        <v>0</v>
      </c>
      <c r="K123" s="272">
        <v>0</v>
      </c>
      <c r="L123" s="272">
        <v>0</v>
      </c>
      <c r="M123" s="272"/>
      <c r="N123" s="272">
        <v>0</v>
      </c>
      <c r="O123" s="272">
        <v>0</v>
      </c>
      <c r="P123" s="272">
        <v>0</v>
      </c>
      <c r="Q123" s="272"/>
      <c r="R123" s="272">
        <v>0</v>
      </c>
      <c r="S123" s="272">
        <v>0</v>
      </c>
      <c r="T123" s="272">
        <v>0</v>
      </c>
      <c r="U123" s="272"/>
      <c r="V123" s="272">
        <v>0</v>
      </c>
      <c r="W123" s="272">
        <v>0</v>
      </c>
      <c r="X123" s="272">
        <v>0</v>
      </c>
      <c r="Y123" s="272"/>
      <c r="Z123" s="272">
        <v>0</v>
      </c>
      <c r="AA123" s="272">
        <v>0</v>
      </c>
      <c r="AB123" s="272">
        <v>0</v>
      </c>
      <c r="AD123" s="108" t="s">
        <v>94</v>
      </c>
      <c r="AE123" s="103">
        <f t="shared" si="44"/>
        <v>0</v>
      </c>
      <c r="AF123" s="103">
        <f t="shared" si="45"/>
        <v>0</v>
      </c>
      <c r="AG123" s="103">
        <f t="shared" si="46"/>
        <v>0</v>
      </c>
      <c r="AH123" s="143"/>
      <c r="AI123" s="103">
        <f t="shared" si="47"/>
        <v>0</v>
      </c>
      <c r="AJ123" s="103">
        <f t="shared" si="48"/>
        <v>0</v>
      </c>
      <c r="AK123" s="103">
        <f t="shared" si="49"/>
        <v>0</v>
      </c>
      <c r="AL123" s="106"/>
      <c r="AM123" s="103">
        <f t="shared" si="50"/>
        <v>0</v>
      </c>
      <c r="AN123" s="103">
        <f t="shared" si="51"/>
        <v>0</v>
      </c>
      <c r="AO123" s="103">
        <f t="shared" si="52"/>
        <v>0</v>
      </c>
      <c r="AP123" s="106"/>
      <c r="AQ123" s="103">
        <f t="shared" si="53"/>
        <v>0</v>
      </c>
      <c r="AR123" s="103">
        <f t="shared" si="54"/>
        <v>0</v>
      </c>
      <c r="AS123" s="103">
        <f t="shared" si="55"/>
        <v>0</v>
      </c>
      <c r="AT123" s="106"/>
      <c r="AU123" s="103">
        <f t="shared" si="56"/>
        <v>0</v>
      </c>
      <c r="AV123" s="103">
        <f t="shared" si="57"/>
        <v>0</v>
      </c>
      <c r="AW123" s="103">
        <f t="shared" si="58"/>
        <v>0</v>
      </c>
      <c r="AX123" s="106"/>
      <c r="AY123" s="103">
        <f t="shared" si="59"/>
        <v>0</v>
      </c>
      <c r="AZ123" s="103">
        <f t="shared" si="60"/>
        <v>0</v>
      </c>
      <c r="BA123" s="103">
        <f t="shared" si="61"/>
        <v>0</v>
      </c>
      <c r="BB123" s="143"/>
      <c r="BC123" s="103">
        <f t="shared" si="62"/>
        <v>0</v>
      </c>
      <c r="BD123" s="103">
        <f t="shared" si="63"/>
        <v>0</v>
      </c>
      <c r="BE123" s="103">
        <f t="shared" si="64"/>
        <v>0</v>
      </c>
      <c r="BF123" s="102"/>
    </row>
    <row r="124" spans="1:58" ht="15" customHeight="1" x14ac:dyDescent="0.2">
      <c r="A124" s="108" t="s">
        <v>95</v>
      </c>
      <c r="B124" s="272">
        <v>0</v>
      </c>
      <c r="C124" s="272">
        <v>0</v>
      </c>
      <c r="D124" s="272">
        <v>0</v>
      </c>
      <c r="E124" s="272"/>
      <c r="F124" s="272">
        <v>0</v>
      </c>
      <c r="G124" s="272">
        <v>0</v>
      </c>
      <c r="H124" s="272">
        <v>0</v>
      </c>
      <c r="I124" s="272"/>
      <c r="J124" s="272">
        <v>0</v>
      </c>
      <c r="K124" s="272">
        <v>0</v>
      </c>
      <c r="L124" s="272">
        <v>0</v>
      </c>
      <c r="M124" s="272"/>
      <c r="N124" s="272">
        <v>0</v>
      </c>
      <c r="O124" s="272">
        <v>0</v>
      </c>
      <c r="P124" s="272">
        <v>0</v>
      </c>
      <c r="Q124" s="272"/>
      <c r="R124" s="272">
        <v>0</v>
      </c>
      <c r="S124" s="272">
        <v>0</v>
      </c>
      <c r="T124" s="272">
        <v>0</v>
      </c>
      <c r="U124" s="272"/>
      <c r="V124" s="272">
        <v>0</v>
      </c>
      <c r="W124" s="272">
        <v>0</v>
      </c>
      <c r="X124" s="272">
        <v>0</v>
      </c>
      <c r="Y124" s="272"/>
      <c r="Z124" s="272">
        <v>0</v>
      </c>
      <c r="AA124" s="272">
        <v>0</v>
      </c>
      <c r="AB124" s="272">
        <v>0</v>
      </c>
      <c r="AD124" s="108" t="s">
        <v>95</v>
      </c>
      <c r="AE124" s="103">
        <f t="shared" si="44"/>
        <v>0</v>
      </c>
      <c r="AF124" s="103">
        <f t="shared" si="45"/>
        <v>0</v>
      </c>
      <c r="AG124" s="103">
        <f t="shared" si="46"/>
        <v>0</v>
      </c>
      <c r="AH124" s="143"/>
      <c r="AI124" s="103">
        <f t="shared" si="47"/>
        <v>0</v>
      </c>
      <c r="AJ124" s="103">
        <f t="shared" si="48"/>
        <v>0</v>
      </c>
      <c r="AK124" s="103">
        <f t="shared" si="49"/>
        <v>0</v>
      </c>
      <c r="AL124" s="106"/>
      <c r="AM124" s="103">
        <f t="shared" si="50"/>
        <v>0</v>
      </c>
      <c r="AN124" s="103">
        <f t="shared" si="51"/>
        <v>0</v>
      </c>
      <c r="AO124" s="103">
        <f t="shared" si="52"/>
        <v>0</v>
      </c>
      <c r="AP124" s="106"/>
      <c r="AQ124" s="103">
        <f t="shared" si="53"/>
        <v>0</v>
      </c>
      <c r="AR124" s="103">
        <f t="shared" si="54"/>
        <v>0</v>
      </c>
      <c r="AS124" s="103">
        <f t="shared" si="55"/>
        <v>0</v>
      </c>
      <c r="AT124" s="106"/>
      <c r="AU124" s="103">
        <f t="shared" si="56"/>
        <v>0</v>
      </c>
      <c r="AV124" s="103">
        <f t="shared" si="57"/>
        <v>0</v>
      </c>
      <c r="AW124" s="103">
        <f t="shared" si="58"/>
        <v>0</v>
      </c>
      <c r="AX124" s="106"/>
      <c r="AY124" s="103">
        <f t="shared" si="59"/>
        <v>0</v>
      </c>
      <c r="AZ124" s="103">
        <f t="shared" si="60"/>
        <v>0</v>
      </c>
      <c r="BA124" s="103">
        <f t="shared" si="61"/>
        <v>0</v>
      </c>
      <c r="BB124" s="143"/>
      <c r="BC124" s="103">
        <f t="shared" si="62"/>
        <v>0</v>
      </c>
      <c r="BD124" s="103">
        <f t="shared" si="63"/>
        <v>0</v>
      </c>
      <c r="BE124" s="103">
        <f t="shared" si="64"/>
        <v>0</v>
      </c>
      <c r="BF124" s="102"/>
    </row>
    <row r="125" spans="1:58" ht="15" customHeight="1" x14ac:dyDescent="0.2">
      <c r="A125" s="108" t="s">
        <v>96</v>
      </c>
      <c r="B125" s="272">
        <v>0</v>
      </c>
      <c r="C125" s="272">
        <v>0</v>
      </c>
      <c r="D125" s="272">
        <v>0</v>
      </c>
      <c r="E125" s="272"/>
      <c r="F125" s="272">
        <v>0</v>
      </c>
      <c r="G125" s="272">
        <v>0</v>
      </c>
      <c r="H125" s="272">
        <v>0</v>
      </c>
      <c r="I125" s="272"/>
      <c r="J125" s="272">
        <v>0</v>
      </c>
      <c r="K125" s="272">
        <v>0</v>
      </c>
      <c r="L125" s="272">
        <v>0</v>
      </c>
      <c r="M125" s="272"/>
      <c r="N125" s="272">
        <v>0</v>
      </c>
      <c r="O125" s="272">
        <v>0</v>
      </c>
      <c r="P125" s="272">
        <v>0</v>
      </c>
      <c r="Q125" s="272"/>
      <c r="R125" s="272">
        <v>0</v>
      </c>
      <c r="S125" s="272">
        <v>0</v>
      </c>
      <c r="T125" s="272">
        <v>0</v>
      </c>
      <c r="U125" s="272"/>
      <c r="V125" s="272">
        <v>0</v>
      </c>
      <c r="W125" s="272">
        <v>0</v>
      </c>
      <c r="X125" s="272">
        <v>0</v>
      </c>
      <c r="Y125" s="272"/>
      <c r="Z125" s="272">
        <v>0</v>
      </c>
      <c r="AA125" s="272">
        <v>0</v>
      </c>
      <c r="AB125" s="272">
        <v>0</v>
      </c>
      <c r="AD125" s="108" t="s">
        <v>96</v>
      </c>
      <c r="AE125" s="103">
        <f t="shared" si="44"/>
        <v>0</v>
      </c>
      <c r="AF125" s="103">
        <f t="shared" si="45"/>
        <v>0</v>
      </c>
      <c r="AG125" s="103">
        <f t="shared" si="46"/>
        <v>0</v>
      </c>
      <c r="AH125" s="143"/>
      <c r="AI125" s="103">
        <f t="shared" si="47"/>
        <v>0</v>
      </c>
      <c r="AJ125" s="103">
        <f t="shared" si="48"/>
        <v>0</v>
      </c>
      <c r="AK125" s="103">
        <f t="shared" si="49"/>
        <v>0</v>
      </c>
      <c r="AL125" s="106"/>
      <c r="AM125" s="103">
        <f t="shared" si="50"/>
        <v>0</v>
      </c>
      <c r="AN125" s="103">
        <f t="shared" si="51"/>
        <v>0</v>
      </c>
      <c r="AO125" s="103">
        <f t="shared" si="52"/>
        <v>0</v>
      </c>
      <c r="AP125" s="106"/>
      <c r="AQ125" s="103">
        <f t="shared" si="53"/>
        <v>0</v>
      </c>
      <c r="AR125" s="103">
        <f t="shared" si="54"/>
        <v>0</v>
      </c>
      <c r="AS125" s="103">
        <f t="shared" si="55"/>
        <v>0</v>
      </c>
      <c r="AT125" s="106"/>
      <c r="AU125" s="103">
        <f t="shared" si="56"/>
        <v>0</v>
      </c>
      <c r="AV125" s="103">
        <f t="shared" si="57"/>
        <v>0</v>
      </c>
      <c r="AW125" s="103">
        <f t="shared" si="58"/>
        <v>0</v>
      </c>
      <c r="AX125" s="106"/>
      <c r="AY125" s="103">
        <f t="shared" si="59"/>
        <v>0</v>
      </c>
      <c r="AZ125" s="103">
        <f t="shared" si="60"/>
        <v>0</v>
      </c>
      <c r="BA125" s="103">
        <f t="shared" si="61"/>
        <v>0</v>
      </c>
      <c r="BB125" s="143"/>
      <c r="BC125" s="103">
        <f t="shared" si="62"/>
        <v>0</v>
      </c>
      <c r="BD125" s="103">
        <f t="shared" si="63"/>
        <v>0</v>
      </c>
      <c r="BE125" s="103">
        <f t="shared" si="64"/>
        <v>0</v>
      </c>
      <c r="BF125" s="102"/>
    </row>
    <row r="126" spans="1:58" ht="15" customHeight="1" x14ac:dyDescent="0.2">
      <c r="A126" s="108" t="s">
        <v>97</v>
      </c>
      <c r="B126" s="272">
        <v>0</v>
      </c>
      <c r="C126" s="272">
        <v>0</v>
      </c>
      <c r="D126" s="272">
        <v>0</v>
      </c>
      <c r="E126" s="272"/>
      <c r="F126" s="272">
        <v>0</v>
      </c>
      <c r="G126" s="272">
        <v>0</v>
      </c>
      <c r="H126" s="272">
        <v>0</v>
      </c>
      <c r="I126" s="272"/>
      <c r="J126" s="272">
        <v>0</v>
      </c>
      <c r="K126" s="272">
        <v>0</v>
      </c>
      <c r="L126" s="272">
        <v>0</v>
      </c>
      <c r="M126" s="272"/>
      <c r="N126" s="272">
        <v>0</v>
      </c>
      <c r="O126" s="272">
        <v>0</v>
      </c>
      <c r="P126" s="272">
        <v>0</v>
      </c>
      <c r="Q126" s="272"/>
      <c r="R126" s="272">
        <v>0</v>
      </c>
      <c r="S126" s="272">
        <v>0</v>
      </c>
      <c r="T126" s="272">
        <v>0</v>
      </c>
      <c r="U126" s="272"/>
      <c r="V126" s="272">
        <v>0</v>
      </c>
      <c r="W126" s="272">
        <v>0</v>
      </c>
      <c r="X126" s="272">
        <v>0</v>
      </c>
      <c r="Y126" s="272"/>
      <c r="Z126" s="272">
        <v>0</v>
      </c>
      <c r="AA126" s="272">
        <v>0</v>
      </c>
      <c r="AB126" s="272">
        <v>0</v>
      </c>
      <c r="AD126" s="108" t="s">
        <v>97</v>
      </c>
      <c r="AE126" s="103">
        <f t="shared" si="44"/>
        <v>0</v>
      </c>
      <c r="AF126" s="103">
        <f t="shared" si="45"/>
        <v>0</v>
      </c>
      <c r="AG126" s="103">
        <f t="shared" si="46"/>
        <v>0</v>
      </c>
      <c r="AH126" s="143"/>
      <c r="AI126" s="103">
        <f t="shared" si="47"/>
        <v>0</v>
      </c>
      <c r="AJ126" s="103">
        <f t="shared" si="48"/>
        <v>0</v>
      </c>
      <c r="AK126" s="103">
        <f t="shared" si="49"/>
        <v>0</v>
      </c>
      <c r="AL126" s="106"/>
      <c r="AM126" s="103">
        <f t="shared" si="50"/>
        <v>0</v>
      </c>
      <c r="AN126" s="103">
        <f t="shared" si="51"/>
        <v>0</v>
      </c>
      <c r="AO126" s="103">
        <f t="shared" si="52"/>
        <v>0</v>
      </c>
      <c r="AP126" s="106"/>
      <c r="AQ126" s="103">
        <f t="shared" si="53"/>
        <v>0</v>
      </c>
      <c r="AR126" s="103">
        <f t="shared" si="54"/>
        <v>0</v>
      </c>
      <c r="AS126" s="103">
        <f t="shared" si="55"/>
        <v>0</v>
      </c>
      <c r="AT126" s="106"/>
      <c r="AU126" s="103">
        <f t="shared" si="56"/>
        <v>0</v>
      </c>
      <c r="AV126" s="103">
        <f t="shared" si="57"/>
        <v>0</v>
      </c>
      <c r="AW126" s="103">
        <f t="shared" si="58"/>
        <v>0</v>
      </c>
      <c r="AX126" s="106"/>
      <c r="AY126" s="103">
        <f t="shared" si="59"/>
        <v>0</v>
      </c>
      <c r="AZ126" s="103">
        <f t="shared" si="60"/>
        <v>0</v>
      </c>
      <c r="BA126" s="103">
        <f t="shared" si="61"/>
        <v>0</v>
      </c>
      <c r="BB126" s="143"/>
      <c r="BC126" s="103">
        <f t="shared" si="62"/>
        <v>0</v>
      </c>
      <c r="BD126" s="103">
        <f t="shared" si="63"/>
        <v>0</v>
      </c>
      <c r="BE126" s="103">
        <f t="shared" si="64"/>
        <v>0</v>
      </c>
      <c r="BF126" s="102"/>
    </row>
    <row r="127" spans="1:58" ht="15" customHeight="1" x14ac:dyDescent="0.2">
      <c r="A127" s="108" t="s">
        <v>98</v>
      </c>
      <c r="B127" s="272">
        <v>0</v>
      </c>
      <c r="C127" s="272">
        <v>0</v>
      </c>
      <c r="D127" s="272">
        <v>0</v>
      </c>
      <c r="E127" s="272"/>
      <c r="F127" s="272">
        <v>0</v>
      </c>
      <c r="G127" s="272">
        <v>0</v>
      </c>
      <c r="H127" s="272">
        <v>0</v>
      </c>
      <c r="I127" s="272"/>
      <c r="J127" s="272">
        <v>0</v>
      </c>
      <c r="K127" s="272">
        <v>0</v>
      </c>
      <c r="L127" s="272">
        <v>0</v>
      </c>
      <c r="M127" s="272"/>
      <c r="N127" s="272">
        <v>0</v>
      </c>
      <c r="O127" s="272">
        <v>0</v>
      </c>
      <c r="P127" s="272">
        <v>0</v>
      </c>
      <c r="Q127" s="272"/>
      <c r="R127" s="272">
        <v>0</v>
      </c>
      <c r="S127" s="272">
        <v>0</v>
      </c>
      <c r="T127" s="272">
        <v>0</v>
      </c>
      <c r="U127" s="272"/>
      <c r="V127" s="272">
        <v>0</v>
      </c>
      <c r="W127" s="272">
        <v>0</v>
      </c>
      <c r="X127" s="272">
        <v>0</v>
      </c>
      <c r="Y127" s="272"/>
      <c r="Z127" s="272">
        <v>0</v>
      </c>
      <c r="AA127" s="272">
        <v>0</v>
      </c>
      <c r="AB127" s="272">
        <v>0</v>
      </c>
      <c r="AD127" s="108" t="s">
        <v>98</v>
      </c>
      <c r="AE127" s="103">
        <f t="shared" si="44"/>
        <v>0</v>
      </c>
      <c r="AF127" s="103">
        <f t="shared" si="45"/>
        <v>0</v>
      </c>
      <c r="AG127" s="103">
        <f t="shared" si="46"/>
        <v>0</v>
      </c>
      <c r="AH127" s="143"/>
      <c r="AI127" s="103">
        <f t="shared" si="47"/>
        <v>0</v>
      </c>
      <c r="AJ127" s="103">
        <f t="shared" si="48"/>
        <v>0</v>
      </c>
      <c r="AK127" s="103">
        <f t="shared" si="49"/>
        <v>0</v>
      </c>
      <c r="AL127" s="106"/>
      <c r="AM127" s="103">
        <f t="shared" si="50"/>
        <v>0</v>
      </c>
      <c r="AN127" s="103">
        <f t="shared" si="51"/>
        <v>0</v>
      </c>
      <c r="AO127" s="103">
        <f t="shared" si="52"/>
        <v>0</v>
      </c>
      <c r="AP127" s="106"/>
      <c r="AQ127" s="103">
        <f t="shared" si="53"/>
        <v>0</v>
      </c>
      <c r="AR127" s="103">
        <f t="shared" si="54"/>
        <v>0</v>
      </c>
      <c r="AS127" s="103">
        <f t="shared" si="55"/>
        <v>0</v>
      </c>
      <c r="AT127" s="106"/>
      <c r="AU127" s="103">
        <f t="shared" si="56"/>
        <v>0</v>
      </c>
      <c r="AV127" s="103">
        <f t="shared" si="57"/>
        <v>0</v>
      </c>
      <c r="AW127" s="103">
        <f t="shared" si="58"/>
        <v>0</v>
      </c>
      <c r="AX127" s="106"/>
      <c r="AY127" s="103">
        <f t="shared" si="59"/>
        <v>0</v>
      </c>
      <c r="AZ127" s="103">
        <f t="shared" si="60"/>
        <v>0</v>
      </c>
      <c r="BA127" s="103">
        <f t="shared" si="61"/>
        <v>0</v>
      </c>
      <c r="BB127" s="143"/>
      <c r="BC127" s="103">
        <f t="shared" si="62"/>
        <v>0</v>
      </c>
      <c r="BD127" s="103">
        <f t="shared" si="63"/>
        <v>0</v>
      </c>
      <c r="BE127" s="103">
        <f t="shared" si="64"/>
        <v>0</v>
      </c>
      <c r="BF127" s="102"/>
    </row>
    <row r="128" spans="1:58" ht="15" customHeight="1" x14ac:dyDescent="0.2">
      <c r="A128" s="108" t="s">
        <v>99</v>
      </c>
      <c r="B128" s="272">
        <v>3</v>
      </c>
      <c r="C128" s="272">
        <v>1</v>
      </c>
      <c r="D128" s="272">
        <v>2</v>
      </c>
      <c r="E128" s="272"/>
      <c r="F128" s="272">
        <v>0</v>
      </c>
      <c r="G128" s="272">
        <v>0</v>
      </c>
      <c r="H128" s="272">
        <v>0</v>
      </c>
      <c r="I128" s="272"/>
      <c r="J128" s="272">
        <v>1</v>
      </c>
      <c r="K128" s="272">
        <v>0</v>
      </c>
      <c r="L128" s="272">
        <v>1</v>
      </c>
      <c r="M128" s="272"/>
      <c r="N128" s="272">
        <v>0</v>
      </c>
      <c r="O128" s="272">
        <v>0</v>
      </c>
      <c r="P128" s="272">
        <v>0</v>
      </c>
      <c r="Q128" s="272"/>
      <c r="R128" s="272">
        <v>2</v>
      </c>
      <c r="S128" s="272">
        <v>1</v>
      </c>
      <c r="T128" s="272">
        <v>1</v>
      </c>
      <c r="U128" s="272"/>
      <c r="V128" s="272">
        <v>0</v>
      </c>
      <c r="W128" s="272">
        <v>0</v>
      </c>
      <c r="X128" s="272">
        <v>0</v>
      </c>
      <c r="Y128" s="272"/>
      <c r="Z128" s="272">
        <v>0</v>
      </c>
      <c r="AA128" s="272">
        <v>0</v>
      </c>
      <c r="AB128" s="272">
        <v>0</v>
      </c>
      <c r="AD128" s="108" t="s">
        <v>99</v>
      </c>
      <c r="AE128" s="103">
        <f t="shared" si="44"/>
        <v>2.4553936814535934E-2</v>
      </c>
      <c r="AF128" s="103">
        <f t="shared" si="45"/>
        <v>1.6518004625041292E-2</v>
      </c>
      <c r="AG128" s="103">
        <f t="shared" si="46"/>
        <v>3.2446463335496431E-2</v>
      </c>
      <c r="AH128" s="143"/>
      <c r="AI128" s="103">
        <f t="shared" si="47"/>
        <v>0</v>
      </c>
      <c r="AJ128" s="103">
        <f t="shared" si="48"/>
        <v>0</v>
      </c>
      <c r="AK128" s="103">
        <f t="shared" si="49"/>
        <v>0</v>
      </c>
      <c r="AL128" s="106"/>
      <c r="AM128" s="103">
        <f t="shared" si="50"/>
        <v>3.9047247169074581E-2</v>
      </c>
      <c r="AN128" s="103">
        <f t="shared" si="51"/>
        <v>0</v>
      </c>
      <c r="AO128" s="103">
        <f t="shared" si="52"/>
        <v>7.7821011673151752E-2</v>
      </c>
      <c r="AP128" s="106"/>
      <c r="AQ128" s="103">
        <f t="shared" si="53"/>
        <v>0</v>
      </c>
      <c r="AR128" s="103">
        <f t="shared" si="54"/>
        <v>0</v>
      </c>
      <c r="AS128" s="103">
        <f t="shared" si="55"/>
        <v>0</v>
      </c>
      <c r="AT128" s="106"/>
      <c r="AU128" s="103">
        <f t="shared" si="56"/>
        <v>8.5579803166452723E-2</v>
      </c>
      <c r="AV128" s="103">
        <f t="shared" si="57"/>
        <v>8.5324232081911269E-2</v>
      </c>
      <c r="AW128" s="103">
        <f t="shared" si="58"/>
        <v>8.5836909871244635E-2</v>
      </c>
      <c r="AX128" s="106"/>
      <c r="AY128" s="103">
        <f t="shared" si="59"/>
        <v>0</v>
      </c>
      <c r="AZ128" s="103">
        <f t="shared" si="60"/>
        <v>0</v>
      </c>
      <c r="BA128" s="103">
        <f t="shared" si="61"/>
        <v>0</v>
      </c>
      <c r="BB128" s="143"/>
      <c r="BC128" s="103">
        <v>0</v>
      </c>
      <c r="BD128" s="103">
        <v>0</v>
      </c>
      <c r="BE128" s="103">
        <v>0</v>
      </c>
      <c r="BF128" s="102"/>
    </row>
    <row r="129" spans="1:58" ht="15" customHeight="1" x14ac:dyDescent="0.2">
      <c r="A129" s="108" t="s">
        <v>100</v>
      </c>
      <c r="B129" s="272">
        <v>0</v>
      </c>
      <c r="C129" s="272">
        <v>0</v>
      </c>
      <c r="D129" s="272">
        <v>0</v>
      </c>
      <c r="E129" s="272"/>
      <c r="F129" s="272">
        <v>0</v>
      </c>
      <c r="G129" s="272">
        <v>0</v>
      </c>
      <c r="H129" s="272">
        <v>0</v>
      </c>
      <c r="I129" s="272"/>
      <c r="J129" s="272">
        <v>0</v>
      </c>
      <c r="K129" s="272">
        <v>0</v>
      </c>
      <c r="L129" s="272">
        <v>0</v>
      </c>
      <c r="M129" s="272"/>
      <c r="N129" s="272">
        <v>0</v>
      </c>
      <c r="O129" s="272">
        <v>0</v>
      </c>
      <c r="P129" s="272">
        <v>0</v>
      </c>
      <c r="Q129" s="272"/>
      <c r="R129" s="272">
        <v>0</v>
      </c>
      <c r="S129" s="272">
        <v>0</v>
      </c>
      <c r="T129" s="272">
        <v>0</v>
      </c>
      <c r="U129" s="272"/>
      <c r="V129" s="272">
        <v>0</v>
      </c>
      <c r="W129" s="272">
        <v>0</v>
      </c>
      <c r="X129" s="272">
        <v>0</v>
      </c>
      <c r="Y129" s="272"/>
      <c r="Z129" s="272">
        <v>0</v>
      </c>
      <c r="AA129" s="272">
        <v>0</v>
      </c>
      <c r="AB129" s="272">
        <v>0</v>
      </c>
      <c r="AD129" s="108" t="s">
        <v>100</v>
      </c>
      <c r="AE129" s="103">
        <f t="shared" si="44"/>
        <v>0</v>
      </c>
      <c r="AF129" s="103">
        <f t="shared" si="45"/>
        <v>0</v>
      </c>
      <c r="AG129" s="103">
        <f t="shared" si="46"/>
        <v>0</v>
      </c>
      <c r="AH129" s="143"/>
      <c r="AI129" s="103">
        <f t="shared" si="47"/>
        <v>0</v>
      </c>
      <c r="AJ129" s="103">
        <f t="shared" si="48"/>
        <v>0</v>
      </c>
      <c r="AK129" s="103">
        <f t="shared" si="49"/>
        <v>0</v>
      </c>
      <c r="AL129" s="106"/>
      <c r="AM129" s="103">
        <f t="shared" si="50"/>
        <v>0</v>
      </c>
      <c r="AN129" s="103">
        <f t="shared" si="51"/>
        <v>0</v>
      </c>
      <c r="AO129" s="103">
        <f t="shared" si="52"/>
        <v>0</v>
      </c>
      <c r="AP129" s="106"/>
      <c r="AQ129" s="103">
        <f t="shared" si="53"/>
        <v>0</v>
      </c>
      <c r="AR129" s="103">
        <f t="shared" si="54"/>
        <v>0</v>
      </c>
      <c r="AS129" s="103">
        <f t="shared" si="55"/>
        <v>0</v>
      </c>
      <c r="AT129" s="106"/>
      <c r="AU129" s="103">
        <f t="shared" si="56"/>
        <v>0</v>
      </c>
      <c r="AV129" s="103">
        <f t="shared" si="57"/>
        <v>0</v>
      </c>
      <c r="AW129" s="103">
        <f t="shared" si="58"/>
        <v>0</v>
      </c>
      <c r="AX129" s="106"/>
      <c r="AY129" s="103">
        <f t="shared" si="59"/>
        <v>0</v>
      </c>
      <c r="AZ129" s="103">
        <f t="shared" si="60"/>
        <v>0</v>
      </c>
      <c r="BA129" s="103">
        <f t="shared" si="61"/>
        <v>0</v>
      </c>
      <c r="BB129" s="143"/>
      <c r="BC129" s="103">
        <f t="shared" ref="BC129:BE134" si="65">+Z129/(Z129+Z38+Z82)*100</f>
        <v>0</v>
      </c>
      <c r="BD129" s="103">
        <f t="shared" si="65"/>
        <v>0</v>
      </c>
      <c r="BE129" s="103">
        <f t="shared" si="65"/>
        <v>0</v>
      </c>
      <c r="BF129" s="102"/>
    </row>
    <row r="130" spans="1:58" ht="15" customHeight="1" x14ac:dyDescent="0.2">
      <c r="A130" s="108" t="s">
        <v>101</v>
      </c>
      <c r="B130" s="272">
        <v>0</v>
      </c>
      <c r="C130" s="272">
        <v>0</v>
      </c>
      <c r="D130" s="272">
        <v>0</v>
      </c>
      <c r="E130" s="272"/>
      <c r="F130" s="272">
        <v>0</v>
      </c>
      <c r="G130" s="272">
        <v>0</v>
      </c>
      <c r="H130" s="272">
        <v>0</v>
      </c>
      <c r="I130" s="272"/>
      <c r="J130" s="272">
        <v>0</v>
      </c>
      <c r="K130" s="272">
        <v>0</v>
      </c>
      <c r="L130" s="272">
        <v>0</v>
      </c>
      <c r="M130" s="272"/>
      <c r="N130" s="272">
        <v>0</v>
      </c>
      <c r="O130" s="272">
        <v>0</v>
      </c>
      <c r="P130" s="272">
        <v>0</v>
      </c>
      <c r="Q130" s="272"/>
      <c r="R130" s="272">
        <v>0</v>
      </c>
      <c r="S130" s="272">
        <v>0</v>
      </c>
      <c r="T130" s="272">
        <v>0</v>
      </c>
      <c r="U130" s="272"/>
      <c r="V130" s="272">
        <v>0</v>
      </c>
      <c r="W130" s="272">
        <v>0</v>
      </c>
      <c r="X130" s="272">
        <v>0</v>
      </c>
      <c r="Y130" s="272"/>
      <c r="Z130" s="272">
        <v>0</v>
      </c>
      <c r="AA130" s="272">
        <v>0</v>
      </c>
      <c r="AB130" s="272">
        <v>0</v>
      </c>
      <c r="AD130" s="108" t="s">
        <v>101</v>
      </c>
      <c r="AE130" s="103">
        <f t="shared" si="44"/>
        <v>0</v>
      </c>
      <c r="AF130" s="103">
        <f t="shared" si="45"/>
        <v>0</v>
      </c>
      <c r="AG130" s="103">
        <f t="shared" si="46"/>
        <v>0</v>
      </c>
      <c r="AH130" s="143"/>
      <c r="AI130" s="103">
        <f t="shared" si="47"/>
        <v>0</v>
      </c>
      <c r="AJ130" s="103">
        <f t="shared" si="48"/>
        <v>0</v>
      </c>
      <c r="AK130" s="103">
        <f t="shared" si="49"/>
        <v>0</v>
      </c>
      <c r="AL130" s="106"/>
      <c r="AM130" s="103">
        <f t="shared" si="50"/>
        <v>0</v>
      </c>
      <c r="AN130" s="103">
        <f t="shared" si="51"/>
        <v>0</v>
      </c>
      <c r="AO130" s="103">
        <f t="shared" si="52"/>
        <v>0</v>
      </c>
      <c r="AP130" s="106"/>
      <c r="AQ130" s="103">
        <f t="shared" si="53"/>
        <v>0</v>
      </c>
      <c r="AR130" s="103">
        <f t="shared" si="54"/>
        <v>0</v>
      </c>
      <c r="AS130" s="103">
        <f t="shared" si="55"/>
        <v>0</v>
      </c>
      <c r="AT130" s="106"/>
      <c r="AU130" s="103">
        <f t="shared" si="56"/>
        <v>0</v>
      </c>
      <c r="AV130" s="103">
        <f t="shared" si="57"/>
        <v>0</v>
      </c>
      <c r="AW130" s="103">
        <f t="shared" si="58"/>
        <v>0</v>
      </c>
      <c r="AX130" s="106"/>
      <c r="AY130" s="103">
        <f t="shared" si="59"/>
        <v>0</v>
      </c>
      <c r="AZ130" s="103">
        <f t="shared" si="60"/>
        <v>0</v>
      </c>
      <c r="BA130" s="103">
        <f t="shared" si="61"/>
        <v>0</v>
      </c>
      <c r="BB130" s="143"/>
      <c r="BC130" s="103">
        <f t="shared" si="65"/>
        <v>0</v>
      </c>
      <c r="BD130" s="103">
        <f t="shared" si="65"/>
        <v>0</v>
      </c>
      <c r="BE130" s="103">
        <f t="shared" si="65"/>
        <v>0</v>
      </c>
      <c r="BF130" s="102"/>
    </row>
    <row r="131" spans="1:58" ht="15" customHeight="1" x14ac:dyDescent="0.2">
      <c r="A131" s="108" t="s">
        <v>102</v>
      </c>
      <c r="B131" s="272">
        <v>0</v>
      </c>
      <c r="C131" s="272">
        <v>0</v>
      </c>
      <c r="D131" s="272">
        <v>0</v>
      </c>
      <c r="E131" s="272"/>
      <c r="F131" s="272">
        <v>0</v>
      </c>
      <c r="G131" s="272">
        <v>0</v>
      </c>
      <c r="H131" s="272">
        <v>0</v>
      </c>
      <c r="I131" s="272"/>
      <c r="J131" s="272">
        <v>0</v>
      </c>
      <c r="K131" s="272">
        <v>0</v>
      </c>
      <c r="L131" s="272">
        <v>0</v>
      </c>
      <c r="M131" s="272"/>
      <c r="N131" s="272">
        <v>0</v>
      </c>
      <c r="O131" s="272">
        <v>0</v>
      </c>
      <c r="P131" s="272">
        <v>0</v>
      </c>
      <c r="Q131" s="272"/>
      <c r="R131" s="272">
        <v>0</v>
      </c>
      <c r="S131" s="272">
        <v>0</v>
      </c>
      <c r="T131" s="272">
        <v>0</v>
      </c>
      <c r="U131" s="272"/>
      <c r="V131" s="272">
        <v>0</v>
      </c>
      <c r="W131" s="272">
        <v>0</v>
      </c>
      <c r="X131" s="272">
        <v>0</v>
      </c>
      <c r="Y131" s="272"/>
      <c r="Z131" s="272">
        <v>0</v>
      </c>
      <c r="AA131" s="272">
        <v>0</v>
      </c>
      <c r="AB131" s="272">
        <v>0</v>
      </c>
      <c r="AD131" s="108" t="s">
        <v>102</v>
      </c>
      <c r="AE131" s="103">
        <f t="shared" si="44"/>
        <v>0</v>
      </c>
      <c r="AF131" s="103">
        <f t="shared" si="45"/>
        <v>0</v>
      </c>
      <c r="AG131" s="103">
        <f t="shared" si="46"/>
        <v>0</v>
      </c>
      <c r="AH131" s="143"/>
      <c r="AI131" s="103">
        <f t="shared" si="47"/>
        <v>0</v>
      </c>
      <c r="AJ131" s="103">
        <f t="shared" si="48"/>
        <v>0</v>
      </c>
      <c r="AK131" s="103">
        <f t="shared" si="49"/>
        <v>0</v>
      </c>
      <c r="AL131" s="106"/>
      <c r="AM131" s="103">
        <f t="shared" si="50"/>
        <v>0</v>
      </c>
      <c r="AN131" s="103">
        <f t="shared" si="51"/>
        <v>0</v>
      </c>
      <c r="AO131" s="103">
        <f t="shared" si="52"/>
        <v>0</v>
      </c>
      <c r="AP131" s="106"/>
      <c r="AQ131" s="103">
        <f t="shared" si="53"/>
        <v>0</v>
      </c>
      <c r="AR131" s="103">
        <f t="shared" si="54"/>
        <v>0</v>
      </c>
      <c r="AS131" s="103">
        <f t="shared" si="55"/>
        <v>0</v>
      </c>
      <c r="AT131" s="106"/>
      <c r="AU131" s="103">
        <f t="shared" si="56"/>
        <v>0</v>
      </c>
      <c r="AV131" s="103">
        <f t="shared" si="57"/>
        <v>0</v>
      </c>
      <c r="AW131" s="103">
        <f t="shared" si="58"/>
        <v>0</v>
      </c>
      <c r="AX131" s="106"/>
      <c r="AY131" s="103">
        <f t="shared" si="59"/>
        <v>0</v>
      </c>
      <c r="AZ131" s="103">
        <f t="shared" si="60"/>
        <v>0</v>
      </c>
      <c r="BA131" s="103">
        <f t="shared" si="61"/>
        <v>0</v>
      </c>
      <c r="BB131" s="143"/>
      <c r="BC131" s="103">
        <f t="shared" si="65"/>
        <v>0</v>
      </c>
      <c r="BD131" s="103">
        <f t="shared" si="65"/>
        <v>0</v>
      </c>
      <c r="BE131" s="103">
        <f t="shared" si="65"/>
        <v>0</v>
      </c>
      <c r="BF131" s="102"/>
    </row>
    <row r="132" spans="1:58" ht="15" customHeight="1" x14ac:dyDescent="0.2">
      <c r="A132" s="108" t="s">
        <v>103</v>
      </c>
      <c r="B132" s="272">
        <v>0</v>
      </c>
      <c r="C132" s="272">
        <v>0</v>
      </c>
      <c r="D132" s="272">
        <v>0</v>
      </c>
      <c r="E132" s="272"/>
      <c r="F132" s="272">
        <v>0</v>
      </c>
      <c r="G132" s="272">
        <v>0</v>
      </c>
      <c r="H132" s="272">
        <v>0</v>
      </c>
      <c r="I132" s="272"/>
      <c r="J132" s="272">
        <v>0</v>
      </c>
      <c r="K132" s="272">
        <v>0</v>
      </c>
      <c r="L132" s="272">
        <v>0</v>
      </c>
      <c r="M132" s="272"/>
      <c r="N132" s="272">
        <v>0</v>
      </c>
      <c r="O132" s="272">
        <v>0</v>
      </c>
      <c r="P132" s="272">
        <v>0</v>
      </c>
      <c r="Q132" s="272"/>
      <c r="R132" s="272">
        <v>0</v>
      </c>
      <c r="S132" s="272">
        <v>0</v>
      </c>
      <c r="T132" s="272">
        <v>0</v>
      </c>
      <c r="U132" s="272"/>
      <c r="V132" s="272">
        <v>0</v>
      </c>
      <c r="W132" s="272">
        <v>0</v>
      </c>
      <c r="X132" s="272">
        <v>0</v>
      </c>
      <c r="Y132" s="272"/>
      <c r="Z132" s="272">
        <v>0</v>
      </c>
      <c r="AA132" s="272">
        <v>0</v>
      </c>
      <c r="AB132" s="272">
        <v>0</v>
      </c>
      <c r="AD132" s="108" t="s">
        <v>103</v>
      </c>
      <c r="AE132" s="103">
        <f t="shared" si="44"/>
        <v>0</v>
      </c>
      <c r="AF132" s="103">
        <f t="shared" si="45"/>
        <v>0</v>
      </c>
      <c r="AG132" s="103">
        <f t="shared" si="46"/>
        <v>0</v>
      </c>
      <c r="AH132" s="143"/>
      <c r="AI132" s="103">
        <f t="shared" si="47"/>
        <v>0</v>
      </c>
      <c r="AJ132" s="103">
        <f t="shared" si="48"/>
        <v>0</v>
      </c>
      <c r="AK132" s="103">
        <f t="shared" si="49"/>
        <v>0</v>
      </c>
      <c r="AL132" s="106"/>
      <c r="AM132" s="103">
        <f t="shared" si="50"/>
        <v>0</v>
      </c>
      <c r="AN132" s="103">
        <f t="shared" si="51"/>
        <v>0</v>
      </c>
      <c r="AO132" s="103">
        <f t="shared" si="52"/>
        <v>0</v>
      </c>
      <c r="AP132" s="106"/>
      <c r="AQ132" s="103">
        <f t="shared" si="53"/>
        <v>0</v>
      </c>
      <c r="AR132" s="103">
        <f t="shared" si="54"/>
        <v>0</v>
      </c>
      <c r="AS132" s="103">
        <f t="shared" si="55"/>
        <v>0</v>
      </c>
      <c r="AT132" s="106"/>
      <c r="AU132" s="103">
        <f t="shared" si="56"/>
        <v>0</v>
      </c>
      <c r="AV132" s="103">
        <f t="shared" si="57"/>
        <v>0</v>
      </c>
      <c r="AW132" s="103">
        <f t="shared" si="58"/>
        <v>0</v>
      </c>
      <c r="AX132" s="106"/>
      <c r="AY132" s="103">
        <f t="shared" si="59"/>
        <v>0</v>
      </c>
      <c r="AZ132" s="103">
        <f t="shared" si="60"/>
        <v>0</v>
      </c>
      <c r="BA132" s="103">
        <f t="shared" si="61"/>
        <v>0</v>
      </c>
      <c r="BB132" s="143"/>
      <c r="BC132" s="103">
        <f t="shared" si="65"/>
        <v>0</v>
      </c>
      <c r="BD132" s="103">
        <f t="shared" si="65"/>
        <v>0</v>
      </c>
      <c r="BE132" s="103">
        <f t="shared" si="65"/>
        <v>0</v>
      </c>
      <c r="BF132" s="102"/>
    </row>
    <row r="133" spans="1:58" ht="15" customHeight="1" x14ac:dyDescent="0.2">
      <c r="A133" s="108" t="s">
        <v>104</v>
      </c>
      <c r="B133" s="272">
        <v>0</v>
      </c>
      <c r="C133" s="272">
        <v>0</v>
      </c>
      <c r="D133" s="272">
        <v>0</v>
      </c>
      <c r="E133" s="272"/>
      <c r="F133" s="272">
        <v>0</v>
      </c>
      <c r="G133" s="272">
        <v>0</v>
      </c>
      <c r="H133" s="272">
        <v>0</v>
      </c>
      <c r="I133" s="272"/>
      <c r="J133" s="272">
        <v>0</v>
      </c>
      <c r="K133" s="272">
        <v>0</v>
      </c>
      <c r="L133" s="272">
        <v>0</v>
      </c>
      <c r="M133" s="272"/>
      <c r="N133" s="272">
        <v>0</v>
      </c>
      <c r="O133" s="272">
        <v>0</v>
      </c>
      <c r="P133" s="272">
        <v>0</v>
      </c>
      <c r="Q133" s="272"/>
      <c r="R133" s="272">
        <v>0</v>
      </c>
      <c r="S133" s="272">
        <v>0</v>
      </c>
      <c r="T133" s="272">
        <v>0</v>
      </c>
      <c r="U133" s="272"/>
      <c r="V133" s="272">
        <v>0</v>
      </c>
      <c r="W133" s="272">
        <v>0</v>
      </c>
      <c r="X133" s="272">
        <v>0</v>
      </c>
      <c r="Y133" s="272"/>
      <c r="Z133" s="272">
        <v>0</v>
      </c>
      <c r="AA133" s="272">
        <v>0</v>
      </c>
      <c r="AB133" s="272">
        <v>0</v>
      </c>
      <c r="AD133" s="108" t="s">
        <v>104</v>
      </c>
      <c r="AE133" s="103">
        <f t="shared" si="44"/>
        <v>0</v>
      </c>
      <c r="AF133" s="103">
        <f t="shared" si="45"/>
        <v>0</v>
      </c>
      <c r="AG133" s="103">
        <f t="shared" si="46"/>
        <v>0</v>
      </c>
      <c r="AH133" s="143"/>
      <c r="AI133" s="103">
        <f t="shared" si="47"/>
        <v>0</v>
      </c>
      <c r="AJ133" s="103">
        <f t="shared" si="48"/>
        <v>0</v>
      </c>
      <c r="AK133" s="103">
        <f t="shared" si="49"/>
        <v>0</v>
      </c>
      <c r="AL133" s="106"/>
      <c r="AM133" s="103">
        <f t="shared" si="50"/>
        <v>0</v>
      </c>
      <c r="AN133" s="103">
        <f t="shared" si="51"/>
        <v>0</v>
      </c>
      <c r="AO133" s="103">
        <f t="shared" si="52"/>
        <v>0</v>
      </c>
      <c r="AP133" s="106"/>
      <c r="AQ133" s="103">
        <f t="shared" si="53"/>
        <v>0</v>
      </c>
      <c r="AR133" s="103">
        <f t="shared" si="54"/>
        <v>0</v>
      </c>
      <c r="AS133" s="103">
        <f t="shared" si="55"/>
        <v>0</v>
      </c>
      <c r="AT133" s="106"/>
      <c r="AU133" s="103">
        <f t="shared" si="56"/>
        <v>0</v>
      </c>
      <c r="AV133" s="103">
        <f t="shared" si="57"/>
        <v>0</v>
      </c>
      <c r="AW133" s="103">
        <f t="shared" si="58"/>
        <v>0</v>
      </c>
      <c r="AX133" s="106"/>
      <c r="AY133" s="103">
        <f t="shared" si="59"/>
        <v>0</v>
      </c>
      <c r="AZ133" s="103">
        <f t="shared" si="60"/>
        <v>0</v>
      </c>
      <c r="BA133" s="103">
        <f t="shared" si="61"/>
        <v>0</v>
      </c>
      <c r="BB133" s="143"/>
      <c r="BC133" s="103">
        <f t="shared" si="65"/>
        <v>0</v>
      </c>
      <c r="BD133" s="103">
        <f t="shared" si="65"/>
        <v>0</v>
      </c>
      <c r="BE133" s="103">
        <f t="shared" si="65"/>
        <v>0</v>
      </c>
      <c r="BF133" s="102"/>
    </row>
    <row r="134" spans="1:58" ht="15" customHeight="1" thickBot="1" x14ac:dyDescent="0.25">
      <c r="A134" s="123" t="s">
        <v>105</v>
      </c>
      <c r="B134" s="272">
        <v>0</v>
      </c>
      <c r="C134" s="272">
        <v>0</v>
      </c>
      <c r="D134" s="272">
        <v>0</v>
      </c>
      <c r="E134" s="272"/>
      <c r="F134" s="272">
        <v>0</v>
      </c>
      <c r="G134" s="272">
        <v>0</v>
      </c>
      <c r="H134" s="272">
        <v>0</v>
      </c>
      <c r="I134" s="272"/>
      <c r="J134" s="272">
        <v>0</v>
      </c>
      <c r="K134" s="272">
        <v>0</v>
      </c>
      <c r="L134" s="272">
        <v>0</v>
      </c>
      <c r="M134" s="272"/>
      <c r="N134" s="272">
        <v>0</v>
      </c>
      <c r="O134" s="272">
        <v>0</v>
      </c>
      <c r="P134" s="272">
        <v>0</v>
      </c>
      <c r="Q134" s="272"/>
      <c r="R134" s="272">
        <v>0</v>
      </c>
      <c r="S134" s="272">
        <v>0</v>
      </c>
      <c r="T134" s="272">
        <v>0</v>
      </c>
      <c r="U134" s="272"/>
      <c r="V134" s="272">
        <v>0</v>
      </c>
      <c r="W134" s="272">
        <v>0</v>
      </c>
      <c r="X134" s="272">
        <v>0</v>
      </c>
      <c r="Y134" s="272"/>
      <c r="Z134" s="272">
        <v>0</v>
      </c>
      <c r="AA134" s="272">
        <v>0</v>
      </c>
      <c r="AB134" s="272">
        <v>0</v>
      </c>
      <c r="AD134" s="123" t="s">
        <v>105</v>
      </c>
      <c r="AE134" s="105">
        <f t="shared" si="44"/>
        <v>0</v>
      </c>
      <c r="AF134" s="105">
        <f t="shared" si="45"/>
        <v>0</v>
      </c>
      <c r="AG134" s="105">
        <f t="shared" si="46"/>
        <v>0</v>
      </c>
      <c r="AH134" s="156"/>
      <c r="AI134" s="105">
        <f t="shared" si="47"/>
        <v>0</v>
      </c>
      <c r="AJ134" s="105">
        <f t="shared" si="48"/>
        <v>0</v>
      </c>
      <c r="AK134" s="105">
        <f t="shared" si="49"/>
        <v>0</v>
      </c>
      <c r="AL134" s="101"/>
      <c r="AM134" s="105">
        <f t="shared" si="50"/>
        <v>0</v>
      </c>
      <c r="AN134" s="105">
        <f t="shared" si="51"/>
        <v>0</v>
      </c>
      <c r="AO134" s="105">
        <f t="shared" si="52"/>
        <v>0</v>
      </c>
      <c r="AP134" s="101"/>
      <c r="AQ134" s="105">
        <f t="shared" si="53"/>
        <v>0</v>
      </c>
      <c r="AR134" s="105">
        <f t="shared" si="54"/>
        <v>0</v>
      </c>
      <c r="AS134" s="105">
        <f t="shared" si="55"/>
        <v>0</v>
      </c>
      <c r="AT134" s="101"/>
      <c r="AU134" s="105">
        <f t="shared" si="56"/>
        <v>0</v>
      </c>
      <c r="AV134" s="105">
        <f t="shared" si="57"/>
        <v>0</v>
      </c>
      <c r="AW134" s="105">
        <f t="shared" si="58"/>
        <v>0</v>
      </c>
      <c r="AX134" s="101"/>
      <c r="AY134" s="105">
        <f t="shared" si="59"/>
        <v>0</v>
      </c>
      <c r="AZ134" s="105">
        <f t="shared" si="60"/>
        <v>0</v>
      </c>
      <c r="BA134" s="105">
        <f t="shared" si="61"/>
        <v>0</v>
      </c>
      <c r="BB134" s="156"/>
      <c r="BC134" s="105">
        <f t="shared" si="65"/>
        <v>0</v>
      </c>
      <c r="BD134" s="105">
        <f t="shared" si="65"/>
        <v>0</v>
      </c>
      <c r="BE134" s="105">
        <f t="shared" si="65"/>
        <v>0</v>
      </c>
      <c r="BF134" s="102"/>
    </row>
    <row r="135" spans="1:58" ht="15" customHeight="1" x14ac:dyDescent="0.2">
      <c r="A135" s="334" t="s">
        <v>256</v>
      </c>
      <c r="B135" s="334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4"/>
      <c r="N135" s="334"/>
      <c r="O135" s="334"/>
      <c r="P135" s="334"/>
      <c r="Q135" s="334"/>
      <c r="R135" s="334"/>
      <c r="S135" s="334"/>
      <c r="T135" s="334"/>
      <c r="U135" s="334"/>
      <c r="V135" s="334"/>
      <c r="W135" s="334"/>
      <c r="X135" s="334"/>
      <c r="Y135" s="334"/>
      <c r="Z135" s="334"/>
      <c r="AA135" s="334"/>
      <c r="AB135" s="334"/>
      <c r="AD135" s="334" t="s">
        <v>256</v>
      </c>
      <c r="AE135" s="334"/>
      <c r="AF135" s="334"/>
      <c r="AG135" s="334"/>
      <c r="AH135" s="334"/>
      <c r="AI135" s="334"/>
      <c r="AJ135" s="334"/>
      <c r="AK135" s="334"/>
      <c r="AL135" s="334"/>
      <c r="AM135" s="334"/>
      <c r="AN135" s="334"/>
      <c r="AO135" s="334"/>
      <c r="AP135" s="334"/>
      <c r="AQ135" s="334"/>
      <c r="AR135" s="334"/>
      <c r="AS135" s="334"/>
      <c r="AT135" s="334"/>
      <c r="AU135" s="334"/>
      <c r="AV135" s="334"/>
      <c r="AW135" s="334"/>
      <c r="AX135" s="334"/>
      <c r="AY135" s="334"/>
      <c r="AZ135" s="334"/>
      <c r="BA135" s="334"/>
      <c r="BB135" s="334"/>
      <c r="BC135" s="334"/>
      <c r="BD135" s="334"/>
      <c r="BE135" s="334"/>
    </row>
    <row r="136" spans="1:58" ht="15" customHeight="1" x14ac:dyDescent="0.2">
      <c r="A136" s="335" t="s">
        <v>242</v>
      </c>
      <c r="B136" s="335"/>
      <c r="C136" s="335"/>
      <c r="D136" s="335"/>
      <c r="E136" s="335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  <c r="AA136" s="335"/>
      <c r="AB136" s="335"/>
      <c r="AD136" s="335" t="s">
        <v>242</v>
      </c>
      <c r="AE136" s="335"/>
      <c r="AF136" s="335"/>
      <c r="AG136" s="335"/>
      <c r="AH136" s="335"/>
      <c r="AI136" s="335"/>
      <c r="AJ136" s="335"/>
      <c r="AK136" s="335"/>
      <c r="AL136" s="335"/>
      <c r="AM136" s="335"/>
      <c r="AN136" s="335"/>
      <c r="AO136" s="335"/>
      <c r="AP136" s="335"/>
      <c r="AQ136" s="335"/>
      <c r="AR136" s="335"/>
      <c r="AS136" s="335"/>
      <c r="AT136" s="335"/>
      <c r="AU136" s="335"/>
      <c r="AV136" s="335"/>
      <c r="AW136" s="335"/>
      <c r="AX136" s="335"/>
      <c r="AY136" s="335"/>
      <c r="AZ136" s="335"/>
      <c r="BA136" s="335"/>
      <c r="BB136" s="335"/>
      <c r="BC136" s="335"/>
      <c r="BD136" s="335"/>
      <c r="BE136" s="335"/>
    </row>
    <row r="137" spans="1:58" ht="15" customHeight="1" x14ac:dyDescent="0.2">
      <c r="BF137" s="102"/>
    </row>
    <row r="138" spans="1:58" ht="15" customHeight="1" x14ac:dyDescent="0.2">
      <c r="BF138" s="102"/>
    </row>
    <row r="139" spans="1:58" ht="15" customHeight="1" x14ac:dyDescent="0.2">
      <c r="BF139" s="102"/>
    </row>
    <row r="140" spans="1:58" ht="15" customHeight="1" x14ac:dyDescent="0.2">
      <c r="AE140" s="158"/>
      <c r="BF140" s="102"/>
    </row>
    <row r="141" spans="1:58" ht="15" customHeight="1" x14ac:dyDescent="0.2">
      <c r="AE141" s="158"/>
      <c r="BF141" s="102"/>
    </row>
    <row r="142" spans="1:58" ht="15" customHeight="1" x14ac:dyDescent="0.2">
      <c r="AE142" s="158"/>
      <c r="BF142" s="102"/>
    </row>
    <row r="143" spans="1:58" ht="15" customHeight="1" x14ac:dyDescent="0.2">
      <c r="AE143" s="158"/>
    </row>
    <row r="144" spans="1:58" ht="15" customHeight="1" x14ac:dyDescent="0.2">
      <c r="AE144" s="158"/>
    </row>
    <row r="145" spans="31:31" ht="15" customHeight="1" x14ac:dyDescent="0.2">
      <c r="AE145" s="158"/>
    </row>
    <row r="146" spans="31:31" ht="15" customHeight="1" x14ac:dyDescent="0.2">
      <c r="AE146" s="158"/>
    </row>
    <row r="147" spans="31:31" ht="15" customHeight="1" x14ac:dyDescent="0.2">
      <c r="AE147" s="158"/>
    </row>
    <row r="148" spans="31:31" ht="15" customHeight="1" x14ac:dyDescent="0.2">
      <c r="AE148" s="158"/>
    </row>
    <row r="149" spans="31:31" ht="15" customHeight="1" x14ac:dyDescent="0.2">
      <c r="AE149" s="158"/>
    </row>
    <row r="150" spans="31:31" ht="15" customHeight="1" x14ac:dyDescent="0.2">
      <c r="AE150" s="158"/>
    </row>
    <row r="151" spans="31:31" ht="15" customHeight="1" x14ac:dyDescent="0.2">
      <c r="AE151" s="158"/>
    </row>
    <row r="152" spans="31:31" ht="15" customHeight="1" x14ac:dyDescent="0.2">
      <c r="AE152" s="158"/>
    </row>
    <row r="153" spans="31:31" ht="15" customHeight="1" x14ac:dyDescent="0.2">
      <c r="AE153" s="158"/>
    </row>
    <row r="154" spans="31:31" ht="15" customHeight="1" x14ac:dyDescent="0.2">
      <c r="AE154" s="158"/>
    </row>
    <row r="155" spans="31:31" ht="15" customHeight="1" x14ac:dyDescent="0.2">
      <c r="AE155" s="158"/>
    </row>
    <row r="156" spans="31:31" ht="15" customHeight="1" x14ac:dyDescent="0.2">
      <c r="AE156" s="158"/>
    </row>
    <row r="157" spans="31:31" ht="15" customHeight="1" x14ac:dyDescent="0.2">
      <c r="AE157" s="158"/>
    </row>
    <row r="158" spans="31:31" ht="15" customHeight="1" x14ac:dyDescent="0.2">
      <c r="AE158" s="158"/>
    </row>
    <row r="159" spans="31:31" ht="15" customHeight="1" x14ac:dyDescent="0.2">
      <c r="AE159" s="158"/>
    </row>
    <row r="160" spans="31:31" ht="15" customHeight="1" x14ac:dyDescent="0.2">
      <c r="AE160" s="158"/>
    </row>
    <row r="161" spans="31:31" ht="15" customHeight="1" x14ac:dyDescent="0.2">
      <c r="AE161" s="158"/>
    </row>
    <row r="162" spans="31:31" ht="15" customHeight="1" x14ac:dyDescent="0.2">
      <c r="AE162" s="158"/>
    </row>
    <row r="163" spans="31:31" ht="15" customHeight="1" x14ac:dyDescent="0.2">
      <c r="AE163" s="158"/>
    </row>
    <row r="164" spans="31:31" ht="15" customHeight="1" x14ac:dyDescent="0.2">
      <c r="AE164" s="158"/>
    </row>
    <row r="165" spans="31:31" ht="15" customHeight="1" x14ac:dyDescent="0.2">
      <c r="AE165" s="158"/>
    </row>
    <row r="166" spans="31:31" ht="15" customHeight="1" x14ac:dyDescent="0.2">
      <c r="AE166" s="158"/>
    </row>
    <row r="167" spans="31:31" ht="15" customHeight="1" x14ac:dyDescent="0.2">
      <c r="AE167" s="158"/>
    </row>
    <row r="168" spans="31:31" ht="15" customHeight="1" x14ac:dyDescent="0.2">
      <c r="AE168" s="158"/>
    </row>
    <row r="169" spans="31:31" ht="15" customHeight="1" x14ac:dyDescent="0.2">
      <c r="AE169" s="158"/>
    </row>
    <row r="170" spans="31:31" ht="15" customHeight="1" x14ac:dyDescent="0.2">
      <c r="AE170" s="158"/>
    </row>
    <row r="171" spans="31:31" ht="15" customHeight="1" x14ac:dyDescent="0.2">
      <c r="AE171" s="158"/>
    </row>
    <row r="172" spans="31:31" ht="15" customHeight="1" x14ac:dyDescent="0.2">
      <c r="AE172" s="158"/>
    </row>
    <row r="173" spans="31:31" ht="15" customHeight="1" x14ac:dyDescent="0.2">
      <c r="AE173" s="158"/>
    </row>
    <row r="174" spans="31:31" ht="15" customHeight="1" x14ac:dyDescent="0.2">
      <c r="AE174" s="158"/>
    </row>
    <row r="175" spans="31:31" ht="15" customHeight="1" x14ac:dyDescent="0.2">
      <c r="AE175" s="158"/>
    </row>
    <row r="176" spans="31:31" ht="15" customHeight="1" x14ac:dyDescent="0.2">
      <c r="AE176" s="158"/>
    </row>
    <row r="177" spans="31:31" ht="15" customHeight="1" x14ac:dyDescent="0.2">
      <c r="AE177" s="158"/>
    </row>
    <row r="178" spans="31:31" ht="15" customHeight="1" x14ac:dyDescent="0.2">
      <c r="AE178" s="158"/>
    </row>
  </sheetData>
  <mergeCells count="106">
    <mergeCell ref="A10:AB10"/>
    <mergeCell ref="AD10:BE10"/>
    <mergeCell ref="A49:AB49"/>
    <mergeCell ref="AD49:BE49"/>
    <mergeCell ref="A50:AB50"/>
    <mergeCell ref="AD50:BE50"/>
    <mergeCell ref="A51:AB51"/>
    <mergeCell ref="AD51:BE51"/>
    <mergeCell ref="A5:AB5"/>
    <mergeCell ref="AD5:BE5"/>
    <mergeCell ref="A6:AB6"/>
    <mergeCell ref="AD6:BE6"/>
    <mergeCell ref="A7:AB7"/>
    <mergeCell ref="AD7:BE7"/>
    <mergeCell ref="A8:AB8"/>
    <mergeCell ref="AD8:BE8"/>
    <mergeCell ref="A9:AB9"/>
    <mergeCell ref="AD9:BE9"/>
    <mergeCell ref="A52:AB52"/>
    <mergeCell ref="AD52:BE52"/>
    <mergeCell ref="A53:AB53"/>
    <mergeCell ref="AD53:BE53"/>
    <mergeCell ref="A54:AB54"/>
    <mergeCell ref="AD54:BE54"/>
    <mergeCell ref="A12:A13"/>
    <mergeCell ref="AD12:AD13"/>
    <mergeCell ref="B12:D12"/>
    <mergeCell ref="F12:H12"/>
    <mergeCell ref="J12:L12"/>
    <mergeCell ref="AE12:AG12"/>
    <mergeCell ref="A89:AB89"/>
    <mergeCell ref="AD89:BE89"/>
    <mergeCell ref="AI56:AK56"/>
    <mergeCell ref="AM56:AO56"/>
    <mergeCell ref="AQ56:AS56"/>
    <mergeCell ref="AU56:AW56"/>
    <mergeCell ref="AY56:BA56"/>
    <mergeCell ref="R56:T56"/>
    <mergeCell ref="V56:X56"/>
    <mergeCell ref="Z56:AB56"/>
    <mergeCell ref="AD56:AD57"/>
    <mergeCell ref="AE56:AG56"/>
    <mergeCell ref="A56:A57"/>
    <mergeCell ref="B56:D56"/>
    <mergeCell ref="F56:H56"/>
    <mergeCell ref="J56:L56"/>
    <mergeCell ref="N56:P56"/>
    <mergeCell ref="BC56:BE56"/>
    <mergeCell ref="A88:AB88"/>
    <mergeCell ref="AD88:BE88"/>
    <mergeCell ref="A99:AB99"/>
    <mergeCell ref="AD99:BE99"/>
    <mergeCell ref="A100:AB100"/>
    <mergeCell ref="AD100:BE100"/>
    <mergeCell ref="A101:AB101"/>
    <mergeCell ref="AD101:BE101"/>
    <mergeCell ref="A96:AB96"/>
    <mergeCell ref="AD96:BE96"/>
    <mergeCell ref="A97:AB97"/>
    <mergeCell ref="AD97:BE97"/>
    <mergeCell ref="A98:AB98"/>
    <mergeCell ref="AD98:BE98"/>
    <mergeCell ref="BC103:BE103"/>
    <mergeCell ref="A135:AB135"/>
    <mergeCell ref="AD135:BE135"/>
    <mergeCell ref="A136:AB136"/>
    <mergeCell ref="AD136:BE136"/>
    <mergeCell ref="AI103:AK103"/>
    <mergeCell ref="AM103:AO103"/>
    <mergeCell ref="AQ103:AS103"/>
    <mergeCell ref="AU103:AW103"/>
    <mergeCell ref="AY103:BA103"/>
    <mergeCell ref="R103:T103"/>
    <mergeCell ref="V103:X103"/>
    <mergeCell ref="Z103:AB103"/>
    <mergeCell ref="AD103:AD104"/>
    <mergeCell ref="AE103:AG103"/>
    <mergeCell ref="A103:A104"/>
    <mergeCell ref="B103:D103"/>
    <mergeCell ref="F103:H103"/>
    <mergeCell ref="J103:L103"/>
    <mergeCell ref="N103:P103"/>
    <mergeCell ref="AD3:BE3"/>
    <mergeCell ref="A48:Z48"/>
    <mergeCell ref="AD48:BE48"/>
    <mergeCell ref="AD95:BE95"/>
    <mergeCell ref="BG96:BH97"/>
    <mergeCell ref="AA92:AB93"/>
    <mergeCell ref="AA46:AB47"/>
    <mergeCell ref="AA2:AB3"/>
    <mergeCell ref="BG1:BH2"/>
    <mergeCell ref="BG49:BH50"/>
    <mergeCell ref="A44:AB44"/>
    <mergeCell ref="AD44:BE44"/>
    <mergeCell ref="A45:AB45"/>
    <mergeCell ref="AD45:BE45"/>
    <mergeCell ref="BC12:BE12"/>
    <mergeCell ref="AI12:AK12"/>
    <mergeCell ref="AM12:AO12"/>
    <mergeCell ref="AQ12:AS12"/>
    <mergeCell ref="AU12:AW12"/>
    <mergeCell ref="AY12:BA12"/>
    <mergeCell ref="N12:P12"/>
    <mergeCell ref="R12:T12"/>
    <mergeCell ref="V12:X12"/>
    <mergeCell ref="Z12:AB12"/>
  </mergeCells>
  <hyperlinks>
    <hyperlink ref="AA2" r:id="rId1" location="INDICE!A1"/>
    <hyperlink ref="AA2:AB3" location="INDICE!A1" display="INDICE"/>
    <hyperlink ref="BG1" r:id="rId2" location="INDICE!A1"/>
    <hyperlink ref="BG1:BH2" location="INDICE!A1" display="INDICE"/>
    <hyperlink ref="BG49" r:id="rId3" location="INDICE!A1"/>
    <hyperlink ref="BG49:BH50" location="INDICE!A1" display="INDICE"/>
    <hyperlink ref="BG96" r:id="rId4" location="INDICE!A1"/>
    <hyperlink ref="BG96:BH97" location="INDICE!A1" display="INDICE"/>
    <hyperlink ref="AA92" r:id="rId5" location="INDICE!A1"/>
    <hyperlink ref="AA92:AB93" location="INDICE!A1" display="INDICE"/>
    <hyperlink ref="AA46" r:id="rId6" location="INDICE!A1"/>
    <hyperlink ref="AA46:AB47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7"/>
  <headerFooter alignWithMargins="0"/>
  <rowBreaks count="4" manualBreakCount="4">
    <brk id="45" max="56" man="1"/>
    <brk id="48" max="16383" man="1"/>
    <brk id="90" max="16383" man="1"/>
    <brk id="9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2:M3"/>
  <sheetViews>
    <sheetView showGridLines="0" workbookViewId="0">
      <selection activeCell="L2" sqref="L2:M3"/>
    </sheetView>
  </sheetViews>
  <sheetFormatPr baseColWidth="10" defaultRowHeight="15" x14ac:dyDescent="0.25"/>
  <sheetData>
    <row r="2" spans="12:13" ht="15" customHeight="1" x14ac:dyDescent="0.25">
      <c r="L2" s="318" t="s">
        <v>356</v>
      </c>
      <c r="M2" s="318"/>
    </row>
    <row r="3" spans="12:13" ht="15" customHeight="1" x14ac:dyDescent="0.25">
      <c r="L3" s="318"/>
      <c r="M3" s="318"/>
    </row>
  </sheetData>
  <mergeCells count="1">
    <mergeCell ref="L2:M3"/>
  </mergeCells>
  <hyperlinks>
    <hyperlink ref="L2" r:id="rId1" location="INDICE!A1"/>
    <hyperlink ref="L2:M3" location="INDICE!A1" display="INDICE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zoomScaleNormal="100" zoomScaleSheetLayoutView="50" workbookViewId="0">
      <selection activeCell="AE1" sqref="AE1:AF2"/>
    </sheetView>
  </sheetViews>
  <sheetFormatPr baseColWidth="10" defaultRowHeight="15" customHeight="1" x14ac:dyDescent="0.2"/>
  <cols>
    <col min="1" max="1" width="15.5703125" style="108" customWidth="1"/>
    <col min="2" max="4" width="7.42578125" style="108" customWidth="1"/>
    <col min="5" max="5" width="1.7109375" style="108" customWidth="1"/>
    <col min="6" max="8" width="6.42578125" style="108" customWidth="1"/>
    <col min="9" max="9" width="1.7109375" style="108" customWidth="1"/>
    <col min="10" max="12" width="6.42578125" style="108" customWidth="1"/>
    <col min="13" max="13" width="1.7109375" style="108" customWidth="1"/>
    <col min="14" max="16" width="6.42578125" style="108" customWidth="1"/>
    <col min="17" max="17" width="1.7109375" style="108" customWidth="1"/>
    <col min="18" max="20" width="6.42578125" style="108" customWidth="1"/>
    <col min="21" max="21" width="1.7109375" style="108" customWidth="1"/>
    <col min="22" max="24" width="6.42578125" style="108" customWidth="1"/>
    <col min="25" max="25" width="1.7109375" style="108" customWidth="1"/>
    <col min="26" max="26" width="6.42578125" style="108" customWidth="1"/>
    <col min="27" max="28" width="5.42578125" style="108" customWidth="1"/>
    <col min="29" max="33" width="8.7109375" style="171" customWidth="1"/>
    <col min="34" max="256" width="11.42578125" style="171"/>
    <col min="257" max="257" width="21.42578125" style="171" customWidth="1"/>
    <col min="258" max="258" width="8.42578125" style="171" customWidth="1"/>
    <col min="259" max="259" width="8.140625" style="171" customWidth="1"/>
    <col min="260" max="260" width="7.5703125" style="171" customWidth="1"/>
    <col min="261" max="261" width="1.7109375" style="171" customWidth="1"/>
    <col min="262" max="264" width="6.7109375" style="171" customWidth="1"/>
    <col min="265" max="265" width="1.7109375" style="171" customWidth="1"/>
    <col min="266" max="268" width="6.7109375" style="171" customWidth="1"/>
    <col min="269" max="269" width="1.7109375" style="171" customWidth="1"/>
    <col min="270" max="272" width="6.7109375" style="171" customWidth="1"/>
    <col min="273" max="273" width="1.7109375" style="171" customWidth="1"/>
    <col min="274" max="276" width="6.7109375" style="171" customWidth="1"/>
    <col min="277" max="277" width="1.7109375" style="171" customWidth="1"/>
    <col min="278" max="280" width="6.7109375" style="171" customWidth="1"/>
    <col min="281" max="281" width="1.7109375" style="171" customWidth="1"/>
    <col min="282" max="284" width="6.7109375" style="171" customWidth="1"/>
    <col min="285" max="512" width="11.42578125" style="171"/>
    <col min="513" max="513" width="21.42578125" style="171" customWidth="1"/>
    <col min="514" max="514" width="8.42578125" style="171" customWidth="1"/>
    <col min="515" max="515" width="8.140625" style="171" customWidth="1"/>
    <col min="516" max="516" width="7.5703125" style="171" customWidth="1"/>
    <col min="517" max="517" width="1.7109375" style="171" customWidth="1"/>
    <col min="518" max="520" width="6.7109375" style="171" customWidth="1"/>
    <col min="521" max="521" width="1.7109375" style="171" customWidth="1"/>
    <col min="522" max="524" width="6.7109375" style="171" customWidth="1"/>
    <col min="525" max="525" width="1.7109375" style="171" customWidth="1"/>
    <col min="526" max="528" width="6.7109375" style="171" customWidth="1"/>
    <col min="529" max="529" width="1.7109375" style="171" customWidth="1"/>
    <col min="530" max="532" width="6.7109375" style="171" customWidth="1"/>
    <col min="533" max="533" width="1.7109375" style="171" customWidth="1"/>
    <col min="534" max="536" width="6.7109375" style="171" customWidth="1"/>
    <col min="537" max="537" width="1.7109375" style="171" customWidth="1"/>
    <col min="538" max="540" width="6.7109375" style="171" customWidth="1"/>
    <col min="541" max="768" width="11.42578125" style="171"/>
    <col min="769" max="769" width="21.42578125" style="171" customWidth="1"/>
    <col min="770" max="770" width="8.42578125" style="171" customWidth="1"/>
    <col min="771" max="771" width="8.140625" style="171" customWidth="1"/>
    <col min="772" max="772" width="7.5703125" style="171" customWidth="1"/>
    <col min="773" max="773" width="1.7109375" style="171" customWidth="1"/>
    <col min="774" max="776" width="6.7109375" style="171" customWidth="1"/>
    <col min="777" max="777" width="1.7109375" style="171" customWidth="1"/>
    <col min="778" max="780" width="6.7109375" style="171" customWidth="1"/>
    <col min="781" max="781" width="1.7109375" style="171" customWidth="1"/>
    <col min="782" max="784" width="6.7109375" style="171" customWidth="1"/>
    <col min="785" max="785" width="1.7109375" style="171" customWidth="1"/>
    <col min="786" max="788" width="6.7109375" style="171" customWidth="1"/>
    <col min="789" max="789" width="1.7109375" style="171" customWidth="1"/>
    <col min="790" max="792" width="6.7109375" style="171" customWidth="1"/>
    <col min="793" max="793" width="1.7109375" style="171" customWidth="1"/>
    <col min="794" max="796" width="6.7109375" style="171" customWidth="1"/>
    <col min="797" max="1024" width="11.42578125" style="171"/>
    <col min="1025" max="1025" width="21.42578125" style="171" customWidth="1"/>
    <col min="1026" max="1026" width="8.42578125" style="171" customWidth="1"/>
    <col min="1027" max="1027" width="8.140625" style="171" customWidth="1"/>
    <col min="1028" max="1028" width="7.5703125" style="171" customWidth="1"/>
    <col min="1029" max="1029" width="1.7109375" style="171" customWidth="1"/>
    <col min="1030" max="1032" width="6.7109375" style="171" customWidth="1"/>
    <col min="1033" max="1033" width="1.7109375" style="171" customWidth="1"/>
    <col min="1034" max="1036" width="6.7109375" style="171" customWidth="1"/>
    <col min="1037" max="1037" width="1.7109375" style="171" customWidth="1"/>
    <col min="1038" max="1040" width="6.7109375" style="171" customWidth="1"/>
    <col min="1041" max="1041" width="1.7109375" style="171" customWidth="1"/>
    <col min="1042" max="1044" width="6.7109375" style="171" customWidth="1"/>
    <col min="1045" max="1045" width="1.7109375" style="171" customWidth="1"/>
    <col min="1046" max="1048" width="6.7109375" style="171" customWidth="1"/>
    <col min="1049" max="1049" width="1.7109375" style="171" customWidth="1"/>
    <col min="1050" max="1052" width="6.7109375" style="171" customWidth="1"/>
    <col min="1053" max="1280" width="11.42578125" style="171"/>
    <col min="1281" max="1281" width="21.42578125" style="171" customWidth="1"/>
    <col min="1282" max="1282" width="8.42578125" style="171" customWidth="1"/>
    <col min="1283" max="1283" width="8.140625" style="171" customWidth="1"/>
    <col min="1284" max="1284" width="7.5703125" style="171" customWidth="1"/>
    <col min="1285" max="1285" width="1.7109375" style="171" customWidth="1"/>
    <col min="1286" max="1288" width="6.7109375" style="171" customWidth="1"/>
    <col min="1289" max="1289" width="1.7109375" style="171" customWidth="1"/>
    <col min="1290" max="1292" width="6.7109375" style="171" customWidth="1"/>
    <col min="1293" max="1293" width="1.7109375" style="171" customWidth="1"/>
    <col min="1294" max="1296" width="6.7109375" style="171" customWidth="1"/>
    <col min="1297" max="1297" width="1.7109375" style="171" customWidth="1"/>
    <col min="1298" max="1300" width="6.7109375" style="171" customWidth="1"/>
    <col min="1301" max="1301" width="1.7109375" style="171" customWidth="1"/>
    <col min="1302" max="1304" width="6.7109375" style="171" customWidth="1"/>
    <col min="1305" max="1305" width="1.7109375" style="171" customWidth="1"/>
    <col min="1306" max="1308" width="6.7109375" style="171" customWidth="1"/>
    <col min="1309" max="1536" width="11.42578125" style="171"/>
    <col min="1537" max="1537" width="21.42578125" style="171" customWidth="1"/>
    <col min="1538" max="1538" width="8.42578125" style="171" customWidth="1"/>
    <col min="1539" max="1539" width="8.140625" style="171" customWidth="1"/>
    <col min="1540" max="1540" width="7.5703125" style="171" customWidth="1"/>
    <col min="1541" max="1541" width="1.7109375" style="171" customWidth="1"/>
    <col min="1542" max="1544" width="6.7109375" style="171" customWidth="1"/>
    <col min="1545" max="1545" width="1.7109375" style="171" customWidth="1"/>
    <col min="1546" max="1548" width="6.7109375" style="171" customWidth="1"/>
    <col min="1549" max="1549" width="1.7109375" style="171" customWidth="1"/>
    <col min="1550" max="1552" width="6.7109375" style="171" customWidth="1"/>
    <col min="1553" max="1553" width="1.7109375" style="171" customWidth="1"/>
    <col min="1554" max="1556" width="6.7109375" style="171" customWidth="1"/>
    <col min="1557" max="1557" width="1.7109375" style="171" customWidth="1"/>
    <col min="1558" max="1560" width="6.7109375" style="171" customWidth="1"/>
    <col min="1561" max="1561" width="1.7109375" style="171" customWidth="1"/>
    <col min="1562" max="1564" width="6.7109375" style="171" customWidth="1"/>
    <col min="1565" max="1792" width="11.42578125" style="171"/>
    <col min="1793" max="1793" width="21.42578125" style="171" customWidth="1"/>
    <col min="1794" max="1794" width="8.42578125" style="171" customWidth="1"/>
    <col min="1795" max="1795" width="8.140625" style="171" customWidth="1"/>
    <col min="1796" max="1796" width="7.5703125" style="171" customWidth="1"/>
    <col min="1797" max="1797" width="1.7109375" style="171" customWidth="1"/>
    <col min="1798" max="1800" width="6.7109375" style="171" customWidth="1"/>
    <col min="1801" max="1801" width="1.7109375" style="171" customWidth="1"/>
    <col min="1802" max="1804" width="6.7109375" style="171" customWidth="1"/>
    <col min="1805" max="1805" width="1.7109375" style="171" customWidth="1"/>
    <col min="1806" max="1808" width="6.7109375" style="171" customWidth="1"/>
    <col min="1809" max="1809" width="1.7109375" style="171" customWidth="1"/>
    <col min="1810" max="1812" width="6.7109375" style="171" customWidth="1"/>
    <col min="1813" max="1813" width="1.7109375" style="171" customWidth="1"/>
    <col min="1814" max="1816" width="6.7109375" style="171" customWidth="1"/>
    <col min="1817" max="1817" width="1.7109375" style="171" customWidth="1"/>
    <col min="1818" max="1820" width="6.7109375" style="171" customWidth="1"/>
    <col min="1821" max="2048" width="11.42578125" style="171"/>
    <col min="2049" max="2049" width="21.42578125" style="171" customWidth="1"/>
    <col min="2050" max="2050" width="8.42578125" style="171" customWidth="1"/>
    <col min="2051" max="2051" width="8.140625" style="171" customWidth="1"/>
    <col min="2052" max="2052" width="7.5703125" style="171" customWidth="1"/>
    <col min="2053" max="2053" width="1.7109375" style="171" customWidth="1"/>
    <col min="2054" max="2056" width="6.7109375" style="171" customWidth="1"/>
    <col min="2057" max="2057" width="1.7109375" style="171" customWidth="1"/>
    <col min="2058" max="2060" width="6.7109375" style="171" customWidth="1"/>
    <col min="2061" max="2061" width="1.7109375" style="171" customWidth="1"/>
    <col min="2062" max="2064" width="6.7109375" style="171" customWidth="1"/>
    <col min="2065" max="2065" width="1.7109375" style="171" customWidth="1"/>
    <col min="2066" max="2068" width="6.7109375" style="171" customWidth="1"/>
    <col min="2069" max="2069" width="1.7109375" style="171" customWidth="1"/>
    <col min="2070" max="2072" width="6.7109375" style="171" customWidth="1"/>
    <col min="2073" max="2073" width="1.7109375" style="171" customWidth="1"/>
    <col min="2074" max="2076" width="6.7109375" style="171" customWidth="1"/>
    <col min="2077" max="2304" width="11.42578125" style="171"/>
    <col min="2305" max="2305" width="21.42578125" style="171" customWidth="1"/>
    <col min="2306" max="2306" width="8.42578125" style="171" customWidth="1"/>
    <col min="2307" max="2307" width="8.140625" style="171" customWidth="1"/>
    <col min="2308" max="2308" width="7.5703125" style="171" customWidth="1"/>
    <col min="2309" max="2309" width="1.7109375" style="171" customWidth="1"/>
    <col min="2310" max="2312" width="6.7109375" style="171" customWidth="1"/>
    <col min="2313" max="2313" width="1.7109375" style="171" customWidth="1"/>
    <col min="2314" max="2316" width="6.7109375" style="171" customWidth="1"/>
    <col min="2317" max="2317" width="1.7109375" style="171" customWidth="1"/>
    <col min="2318" max="2320" width="6.7109375" style="171" customWidth="1"/>
    <col min="2321" max="2321" width="1.7109375" style="171" customWidth="1"/>
    <col min="2322" max="2324" width="6.7109375" style="171" customWidth="1"/>
    <col min="2325" max="2325" width="1.7109375" style="171" customWidth="1"/>
    <col min="2326" max="2328" width="6.7109375" style="171" customWidth="1"/>
    <col min="2329" max="2329" width="1.7109375" style="171" customWidth="1"/>
    <col min="2330" max="2332" width="6.7109375" style="171" customWidth="1"/>
    <col min="2333" max="2560" width="11.42578125" style="171"/>
    <col min="2561" max="2561" width="21.42578125" style="171" customWidth="1"/>
    <col min="2562" max="2562" width="8.42578125" style="171" customWidth="1"/>
    <col min="2563" max="2563" width="8.140625" style="171" customWidth="1"/>
    <col min="2564" max="2564" width="7.5703125" style="171" customWidth="1"/>
    <col min="2565" max="2565" width="1.7109375" style="171" customWidth="1"/>
    <col min="2566" max="2568" width="6.7109375" style="171" customWidth="1"/>
    <col min="2569" max="2569" width="1.7109375" style="171" customWidth="1"/>
    <col min="2570" max="2572" width="6.7109375" style="171" customWidth="1"/>
    <col min="2573" max="2573" width="1.7109375" style="171" customWidth="1"/>
    <col min="2574" max="2576" width="6.7109375" style="171" customWidth="1"/>
    <col min="2577" max="2577" width="1.7109375" style="171" customWidth="1"/>
    <col min="2578" max="2580" width="6.7109375" style="171" customWidth="1"/>
    <col min="2581" max="2581" width="1.7109375" style="171" customWidth="1"/>
    <col min="2582" max="2584" width="6.7109375" style="171" customWidth="1"/>
    <col min="2585" max="2585" width="1.7109375" style="171" customWidth="1"/>
    <col min="2586" max="2588" width="6.7109375" style="171" customWidth="1"/>
    <col min="2589" max="2816" width="11.42578125" style="171"/>
    <col min="2817" max="2817" width="21.42578125" style="171" customWidth="1"/>
    <col min="2818" max="2818" width="8.42578125" style="171" customWidth="1"/>
    <col min="2819" max="2819" width="8.140625" style="171" customWidth="1"/>
    <col min="2820" max="2820" width="7.5703125" style="171" customWidth="1"/>
    <col min="2821" max="2821" width="1.7109375" style="171" customWidth="1"/>
    <col min="2822" max="2824" width="6.7109375" style="171" customWidth="1"/>
    <col min="2825" max="2825" width="1.7109375" style="171" customWidth="1"/>
    <col min="2826" max="2828" width="6.7109375" style="171" customWidth="1"/>
    <col min="2829" max="2829" width="1.7109375" style="171" customWidth="1"/>
    <col min="2830" max="2832" width="6.7109375" style="171" customWidth="1"/>
    <col min="2833" max="2833" width="1.7109375" style="171" customWidth="1"/>
    <col min="2834" max="2836" width="6.7109375" style="171" customWidth="1"/>
    <col min="2837" max="2837" width="1.7109375" style="171" customWidth="1"/>
    <col min="2838" max="2840" width="6.7109375" style="171" customWidth="1"/>
    <col min="2841" max="2841" width="1.7109375" style="171" customWidth="1"/>
    <col min="2842" max="2844" width="6.7109375" style="171" customWidth="1"/>
    <col min="2845" max="3072" width="11.42578125" style="171"/>
    <col min="3073" max="3073" width="21.42578125" style="171" customWidth="1"/>
    <col min="3074" max="3074" width="8.42578125" style="171" customWidth="1"/>
    <col min="3075" max="3075" width="8.140625" style="171" customWidth="1"/>
    <col min="3076" max="3076" width="7.5703125" style="171" customWidth="1"/>
    <col min="3077" max="3077" width="1.7109375" style="171" customWidth="1"/>
    <col min="3078" max="3080" width="6.7109375" style="171" customWidth="1"/>
    <col min="3081" max="3081" width="1.7109375" style="171" customWidth="1"/>
    <col min="3082" max="3084" width="6.7109375" style="171" customWidth="1"/>
    <col min="3085" max="3085" width="1.7109375" style="171" customWidth="1"/>
    <col min="3086" max="3088" width="6.7109375" style="171" customWidth="1"/>
    <col min="3089" max="3089" width="1.7109375" style="171" customWidth="1"/>
    <col min="3090" max="3092" width="6.7109375" style="171" customWidth="1"/>
    <col min="3093" max="3093" width="1.7109375" style="171" customWidth="1"/>
    <col min="3094" max="3096" width="6.7109375" style="171" customWidth="1"/>
    <col min="3097" max="3097" width="1.7109375" style="171" customWidth="1"/>
    <col min="3098" max="3100" width="6.7109375" style="171" customWidth="1"/>
    <col min="3101" max="3328" width="11.42578125" style="171"/>
    <col min="3329" max="3329" width="21.42578125" style="171" customWidth="1"/>
    <col min="3330" max="3330" width="8.42578125" style="171" customWidth="1"/>
    <col min="3331" max="3331" width="8.140625" style="171" customWidth="1"/>
    <col min="3332" max="3332" width="7.5703125" style="171" customWidth="1"/>
    <col min="3333" max="3333" width="1.7109375" style="171" customWidth="1"/>
    <col min="3334" max="3336" width="6.7109375" style="171" customWidth="1"/>
    <col min="3337" max="3337" width="1.7109375" style="171" customWidth="1"/>
    <col min="3338" max="3340" width="6.7109375" style="171" customWidth="1"/>
    <col min="3341" max="3341" width="1.7109375" style="171" customWidth="1"/>
    <col min="3342" max="3344" width="6.7109375" style="171" customWidth="1"/>
    <col min="3345" max="3345" width="1.7109375" style="171" customWidth="1"/>
    <col min="3346" max="3348" width="6.7109375" style="171" customWidth="1"/>
    <col min="3349" max="3349" width="1.7109375" style="171" customWidth="1"/>
    <col min="3350" max="3352" width="6.7109375" style="171" customWidth="1"/>
    <col min="3353" max="3353" width="1.7109375" style="171" customWidth="1"/>
    <col min="3354" max="3356" width="6.7109375" style="171" customWidth="1"/>
    <col min="3357" max="3584" width="11.42578125" style="171"/>
    <col min="3585" max="3585" width="21.42578125" style="171" customWidth="1"/>
    <col min="3586" max="3586" width="8.42578125" style="171" customWidth="1"/>
    <col min="3587" max="3587" width="8.140625" style="171" customWidth="1"/>
    <col min="3588" max="3588" width="7.5703125" style="171" customWidth="1"/>
    <col min="3589" max="3589" width="1.7109375" style="171" customWidth="1"/>
    <col min="3590" max="3592" width="6.7109375" style="171" customWidth="1"/>
    <col min="3593" max="3593" width="1.7109375" style="171" customWidth="1"/>
    <col min="3594" max="3596" width="6.7109375" style="171" customWidth="1"/>
    <col min="3597" max="3597" width="1.7109375" style="171" customWidth="1"/>
    <col min="3598" max="3600" width="6.7109375" style="171" customWidth="1"/>
    <col min="3601" max="3601" width="1.7109375" style="171" customWidth="1"/>
    <col min="3602" max="3604" width="6.7109375" style="171" customWidth="1"/>
    <col min="3605" max="3605" width="1.7109375" style="171" customWidth="1"/>
    <col min="3606" max="3608" width="6.7109375" style="171" customWidth="1"/>
    <col min="3609" max="3609" width="1.7109375" style="171" customWidth="1"/>
    <col min="3610" max="3612" width="6.7109375" style="171" customWidth="1"/>
    <col min="3613" max="3840" width="11.42578125" style="171"/>
    <col min="3841" max="3841" width="21.42578125" style="171" customWidth="1"/>
    <col min="3842" max="3842" width="8.42578125" style="171" customWidth="1"/>
    <col min="3843" max="3843" width="8.140625" style="171" customWidth="1"/>
    <col min="3844" max="3844" width="7.5703125" style="171" customWidth="1"/>
    <col min="3845" max="3845" width="1.7109375" style="171" customWidth="1"/>
    <col min="3846" max="3848" width="6.7109375" style="171" customWidth="1"/>
    <col min="3849" max="3849" width="1.7109375" style="171" customWidth="1"/>
    <col min="3850" max="3852" width="6.7109375" style="171" customWidth="1"/>
    <col min="3853" max="3853" width="1.7109375" style="171" customWidth="1"/>
    <col min="3854" max="3856" width="6.7109375" style="171" customWidth="1"/>
    <col min="3857" max="3857" width="1.7109375" style="171" customWidth="1"/>
    <col min="3858" max="3860" width="6.7109375" style="171" customWidth="1"/>
    <col min="3861" max="3861" width="1.7109375" style="171" customWidth="1"/>
    <col min="3862" max="3864" width="6.7109375" style="171" customWidth="1"/>
    <col min="3865" max="3865" width="1.7109375" style="171" customWidth="1"/>
    <col min="3866" max="3868" width="6.7109375" style="171" customWidth="1"/>
    <col min="3869" max="4096" width="11.42578125" style="171"/>
    <col min="4097" max="4097" width="21.42578125" style="171" customWidth="1"/>
    <col min="4098" max="4098" width="8.42578125" style="171" customWidth="1"/>
    <col min="4099" max="4099" width="8.140625" style="171" customWidth="1"/>
    <col min="4100" max="4100" width="7.5703125" style="171" customWidth="1"/>
    <col min="4101" max="4101" width="1.7109375" style="171" customWidth="1"/>
    <col min="4102" max="4104" width="6.7109375" style="171" customWidth="1"/>
    <col min="4105" max="4105" width="1.7109375" style="171" customWidth="1"/>
    <col min="4106" max="4108" width="6.7109375" style="171" customWidth="1"/>
    <col min="4109" max="4109" width="1.7109375" style="171" customWidth="1"/>
    <col min="4110" max="4112" width="6.7109375" style="171" customWidth="1"/>
    <col min="4113" max="4113" width="1.7109375" style="171" customWidth="1"/>
    <col min="4114" max="4116" width="6.7109375" style="171" customWidth="1"/>
    <col min="4117" max="4117" width="1.7109375" style="171" customWidth="1"/>
    <col min="4118" max="4120" width="6.7109375" style="171" customWidth="1"/>
    <col min="4121" max="4121" width="1.7109375" style="171" customWidth="1"/>
    <col min="4122" max="4124" width="6.7109375" style="171" customWidth="1"/>
    <col min="4125" max="4352" width="11.42578125" style="171"/>
    <col min="4353" max="4353" width="21.42578125" style="171" customWidth="1"/>
    <col min="4354" max="4354" width="8.42578125" style="171" customWidth="1"/>
    <col min="4355" max="4355" width="8.140625" style="171" customWidth="1"/>
    <col min="4356" max="4356" width="7.5703125" style="171" customWidth="1"/>
    <col min="4357" max="4357" width="1.7109375" style="171" customWidth="1"/>
    <col min="4358" max="4360" width="6.7109375" style="171" customWidth="1"/>
    <col min="4361" max="4361" width="1.7109375" style="171" customWidth="1"/>
    <col min="4362" max="4364" width="6.7109375" style="171" customWidth="1"/>
    <col min="4365" max="4365" width="1.7109375" style="171" customWidth="1"/>
    <col min="4366" max="4368" width="6.7109375" style="171" customWidth="1"/>
    <col min="4369" max="4369" width="1.7109375" style="171" customWidth="1"/>
    <col min="4370" max="4372" width="6.7109375" style="171" customWidth="1"/>
    <col min="4373" max="4373" width="1.7109375" style="171" customWidth="1"/>
    <col min="4374" max="4376" width="6.7109375" style="171" customWidth="1"/>
    <col min="4377" max="4377" width="1.7109375" style="171" customWidth="1"/>
    <col min="4378" max="4380" width="6.7109375" style="171" customWidth="1"/>
    <col min="4381" max="4608" width="11.42578125" style="171"/>
    <col min="4609" max="4609" width="21.42578125" style="171" customWidth="1"/>
    <col min="4610" max="4610" width="8.42578125" style="171" customWidth="1"/>
    <col min="4611" max="4611" width="8.140625" style="171" customWidth="1"/>
    <col min="4612" max="4612" width="7.5703125" style="171" customWidth="1"/>
    <col min="4613" max="4613" width="1.7109375" style="171" customWidth="1"/>
    <col min="4614" max="4616" width="6.7109375" style="171" customWidth="1"/>
    <col min="4617" max="4617" width="1.7109375" style="171" customWidth="1"/>
    <col min="4618" max="4620" width="6.7109375" style="171" customWidth="1"/>
    <col min="4621" max="4621" width="1.7109375" style="171" customWidth="1"/>
    <col min="4622" max="4624" width="6.7109375" style="171" customWidth="1"/>
    <col min="4625" max="4625" width="1.7109375" style="171" customWidth="1"/>
    <col min="4626" max="4628" width="6.7109375" style="171" customWidth="1"/>
    <col min="4629" max="4629" width="1.7109375" style="171" customWidth="1"/>
    <col min="4630" max="4632" width="6.7109375" style="171" customWidth="1"/>
    <col min="4633" max="4633" width="1.7109375" style="171" customWidth="1"/>
    <col min="4634" max="4636" width="6.7109375" style="171" customWidth="1"/>
    <col min="4637" max="4864" width="11.42578125" style="171"/>
    <col min="4865" max="4865" width="21.42578125" style="171" customWidth="1"/>
    <col min="4866" max="4866" width="8.42578125" style="171" customWidth="1"/>
    <col min="4867" max="4867" width="8.140625" style="171" customWidth="1"/>
    <col min="4868" max="4868" width="7.5703125" style="171" customWidth="1"/>
    <col min="4869" max="4869" width="1.7109375" style="171" customWidth="1"/>
    <col min="4870" max="4872" width="6.7109375" style="171" customWidth="1"/>
    <col min="4873" max="4873" width="1.7109375" style="171" customWidth="1"/>
    <col min="4874" max="4876" width="6.7109375" style="171" customWidth="1"/>
    <col min="4877" max="4877" width="1.7109375" style="171" customWidth="1"/>
    <col min="4878" max="4880" width="6.7109375" style="171" customWidth="1"/>
    <col min="4881" max="4881" width="1.7109375" style="171" customWidth="1"/>
    <col min="4882" max="4884" width="6.7109375" style="171" customWidth="1"/>
    <col min="4885" max="4885" width="1.7109375" style="171" customWidth="1"/>
    <col min="4886" max="4888" width="6.7109375" style="171" customWidth="1"/>
    <col min="4889" max="4889" width="1.7109375" style="171" customWidth="1"/>
    <col min="4890" max="4892" width="6.7109375" style="171" customWidth="1"/>
    <col min="4893" max="5120" width="11.42578125" style="171"/>
    <col min="5121" max="5121" width="21.42578125" style="171" customWidth="1"/>
    <col min="5122" max="5122" width="8.42578125" style="171" customWidth="1"/>
    <col min="5123" max="5123" width="8.140625" style="171" customWidth="1"/>
    <col min="5124" max="5124" width="7.5703125" style="171" customWidth="1"/>
    <col min="5125" max="5125" width="1.7109375" style="171" customWidth="1"/>
    <col min="5126" max="5128" width="6.7109375" style="171" customWidth="1"/>
    <col min="5129" max="5129" width="1.7109375" style="171" customWidth="1"/>
    <col min="5130" max="5132" width="6.7109375" style="171" customWidth="1"/>
    <col min="5133" max="5133" width="1.7109375" style="171" customWidth="1"/>
    <col min="5134" max="5136" width="6.7109375" style="171" customWidth="1"/>
    <col min="5137" max="5137" width="1.7109375" style="171" customWidth="1"/>
    <col min="5138" max="5140" width="6.7109375" style="171" customWidth="1"/>
    <col min="5141" max="5141" width="1.7109375" style="171" customWidth="1"/>
    <col min="5142" max="5144" width="6.7109375" style="171" customWidth="1"/>
    <col min="5145" max="5145" width="1.7109375" style="171" customWidth="1"/>
    <col min="5146" max="5148" width="6.7109375" style="171" customWidth="1"/>
    <col min="5149" max="5376" width="11.42578125" style="171"/>
    <col min="5377" max="5377" width="21.42578125" style="171" customWidth="1"/>
    <col min="5378" max="5378" width="8.42578125" style="171" customWidth="1"/>
    <col min="5379" max="5379" width="8.140625" style="171" customWidth="1"/>
    <col min="5380" max="5380" width="7.5703125" style="171" customWidth="1"/>
    <col min="5381" max="5381" width="1.7109375" style="171" customWidth="1"/>
    <col min="5382" max="5384" width="6.7109375" style="171" customWidth="1"/>
    <col min="5385" max="5385" width="1.7109375" style="171" customWidth="1"/>
    <col min="5386" max="5388" width="6.7109375" style="171" customWidth="1"/>
    <col min="5389" max="5389" width="1.7109375" style="171" customWidth="1"/>
    <col min="5390" max="5392" width="6.7109375" style="171" customWidth="1"/>
    <col min="5393" max="5393" width="1.7109375" style="171" customWidth="1"/>
    <col min="5394" max="5396" width="6.7109375" style="171" customWidth="1"/>
    <col min="5397" max="5397" width="1.7109375" style="171" customWidth="1"/>
    <col min="5398" max="5400" width="6.7109375" style="171" customWidth="1"/>
    <col min="5401" max="5401" width="1.7109375" style="171" customWidth="1"/>
    <col min="5402" max="5404" width="6.7109375" style="171" customWidth="1"/>
    <col min="5405" max="5632" width="11.42578125" style="171"/>
    <col min="5633" max="5633" width="21.42578125" style="171" customWidth="1"/>
    <col min="5634" max="5634" width="8.42578125" style="171" customWidth="1"/>
    <col min="5635" max="5635" width="8.140625" style="171" customWidth="1"/>
    <col min="5636" max="5636" width="7.5703125" style="171" customWidth="1"/>
    <col min="5637" max="5637" width="1.7109375" style="171" customWidth="1"/>
    <col min="5638" max="5640" width="6.7109375" style="171" customWidth="1"/>
    <col min="5641" max="5641" width="1.7109375" style="171" customWidth="1"/>
    <col min="5642" max="5644" width="6.7109375" style="171" customWidth="1"/>
    <col min="5645" max="5645" width="1.7109375" style="171" customWidth="1"/>
    <col min="5646" max="5648" width="6.7109375" style="171" customWidth="1"/>
    <col min="5649" max="5649" width="1.7109375" style="171" customWidth="1"/>
    <col min="5650" max="5652" width="6.7109375" style="171" customWidth="1"/>
    <col min="5653" max="5653" width="1.7109375" style="171" customWidth="1"/>
    <col min="5654" max="5656" width="6.7109375" style="171" customWidth="1"/>
    <col min="5657" max="5657" width="1.7109375" style="171" customWidth="1"/>
    <col min="5658" max="5660" width="6.7109375" style="171" customWidth="1"/>
    <col min="5661" max="5888" width="11.42578125" style="171"/>
    <col min="5889" max="5889" width="21.42578125" style="171" customWidth="1"/>
    <col min="5890" max="5890" width="8.42578125" style="171" customWidth="1"/>
    <col min="5891" max="5891" width="8.140625" style="171" customWidth="1"/>
    <col min="5892" max="5892" width="7.5703125" style="171" customWidth="1"/>
    <col min="5893" max="5893" width="1.7109375" style="171" customWidth="1"/>
    <col min="5894" max="5896" width="6.7109375" style="171" customWidth="1"/>
    <col min="5897" max="5897" width="1.7109375" style="171" customWidth="1"/>
    <col min="5898" max="5900" width="6.7109375" style="171" customWidth="1"/>
    <col min="5901" max="5901" width="1.7109375" style="171" customWidth="1"/>
    <col min="5902" max="5904" width="6.7109375" style="171" customWidth="1"/>
    <col min="5905" max="5905" width="1.7109375" style="171" customWidth="1"/>
    <col min="5906" max="5908" width="6.7109375" style="171" customWidth="1"/>
    <col min="5909" max="5909" width="1.7109375" style="171" customWidth="1"/>
    <col min="5910" max="5912" width="6.7109375" style="171" customWidth="1"/>
    <col min="5913" max="5913" width="1.7109375" style="171" customWidth="1"/>
    <col min="5914" max="5916" width="6.7109375" style="171" customWidth="1"/>
    <col min="5917" max="6144" width="11.42578125" style="171"/>
    <col min="6145" max="6145" width="21.42578125" style="171" customWidth="1"/>
    <col min="6146" max="6146" width="8.42578125" style="171" customWidth="1"/>
    <col min="6147" max="6147" width="8.140625" style="171" customWidth="1"/>
    <col min="6148" max="6148" width="7.5703125" style="171" customWidth="1"/>
    <col min="6149" max="6149" width="1.7109375" style="171" customWidth="1"/>
    <col min="6150" max="6152" width="6.7109375" style="171" customWidth="1"/>
    <col min="6153" max="6153" width="1.7109375" style="171" customWidth="1"/>
    <col min="6154" max="6156" width="6.7109375" style="171" customWidth="1"/>
    <col min="6157" max="6157" width="1.7109375" style="171" customWidth="1"/>
    <col min="6158" max="6160" width="6.7109375" style="171" customWidth="1"/>
    <col min="6161" max="6161" width="1.7109375" style="171" customWidth="1"/>
    <col min="6162" max="6164" width="6.7109375" style="171" customWidth="1"/>
    <col min="6165" max="6165" width="1.7109375" style="171" customWidth="1"/>
    <col min="6166" max="6168" width="6.7109375" style="171" customWidth="1"/>
    <col min="6169" max="6169" width="1.7109375" style="171" customWidth="1"/>
    <col min="6170" max="6172" width="6.7109375" style="171" customWidth="1"/>
    <col min="6173" max="6400" width="11.42578125" style="171"/>
    <col min="6401" max="6401" width="21.42578125" style="171" customWidth="1"/>
    <col min="6402" max="6402" width="8.42578125" style="171" customWidth="1"/>
    <col min="6403" max="6403" width="8.140625" style="171" customWidth="1"/>
    <col min="6404" max="6404" width="7.5703125" style="171" customWidth="1"/>
    <col min="6405" max="6405" width="1.7109375" style="171" customWidth="1"/>
    <col min="6406" max="6408" width="6.7109375" style="171" customWidth="1"/>
    <col min="6409" max="6409" width="1.7109375" style="171" customWidth="1"/>
    <col min="6410" max="6412" width="6.7109375" style="171" customWidth="1"/>
    <col min="6413" max="6413" width="1.7109375" style="171" customWidth="1"/>
    <col min="6414" max="6416" width="6.7109375" style="171" customWidth="1"/>
    <col min="6417" max="6417" width="1.7109375" style="171" customWidth="1"/>
    <col min="6418" max="6420" width="6.7109375" style="171" customWidth="1"/>
    <col min="6421" max="6421" width="1.7109375" style="171" customWidth="1"/>
    <col min="6422" max="6424" width="6.7109375" style="171" customWidth="1"/>
    <col min="6425" max="6425" width="1.7109375" style="171" customWidth="1"/>
    <col min="6426" max="6428" width="6.7109375" style="171" customWidth="1"/>
    <col min="6429" max="6656" width="11.42578125" style="171"/>
    <col min="6657" max="6657" width="21.42578125" style="171" customWidth="1"/>
    <col min="6658" max="6658" width="8.42578125" style="171" customWidth="1"/>
    <col min="6659" max="6659" width="8.140625" style="171" customWidth="1"/>
    <col min="6660" max="6660" width="7.5703125" style="171" customWidth="1"/>
    <col min="6661" max="6661" width="1.7109375" style="171" customWidth="1"/>
    <col min="6662" max="6664" width="6.7109375" style="171" customWidth="1"/>
    <col min="6665" max="6665" width="1.7109375" style="171" customWidth="1"/>
    <col min="6666" max="6668" width="6.7109375" style="171" customWidth="1"/>
    <col min="6669" max="6669" width="1.7109375" style="171" customWidth="1"/>
    <col min="6670" max="6672" width="6.7109375" style="171" customWidth="1"/>
    <col min="6673" max="6673" width="1.7109375" style="171" customWidth="1"/>
    <col min="6674" max="6676" width="6.7109375" style="171" customWidth="1"/>
    <col min="6677" max="6677" width="1.7109375" style="171" customWidth="1"/>
    <col min="6678" max="6680" width="6.7109375" style="171" customWidth="1"/>
    <col min="6681" max="6681" width="1.7109375" style="171" customWidth="1"/>
    <col min="6682" max="6684" width="6.7109375" style="171" customWidth="1"/>
    <col min="6685" max="6912" width="11.42578125" style="171"/>
    <col min="6913" max="6913" width="21.42578125" style="171" customWidth="1"/>
    <col min="6914" max="6914" width="8.42578125" style="171" customWidth="1"/>
    <col min="6915" max="6915" width="8.140625" style="171" customWidth="1"/>
    <col min="6916" max="6916" width="7.5703125" style="171" customWidth="1"/>
    <col min="6917" max="6917" width="1.7109375" style="171" customWidth="1"/>
    <col min="6918" max="6920" width="6.7109375" style="171" customWidth="1"/>
    <col min="6921" max="6921" width="1.7109375" style="171" customWidth="1"/>
    <col min="6922" max="6924" width="6.7109375" style="171" customWidth="1"/>
    <col min="6925" max="6925" width="1.7109375" style="171" customWidth="1"/>
    <col min="6926" max="6928" width="6.7109375" style="171" customWidth="1"/>
    <col min="6929" max="6929" width="1.7109375" style="171" customWidth="1"/>
    <col min="6930" max="6932" width="6.7109375" style="171" customWidth="1"/>
    <col min="6933" max="6933" width="1.7109375" style="171" customWidth="1"/>
    <col min="6934" max="6936" width="6.7109375" style="171" customWidth="1"/>
    <col min="6937" max="6937" width="1.7109375" style="171" customWidth="1"/>
    <col min="6938" max="6940" width="6.7109375" style="171" customWidth="1"/>
    <col min="6941" max="7168" width="11.42578125" style="171"/>
    <col min="7169" max="7169" width="21.42578125" style="171" customWidth="1"/>
    <col min="7170" max="7170" width="8.42578125" style="171" customWidth="1"/>
    <col min="7171" max="7171" width="8.140625" style="171" customWidth="1"/>
    <col min="7172" max="7172" width="7.5703125" style="171" customWidth="1"/>
    <col min="7173" max="7173" width="1.7109375" style="171" customWidth="1"/>
    <col min="7174" max="7176" width="6.7109375" style="171" customWidth="1"/>
    <col min="7177" max="7177" width="1.7109375" style="171" customWidth="1"/>
    <col min="7178" max="7180" width="6.7109375" style="171" customWidth="1"/>
    <col min="7181" max="7181" width="1.7109375" style="171" customWidth="1"/>
    <col min="7182" max="7184" width="6.7109375" style="171" customWidth="1"/>
    <col min="7185" max="7185" width="1.7109375" style="171" customWidth="1"/>
    <col min="7186" max="7188" width="6.7109375" style="171" customWidth="1"/>
    <col min="7189" max="7189" width="1.7109375" style="171" customWidth="1"/>
    <col min="7190" max="7192" width="6.7109375" style="171" customWidth="1"/>
    <col min="7193" max="7193" width="1.7109375" style="171" customWidth="1"/>
    <col min="7194" max="7196" width="6.7109375" style="171" customWidth="1"/>
    <col min="7197" max="7424" width="11.42578125" style="171"/>
    <col min="7425" max="7425" width="21.42578125" style="171" customWidth="1"/>
    <col min="7426" max="7426" width="8.42578125" style="171" customWidth="1"/>
    <col min="7427" max="7427" width="8.140625" style="171" customWidth="1"/>
    <col min="7428" max="7428" width="7.5703125" style="171" customWidth="1"/>
    <col min="7429" max="7429" width="1.7109375" style="171" customWidth="1"/>
    <col min="7430" max="7432" width="6.7109375" style="171" customWidth="1"/>
    <col min="7433" max="7433" width="1.7109375" style="171" customWidth="1"/>
    <col min="7434" max="7436" width="6.7109375" style="171" customWidth="1"/>
    <col min="7437" max="7437" width="1.7109375" style="171" customWidth="1"/>
    <col min="7438" max="7440" width="6.7109375" style="171" customWidth="1"/>
    <col min="7441" max="7441" width="1.7109375" style="171" customWidth="1"/>
    <col min="7442" max="7444" width="6.7109375" style="171" customWidth="1"/>
    <col min="7445" max="7445" width="1.7109375" style="171" customWidth="1"/>
    <col min="7446" max="7448" width="6.7109375" style="171" customWidth="1"/>
    <col min="7449" max="7449" width="1.7109375" style="171" customWidth="1"/>
    <col min="7450" max="7452" width="6.7109375" style="171" customWidth="1"/>
    <col min="7453" max="7680" width="11.42578125" style="171"/>
    <col min="7681" max="7681" width="21.42578125" style="171" customWidth="1"/>
    <col min="7682" max="7682" width="8.42578125" style="171" customWidth="1"/>
    <col min="7683" max="7683" width="8.140625" style="171" customWidth="1"/>
    <col min="7684" max="7684" width="7.5703125" style="171" customWidth="1"/>
    <col min="7685" max="7685" width="1.7109375" style="171" customWidth="1"/>
    <col min="7686" max="7688" width="6.7109375" style="171" customWidth="1"/>
    <col min="7689" max="7689" width="1.7109375" style="171" customWidth="1"/>
    <col min="7690" max="7692" width="6.7109375" style="171" customWidth="1"/>
    <col min="7693" max="7693" width="1.7109375" style="171" customWidth="1"/>
    <col min="7694" max="7696" width="6.7109375" style="171" customWidth="1"/>
    <col min="7697" max="7697" width="1.7109375" style="171" customWidth="1"/>
    <col min="7698" max="7700" width="6.7109375" style="171" customWidth="1"/>
    <col min="7701" max="7701" width="1.7109375" style="171" customWidth="1"/>
    <col min="7702" max="7704" width="6.7109375" style="171" customWidth="1"/>
    <col min="7705" max="7705" width="1.7109375" style="171" customWidth="1"/>
    <col min="7706" max="7708" width="6.7109375" style="171" customWidth="1"/>
    <col min="7709" max="7936" width="11.42578125" style="171"/>
    <col min="7937" max="7937" width="21.42578125" style="171" customWidth="1"/>
    <col min="7938" max="7938" width="8.42578125" style="171" customWidth="1"/>
    <col min="7939" max="7939" width="8.140625" style="171" customWidth="1"/>
    <col min="7940" max="7940" width="7.5703125" style="171" customWidth="1"/>
    <col min="7941" max="7941" width="1.7109375" style="171" customWidth="1"/>
    <col min="7942" max="7944" width="6.7109375" style="171" customWidth="1"/>
    <col min="7945" max="7945" width="1.7109375" style="171" customWidth="1"/>
    <col min="7946" max="7948" width="6.7109375" style="171" customWidth="1"/>
    <col min="7949" max="7949" width="1.7109375" style="171" customWidth="1"/>
    <col min="7950" max="7952" width="6.7109375" style="171" customWidth="1"/>
    <col min="7953" max="7953" width="1.7109375" style="171" customWidth="1"/>
    <col min="7954" max="7956" width="6.7109375" style="171" customWidth="1"/>
    <col min="7957" max="7957" width="1.7109375" style="171" customWidth="1"/>
    <col min="7958" max="7960" width="6.7109375" style="171" customWidth="1"/>
    <col min="7961" max="7961" width="1.7109375" style="171" customWidth="1"/>
    <col min="7962" max="7964" width="6.7109375" style="171" customWidth="1"/>
    <col min="7965" max="8192" width="11.42578125" style="171"/>
    <col min="8193" max="8193" width="21.42578125" style="171" customWidth="1"/>
    <col min="8194" max="8194" width="8.42578125" style="171" customWidth="1"/>
    <col min="8195" max="8195" width="8.140625" style="171" customWidth="1"/>
    <col min="8196" max="8196" width="7.5703125" style="171" customWidth="1"/>
    <col min="8197" max="8197" width="1.7109375" style="171" customWidth="1"/>
    <col min="8198" max="8200" width="6.7109375" style="171" customWidth="1"/>
    <col min="8201" max="8201" width="1.7109375" style="171" customWidth="1"/>
    <col min="8202" max="8204" width="6.7109375" style="171" customWidth="1"/>
    <col min="8205" max="8205" width="1.7109375" style="171" customWidth="1"/>
    <col min="8206" max="8208" width="6.7109375" style="171" customWidth="1"/>
    <col min="8209" max="8209" width="1.7109375" style="171" customWidth="1"/>
    <col min="8210" max="8212" width="6.7109375" style="171" customWidth="1"/>
    <col min="8213" max="8213" width="1.7109375" style="171" customWidth="1"/>
    <col min="8214" max="8216" width="6.7109375" style="171" customWidth="1"/>
    <col min="8217" max="8217" width="1.7109375" style="171" customWidth="1"/>
    <col min="8218" max="8220" width="6.7109375" style="171" customWidth="1"/>
    <col min="8221" max="8448" width="11.42578125" style="171"/>
    <col min="8449" max="8449" width="21.42578125" style="171" customWidth="1"/>
    <col min="8450" max="8450" width="8.42578125" style="171" customWidth="1"/>
    <col min="8451" max="8451" width="8.140625" style="171" customWidth="1"/>
    <col min="8452" max="8452" width="7.5703125" style="171" customWidth="1"/>
    <col min="8453" max="8453" width="1.7109375" style="171" customWidth="1"/>
    <col min="8454" max="8456" width="6.7109375" style="171" customWidth="1"/>
    <col min="8457" max="8457" width="1.7109375" style="171" customWidth="1"/>
    <col min="8458" max="8460" width="6.7109375" style="171" customWidth="1"/>
    <col min="8461" max="8461" width="1.7109375" style="171" customWidth="1"/>
    <col min="8462" max="8464" width="6.7109375" style="171" customWidth="1"/>
    <col min="8465" max="8465" width="1.7109375" style="171" customWidth="1"/>
    <col min="8466" max="8468" width="6.7109375" style="171" customWidth="1"/>
    <col min="8469" max="8469" width="1.7109375" style="171" customWidth="1"/>
    <col min="8470" max="8472" width="6.7109375" style="171" customWidth="1"/>
    <col min="8473" max="8473" width="1.7109375" style="171" customWidth="1"/>
    <col min="8474" max="8476" width="6.7109375" style="171" customWidth="1"/>
    <col min="8477" max="8704" width="11.42578125" style="171"/>
    <col min="8705" max="8705" width="21.42578125" style="171" customWidth="1"/>
    <col min="8706" max="8706" width="8.42578125" style="171" customWidth="1"/>
    <col min="8707" max="8707" width="8.140625" style="171" customWidth="1"/>
    <col min="8708" max="8708" width="7.5703125" style="171" customWidth="1"/>
    <col min="8709" max="8709" width="1.7109375" style="171" customWidth="1"/>
    <col min="8710" max="8712" width="6.7109375" style="171" customWidth="1"/>
    <col min="8713" max="8713" width="1.7109375" style="171" customWidth="1"/>
    <col min="8714" max="8716" width="6.7109375" style="171" customWidth="1"/>
    <col min="8717" max="8717" width="1.7109375" style="171" customWidth="1"/>
    <col min="8718" max="8720" width="6.7109375" style="171" customWidth="1"/>
    <col min="8721" max="8721" width="1.7109375" style="171" customWidth="1"/>
    <col min="8722" max="8724" width="6.7109375" style="171" customWidth="1"/>
    <col min="8725" max="8725" width="1.7109375" style="171" customWidth="1"/>
    <col min="8726" max="8728" width="6.7109375" style="171" customWidth="1"/>
    <col min="8729" max="8729" width="1.7109375" style="171" customWidth="1"/>
    <col min="8730" max="8732" width="6.7109375" style="171" customWidth="1"/>
    <col min="8733" max="8960" width="11.42578125" style="171"/>
    <col min="8961" max="8961" width="21.42578125" style="171" customWidth="1"/>
    <col min="8962" max="8962" width="8.42578125" style="171" customWidth="1"/>
    <col min="8963" max="8963" width="8.140625" style="171" customWidth="1"/>
    <col min="8964" max="8964" width="7.5703125" style="171" customWidth="1"/>
    <col min="8965" max="8965" width="1.7109375" style="171" customWidth="1"/>
    <col min="8966" max="8968" width="6.7109375" style="171" customWidth="1"/>
    <col min="8969" max="8969" width="1.7109375" style="171" customWidth="1"/>
    <col min="8970" max="8972" width="6.7109375" style="171" customWidth="1"/>
    <col min="8973" max="8973" width="1.7109375" style="171" customWidth="1"/>
    <col min="8974" max="8976" width="6.7109375" style="171" customWidth="1"/>
    <col min="8977" max="8977" width="1.7109375" style="171" customWidth="1"/>
    <col min="8978" max="8980" width="6.7109375" style="171" customWidth="1"/>
    <col min="8981" max="8981" width="1.7109375" style="171" customWidth="1"/>
    <col min="8982" max="8984" width="6.7109375" style="171" customWidth="1"/>
    <col min="8985" max="8985" width="1.7109375" style="171" customWidth="1"/>
    <col min="8986" max="8988" width="6.7109375" style="171" customWidth="1"/>
    <col min="8989" max="9216" width="11.42578125" style="171"/>
    <col min="9217" max="9217" width="21.42578125" style="171" customWidth="1"/>
    <col min="9218" max="9218" width="8.42578125" style="171" customWidth="1"/>
    <col min="9219" max="9219" width="8.140625" style="171" customWidth="1"/>
    <col min="9220" max="9220" width="7.5703125" style="171" customWidth="1"/>
    <col min="9221" max="9221" width="1.7109375" style="171" customWidth="1"/>
    <col min="9222" max="9224" width="6.7109375" style="171" customWidth="1"/>
    <col min="9225" max="9225" width="1.7109375" style="171" customWidth="1"/>
    <col min="9226" max="9228" width="6.7109375" style="171" customWidth="1"/>
    <col min="9229" max="9229" width="1.7109375" style="171" customWidth="1"/>
    <col min="9230" max="9232" width="6.7109375" style="171" customWidth="1"/>
    <col min="9233" max="9233" width="1.7109375" style="171" customWidth="1"/>
    <col min="9234" max="9236" width="6.7109375" style="171" customWidth="1"/>
    <col min="9237" max="9237" width="1.7109375" style="171" customWidth="1"/>
    <col min="9238" max="9240" width="6.7109375" style="171" customWidth="1"/>
    <col min="9241" max="9241" width="1.7109375" style="171" customWidth="1"/>
    <col min="9242" max="9244" width="6.7109375" style="171" customWidth="1"/>
    <col min="9245" max="9472" width="11.42578125" style="171"/>
    <col min="9473" max="9473" width="21.42578125" style="171" customWidth="1"/>
    <col min="9474" max="9474" width="8.42578125" style="171" customWidth="1"/>
    <col min="9475" max="9475" width="8.140625" style="171" customWidth="1"/>
    <col min="9476" max="9476" width="7.5703125" style="171" customWidth="1"/>
    <col min="9477" max="9477" width="1.7109375" style="171" customWidth="1"/>
    <col min="9478" max="9480" width="6.7109375" style="171" customWidth="1"/>
    <col min="9481" max="9481" width="1.7109375" style="171" customWidth="1"/>
    <col min="9482" max="9484" width="6.7109375" style="171" customWidth="1"/>
    <col min="9485" max="9485" width="1.7109375" style="171" customWidth="1"/>
    <col min="9486" max="9488" width="6.7109375" style="171" customWidth="1"/>
    <col min="9489" max="9489" width="1.7109375" style="171" customWidth="1"/>
    <col min="9490" max="9492" width="6.7109375" style="171" customWidth="1"/>
    <col min="9493" max="9493" width="1.7109375" style="171" customWidth="1"/>
    <col min="9494" max="9496" width="6.7109375" style="171" customWidth="1"/>
    <col min="9497" max="9497" width="1.7109375" style="171" customWidth="1"/>
    <col min="9498" max="9500" width="6.7109375" style="171" customWidth="1"/>
    <col min="9501" max="9728" width="11.42578125" style="171"/>
    <col min="9729" max="9729" width="21.42578125" style="171" customWidth="1"/>
    <col min="9730" max="9730" width="8.42578125" style="171" customWidth="1"/>
    <col min="9731" max="9731" width="8.140625" style="171" customWidth="1"/>
    <col min="9732" max="9732" width="7.5703125" style="171" customWidth="1"/>
    <col min="9733" max="9733" width="1.7109375" style="171" customWidth="1"/>
    <col min="9734" max="9736" width="6.7109375" style="171" customWidth="1"/>
    <col min="9737" max="9737" width="1.7109375" style="171" customWidth="1"/>
    <col min="9738" max="9740" width="6.7109375" style="171" customWidth="1"/>
    <col min="9741" max="9741" width="1.7109375" style="171" customWidth="1"/>
    <col min="9742" max="9744" width="6.7109375" style="171" customWidth="1"/>
    <col min="9745" max="9745" width="1.7109375" style="171" customWidth="1"/>
    <col min="9746" max="9748" width="6.7109375" style="171" customWidth="1"/>
    <col min="9749" max="9749" width="1.7109375" style="171" customWidth="1"/>
    <col min="9750" max="9752" width="6.7109375" style="171" customWidth="1"/>
    <col min="9753" max="9753" width="1.7109375" style="171" customWidth="1"/>
    <col min="9754" max="9756" width="6.7109375" style="171" customWidth="1"/>
    <col min="9757" max="9984" width="11.42578125" style="171"/>
    <col min="9985" max="9985" width="21.42578125" style="171" customWidth="1"/>
    <col min="9986" max="9986" width="8.42578125" style="171" customWidth="1"/>
    <col min="9987" max="9987" width="8.140625" style="171" customWidth="1"/>
    <col min="9988" max="9988" width="7.5703125" style="171" customWidth="1"/>
    <col min="9989" max="9989" width="1.7109375" style="171" customWidth="1"/>
    <col min="9990" max="9992" width="6.7109375" style="171" customWidth="1"/>
    <col min="9993" max="9993" width="1.7109375" style="171" customWidth="1"/>
    <col min="9994" max="9996" width="6.7109375" style="171" customWidth="1"/>
    <col min="9997" max="9997" width="1.7109375" style="171" customWidth="1"/>
    <col min="9998" max="10000" width="6.7109375" style="171" customWidth="1"/>
    <col min="10001" max="10001" width="1.7109375" style="171" customWidth="1"/>
    <col min="10002" max="10004" width="6.7109375" style="171" customWidth="1"/>
    <col min="10005" max="10005" width="1.7109375" style="171" customWidth="1"/>
    <col min="10006" max="10008" width="6.7109375" style="171" customWidth="1"/>
    <col min="10009" max="10009" width="1.7109375" style="171" customWidth="1"/>
    <col min="10010" max="10012" width="6.7109375" style="171" customWidth="1"/>
    <col min="10013" max="10240" width="11.42578125" style="171"/>
    <col min="10241" max="10241" width="21.42578125" style="171" customWidth="1"/>
    <col min="10242" max="10242" width="8.42578125" style="171" customWidth="1"/>
    <col min="10243" max="10243" width="8.140625" style="171" customWidth="1"/>
    <col min="10244" max="10244" width="7.5703125" style="171" customWidth="1"/>
    <col min="10245" max="10245" width="1.7109375" style="171" customWidth="1"/>
    <col min="10246" max="10248" width="6.7109375" style="171" customWidth="1"/>
    <col min="10249" max="10249" width="1.7109375" style="171" customWidth="1"/>
    <col min="10250" max="10252" width="6.7109375" style="171" customWidth="1"/>
    <col min="10253" max="10253" width="1.7109375" style="171" customWidth="1"/>
    <col min="10254" max="10256" width="6.7109375" style="171" customWidth="1"/>
    <col min="10257" max="10257" width="1.7109375" style="171" customWidth="1"/>
    <col min="10258" max="10260" width="6.7109375" style="171" customWidth="1"/>
    <col min="10261" max="10261" width="1.7109375" style="171" customWidth="1"/>
    <col min="10262" max="10264" width="6.7109375" style="171" customWidth="1"/>
    <col min="10265" max="10265" width="1.7109375" style="171" customWidth="1"/>
    <col min="10266" max="10268" width="6.7109375" style="171" customWidth="1"/>
    <col min="10269" max="10496" width="11.42578125" style="171"/>
    <col min="10497" max="10497" width="21.42578125" style="171" customWidth="1"/>
    <col min="10498" max="10498" width="8.42578125" style="171" customWidth="1"/>
    <col min="10499" max="10499" width="8.140625" style="171" customWidth="1"/>
    <col min="10500" max="10500" width="7.5703125" style="171" customWidth="1"/>
    <col min="10501" max="10501" width="1.7109375" style="171" customWidth="1"/>
    <col min="10502" max="10504" width="6.7109375" style="171" customWidth="1"/>
    <col min="10505" max="10505" width="1.7109375" style="171" customWidth="1"/>
    <col min="10506" max="10508" width="6.7109375" style="171" customWidth="1"/>
    <col min="10509" max="10509" width="1.7109375" style="171" customWidth="1"/>
    <col min="10510" max="10512" width="6.7109375" style="171" customWidth="1"/>
    <col min="10513" max="10513" width="1.7109375" style="171" customWidth="1"/>
    <col min="10514" max="10516" width="6.7109375" style="171" customWidth="1"/>
    <col min="10517" max="10517" width="1.7109375" style="171" customWidth="1"/>
    <col min="10518" max="10520" width="6.7109375" style="171" customWidth="1"/>
    <col min="10521" max="10521" width="1.7109375" style="171" customWidth="1"/>
    <col min="10522" max="10524" width="6.7109375" style="171" customWidth="1"/>
    <col min="10525" max="10752" width="11.42578125" style="171"/>
    <col min="10753" max="10753" width="21.42578125" style="171" customWidth="1"/>
    <col min="10754" max="10754" width="8.42578125" style="171" customWidth="1"/>
    <col min="10755" max="10755" width="8.140625" style="171" customWidth="1"/>
    <col min="10756" max="10756" width="7.5703125" style="171" customWidth="1"/>
    <col min="10757" max="10757" width="1.7109375" style="171" customWidth="1"/>
    <col min="10758" max="10760" width="6.7109375" style="171" customWidth="1"/>
    <col min="10761" max="10761" width="1.7109375" style="171" customWidth="1"/>
    <col min="10762" max="10764" width="6.7109375" style="171" customWidth="1"/>
    <col min="10765" max="10765" width="1.7109375" style="171" customWidth="1"/>
    <col min="10766" max="10768" width="6.7109375" style="171" customWidth="1"/>
    <col min="10769" max="10769" width="1.7109375" style="171" customWidth="1"/>
    <col min="10770" max="10772" width="6.7109375" style="171" customWidth="1"/>
    <col min="10773" max="10773" width="1.7109375" style="171" customWidth="1"/>
    <col min="10774" max="10776" width="6.7109375" style="171" customWidth="1"/>
    <col min="10777" max="10777" width="1.7109375" style="171" customWidth="1"/>
    <col min="10778" max="10780" width="6.7109375" style="171" customWidth="1"/>
    <col min="10781" max="11008" width="11.42578125" style="171"/>
    <col min="11009" max="11009" width="21.42578125" style="171" customWidth="1"/>
    <col min="11010" max="11010" width="8.42578125" style="171" customWidth="1"/>
    <col min="11011" max="11011" width="8.140625" style="171" customWidth="1"/>
    <col min="11012" max="11012" width="7.5703125" style="171" customWidth="1"/>
    <col min="11013" max="11013" width="1.7109375" style="171" customWidth="1"/>
    <col min="11014" max="11016" width="6.7109375" style="171" customWidth="1"/>
    <col min="11017" max="11017" width="1.7109375" style="171" customWidth="1"/>
    <col min="11018" max="11020" width="6.7109375" style="171" customWidth="1"/>
    <col min="11021" max="11021" width="1.7109375" style="171" customWidth="1"/>
    <col min="11022" max="11024" width="6.7109375" style="171" customWidth="1"/>
    <col min="11025" max="11025" width="1.7109375" style="171" customWidth="1"/>
    <col min="11026" max="11028" width="6.7109375" style="171" customWidth="1"/>
    <col min="11029" max="11029" width="1.7109375" style="171" customWidth="1"/>
    <col min="11030" max="11032" width="6.7109375" style="171" customWidth="1"/>
    <col min="11033" max="11033" width="1.7109375" style="171" customWidth="1"/>
    <col min="11034" max="11036" width="6.7109375" style="171" customWidth="1"/>
    <col min="11037" max="11264" width="11.42578125" style="171"/>
    <col min="11265" max="11265" width="21.42578125" style="171" customWidth="1"/>
    <col min="11266" max="11266" width="8.42578125" style="171" customWidth="1"/>
    <col min="11267" max="11267" width="8.140625" style="171" customWidth="1"/>
    <col min="11268" max="11268" width="7.5703125" style="171" customWidth="1"/>
    <col min="11269" max="11269" width="1.7109375" style="171" customWidth="1"/>
    <col min="11270" max="11272" width="6.7109375" style="171" customWidth="1"/>
    <col min="11273" max="11273" width="1.7109375" style="171" customWidth="1"/>
    <col min="11274" max="11276" width="6.7109375" style="171" customWidth="1"/>
    <col min="11277" max="11277" width="1.7109375" style="171" customWidth="1"/>
    <col min="11278" max="11280" width="6.7109375" style="171" customWidth="1"/>
    <col min="11281" max="11281" width="1.7109375" style="171" customWidth="1"/>
    <col min="11282" max="11284" width="6.7109375" style="171" customWidth="1"/>
    <col min="11285" max="11285" width="1.7109375" style="171" customWidth="1"/>
    <col min="11286" max="11288" width="6.7109375" style="171" customWidth="1"/>
    <col min="11289" max="11289" width="1.7109375" style="171" customWidth="1"/>
    <col min="11290" max="11292" width="6.7109375" style="171" customWidth="1"/>
    <col min="11293" max="11520" width="11.42578125" style="171"/>
    <col min="11521" max="11521" width="21.42578125" style="171" customWidth="1"/>
    <col min="11522" max="11522" width="8.42578125" style="171" customWidth="1"/>
    <col min="11523" max="11523" width="8.140625" style="171" customWidth="1"/>
    <col min="11524" max="11524" width="7.5703125" style="171" customWidth="1"/>
    <col min="11525" max="11525" width="1.7109375" style="171" customWidth="1"/>
    <col min="11526" max="11528" width="6.7109375" style="171" customWidth="1"/>
    <col min="11529" max="11529" width="1.7109375" style="171" customWidth="1"/>
    <col min="11530" max="11532" width="6.7109375" style="171" customWidth="1"/>
    <col min="11533" max="11533" width="1.7109375" style="171" customWidth="1"/>
    <col min="11534" max="11536" width="6.7109375" style="171" customWidth="1"/>
    <col min="11537" max="11537" width="1.7109375" style="171" customWidth="1"/>
    <col min="11538" max="11540" width="6.7109375" style="171" customWidth="1"/>
    <col min="11541" max="11541" width="1.7109375" style="171" customWidth="1"/>
    <col min="11542" max="11544" width="6.7109375" style="171" customWidth="1"/>
    <col min="11545" max="11545" width="1.7109375" style="171" customWidth="1"/>
    <col min="11546" max="11548" width="6.7109375" style="171" customWidth="1"/>
    <col min="11549" max="11776" width="11.42578125" style="171"/>
    <col min="11777" max="11777" width="21.42578125" style="171" customWidth="1"/>
    <col min="11778" max="11778" width="8.42578125" style="171" customWidth="1"/>
    <col min="11779" max="11779" width="8.140625" style="171" customWidth="1"/>
    <col min="11780" max="11780" width="7.5703125" style="171" customWidth="1"/>
    <col min="11781" max="11781" width="1.7109375" style="171" customWidth="1"/>
    <col min="11782" max="11784" width="6.7109375" style="171" customWidth="1"/>
    <col min="11785" max="11785" width="1.7109375" style="171" customWidth="1"/>
    <col min="11786" max="11788" width="6.7109375" style="171" customWidth="1"/>
    <col min="11789" max="11789" width="1.7109375" style="171" customWidth="1"/>
    <col min="11790" max="11792" width="6.7109375" style="171" customWidth="1"/>
    <col min="11793" max="11793" width="1.7109375" style="171" customWidth="1"/>
    <col min="11794" max="11796" width="6.7109375" style="171" customWidth="1"/>
    <col min="11797" max="11797" width="1.7109375" style="171" customWidth="1"/>
    <col min="11798" max="11800" width="6.7109375" style="171" customWidth="1"/>
    <col min="11801" max="11801" width="1.7109375" style="171" customWidth="1"/>
    <col min="11802" max="11804" width="6.7109375" style="171" customWidth="1"/>
    <col min="11805" max="12032" width="11.42578125" style="171"/>
    <col min="12033" max="12033" width="21.42578125" style="171" customWidth="1"/>
    <col min="12034" max="12034" width="8.42578125" style="171" customWidth="1"/>
    <col min="12035" max="12035" width="8.140625" style="171" customWidth="1"/>
    <col min="12036" max="12036" width="7.5703125" style="171" customWidth="1"/>
    <col min="12037" max="12037" width="1.7109375" style="171" customWidth="1"/>
    <col min="12038" max="12040" width="6.7109375" style="171" customWidth="1"/>
    <col min="12041" max="12041" width="1.7109375" style="171" customWidth="1"/>
    <col min="12042" max="12044" width="6.7109375" style="171" customWidth="1"/>
    <col min="12045" max="12045" width="1.7109375" style="171" customWidth="1"/>
    <col min="12046" max="12048" width="6.7109375" style="171" customWidth="1"/>
    <col min="12049" max="12049" width="1.7109375" style="171" customWidth="1"/>
    <col min="12050" max="12052" width="6.7109375" style="171" customWidth="1"/>
    <col min="12053" max="12053" width="1.7109375" style="171" customWidth="1"/>
    <col min="12054" max="12056" width="6.7109375" style="171" customWidth="1"/>
    <col min="12057" max="12057" width="1.7109375" style="171" customWidth="1"/>
    <col min="12058" max="12060" width="6.7109375" style="171" customWidth="1"/>
    <col min="12061" max="12288" width="11.42578125" style="171"/>
    <col min="12289" max="12289" width="21.42578125" style="171" customWidth="1"/>
    <col min="12290" max="12290" width="8.42578125" style="171" customWidth="1"/>
    <col min="12291" max="12291" width="8.140625" style="171" customWidth="1"/>
    <col min="12292" max="12292" width="7.5703125" style="171" customWidth="1"/>
    <col min="12293" max="12293" width="1.7109375" style="171" customWidth="1"/>
    <col min="12294" max="12296" width="6.7109375" style="171" customWidth="1"/>
    <col min="12297" max="12297" width="1.7109375" style="171" customWidth="1"/>
    <col min="12298" max="12300" width="6.7109375" style="171" customWidth="1"/>
    <col min="12301" max="12301" width="1.7109375" style="171" customWidth="1"/>
    <col min="12302" max="12304" width="6.7109375" style="171" customWidth="1"/>
    <col min="12305" max="12305" width="1.7109375" style="171" customWidth="1"/>
    <col min="12306" max="12308" width="6.7109375" style="171" customWidth="1"/>
    <col min="12309" max="12309" width="1.7109375" style="171" customWidth="1"/>
    <col min="12310" max="12312" width="6.7109375" style="171" customWidth="1"/>
    <col min="12313" max="12313" width="1.7109375" style="171" customWidth="1"/>
    <col min="12314" max="12316" width="6.7109375" style="171" customWidth="1"/>
    <col min="12317" max="12544" width="11.42578125" style="171"/>
    <col min="12545" max="12545" width="21.42578125" style="171" customWidth="1"/>
    <col min="12546" max="12546" width="8.42578125" style="171" customWidth="1"/>
    <col min="12547" max="12547" width="8.140625" style="171" customWidth="1"/>
    <col min="12548" max="12548" width="7.5703125" style="171" customWidth="1"/>
    <col min="12549" max="12549" width="1.7109375" style="171" customWidth="1"/>
    <col min="12550" max="12552" width="6.7109375" style="171" customWidth="1"/>
    <col min="12553" max="12553" width="1.7109375" style="171" customWidth="1"/>
    <col min="12554" max="12556" width="6.7109375" style="171" customWidth="1"/>
    <col min="12557" max="12557" width="1.7109375" style="171" customWidth="1"/>
    <col min="12558" max="12560" width="6.7109375" style="171" customWidth="1"/>
    <col min="12561" max="12561" width="1.7109375" style="171" customWidth="1"/>
    <col min="12562" max="12564" width="6.7109375" style="171" customWidth="1"/>
    <col min="12565" max="12565" width="1.7109375" style="171" customWidth="1"/>
    <col min="12566" max="12568" width="6.7109375" style="171" customWidth="1"/>
    <col min="12569" max="12569" width="1.7109375" style="171" customWidth="1"/>
    <col min="12570" max="12572" width="6.7109375" style="171" customWidth="1"/>
    <col min="12573" max="12800" width="11.42578125" style="171"/>
    <col min="12801" max="12801" width="21.42578125" style="171" customWidth="1"/>
    <col min="12802" max="12802" width="8.42578125" style="171" customWidth="1"/>
    <col min="12803" max="12803" width="8.140625" style="171" customWidth="1"/>
    <col min="12804" max="12804" width="7.5703125" style="171" customWidth="1"/>
    <col min="12805" max="12805" width="1.7109375" style="171" customWidth="1"/>
    <col min="12806" max="12808" width="6.7109375" style="171" customWidth="1"/>
    <col min="12809" max="12809" width="1.7109375" style="171" customWidth="1"/>
    <col min="12810" max="12812" width="6.7109375" style="171" customWidth="1"/>
    <col min="12813" max="12813" width="1.7109375" style="171" customWidth="1"/>
    <col min="12814" max="12816" width="6.7109375" style="171" customWidth="1"/>
    <col min="12817" max="12817" width="1.7109375" style="171" customWidth="1"/>
    <col min="12818" max="12820" width="6.7109375" style="171" customWidth="1"/>
    <col min="12821" max="12821" width="1.7109375" style="171" customWidth="1"/>
    <col min="12822" max="12824" width="6.7109375" style="171" customWidth="1"/>
    <col min="12825" max="12825" width="1.7109375" style="171" customWidth="1"/>
    <col min="12826" max="12828" width="6.7109375" style="171" customWidth="1"/>
    <col min="12829" max="13056" width="11.42578125" style="171"/>
    <col min="13057" max="13057" width="21.42578125" style="171" customWidth="1"/>
    <col min="13058" max="13058" width="8.42578125" style="171" customWidth="1"/>
    <col min="13059" max="13059" width="8.140625" style="171" customWidth="1"/>
    <col min="13060" max="13060" width="7.5703125" style="171" customWidth="1"/>
    <col min="13061" max="13061" width="1.7109375" style="171" customWidth="1"/>
    <col min="13062" max="13064" width="6.7109375" style="171" customWidth="1"/>
    <col min="13065" max="13065" width="1.7109375" style="171" customWidth="1"/>
    <col min="13066" max="13068" width="6.7109375" style="171" customWidth="1"/>
    <col min="13069" max="13069" width="1.7109375" style="171" customWidth="1"/>
    <col min="13070" max="13072" width="6.7109375" style="171" customWidth="1"/>
    <col min="13073" max="13073" width="1.7109375" style="171" customWidth="1"/>
    <col min="13074" max="13076" width="6.7109375" style="171" customWidth="1"/>
    <col min="13077" max="13077" width="1.7109375" style="171" customWidth="1"/>
    <col min="13078" max="13080" width="6.7109375" style="171" customWidth="1"/>
    <col min="13081" max="13081" width="1.7109375" style="171" customWidth="1"/>
    <col min="13082" max="13084" width="6.7109375" style="171" customWidth="1"/>
    <col min="13085" max="13312" width="11.42578125" style="171"/>
    <col min="13313" max="13313" width="21.42578125" style="171" customWidth="1"/>
    <col min="13314" max="13314" width="8.42578125" style="171" customWidth="1"/>
    <col min="13315" max="13315" width="8.140625" style="171" customWidth="1"/>
    <col min="13316" max="13316" width="7.5703125" style="171" customWidth="1"/>
    <col min="13317" max="13317" width="1.7109375" style="171" customWidth="1"/>
    <col min="13318" max="13320" width="6.7109375" style="171" customWidth="1"/>
    <col min="13321" max="13321" width="1.7109375" style="171" customWidth="1"/>
    <col min="13322" max="13324" width="6.7109375" style="171" customWidth="1"/>
    <col min="13325" max="13325" width="1.7109375" style="171" customWidth="1"/>
    <col min="13326" max="13328" width="6.7109375" style="171" customWidth="1"/>
    <col min="13329" max="13329" width="1.7109375" style="171" customWidth="1"/>
    <col min="13330" max="13332" width="6.7109375" style="171" customWidth="1"/>
    <col min="13333" max="13333" width="1.7109375" style="171" customWidth="1"/>
    <col min="13334" max="13336" width="6.7109375" style="171" customWidth="1"/>
    <col min="13337" max="13337" width="1.7109375" style="171" customWidth="1"/>
    <col min="13338" max="13340" width="6.7109375" style="171" customWidth="1"/>
    <col min="13341" max="13568" width="11.42578125" style="171"/>
    <col min="13569" max="13569" width="21.42578125" style="171" customWidth="1"/>
    <col min="13570" max="13570" width="8.42578125" style="171" customWidth="1"/>
    <col min="13571" max="13571" width="8.140625" style="171" customWidth="1"/>
    <col min="13572" max="13572" width="7.5703125" style="171" customWidth="1"/>
    <col min="13573" max="13573" width="1.7109375" style="171" customWidth="1"/>
    <col min="13574" max="13576" width="6.7109375" style="171" customWidth="1"/>
    <col min="13577" max="13577" width="1.7109375" style="171" customWidth="1"/>
    <col min="13578" max="13580" width="6.7109375" style="171" customWidth="1"/>
    <col min="13581" max="13581" width="1.7109375" style="171" customWidth="1"/>
    <col min="13582" max="13584" width="6.7109375" style="171" customWidth="1"/>
    <col min="13585" max="13585" width="1.7109375" style="171" customWidth="1"/>
    <col min="13586" max="13588" width="6.7109375" style="171" customWidth="1"/>
    <col min="13589" max="13589" width="1.7109375" style="171" customWidth="1"/>
    <col min="13590" max="13592" width="6.7109375" style="171" customWidth="1"/>
    <col min="13593" max="13593" width="1.7109375" style="171" customWidth="1"/>
    <col min="13594" max="13596" width="6.7109375" style="171" customWidth="1"/>
    <col min="13597" max="13824" width="11.42578125" style="171"/>
    <col min="13825" max="13825" width="21.42578125" style="171" customWidth="1"/>
    <col min="13826" max="13826" width="8.42578125" style="171" customWidth="1"/>
    <col min="13827" max="13827" width="8.140625" style="171" customWidth="1"/>
    <col min="13828" max="13828" width="7.5703125" style="171" customWidth="1"/>
    <col min="13829" max="13829" width="1.7109375" style="171" customWidth="1"/>
    <col min="13830" max="13832" width="6.7109375" style="171" customWidth="1"/>
    <col min="13833" max="13833" width="1.7109375" style="171" customWidth="1"/>
    <col min="13834" max="13836" width="6.7109375" style="171" customWidth="1"/>
    <col min="13837" max="13837" width="1.7109375" style="171" customWidth="1"/>
    <col min="13838" max="13840" width="6.7109375" style="171" customWidth="1"/>
    <col min="13841" max="13841" width="1.7109375" style="171" customWidth="1"/>
    <col min="13842" max="13844" width="6.7109375" style="171" customWidth="1"/>
    <col min="13845" max="13845" width="1.7109375" style="171" customWidth="1"/>
    <col min="13846" max="13848" width="6.7109375" style="171" customWidth="1"/>
    <col min="13849" max="13849" width="1.7109375" style="171" customWidth="1"/>
    <col min="13850" max="13852" width="6.7109375" style="171" customWidth="1"/>
    <col min="13853" max="14080" width="11.42578125" style="171"/>
    <col min="14081" max="14081" width="21.42578125" style="171" customWidth="1"/>
    <col min="14082" max="14082" width="8.42578125" style="171" customWidth="1"/>
    <col min="14083" max="14083" width="8.140625" style="171" customWidth="1"/>
    <col min="14084" max="14084" width="7.5703125" style="171" customWidth="1"/>
    <col min="14085" max="14085" width="1.7109375" style="171" customWidth="1"/>
    <col min="14086" max="14088" width="6.7109375" style="171" customWidth="1"/>
    <col min="14089" max="14089" width="1.7109375" style="171" customWidth="1"/>
    <col min="14090" max="14092" width="6.7109375" style="171" customWidth="1"/>
    <col min="14093" max="14093" width="1.7109375" style="171" customWidth="1"/>
    <col min="14094" max="14096" width="6.7109375" style="171" customWidth="1"/>
    <col min="14097" max="14097" width="1.7109375" style="171" customWidth="1"/>
    <col min="14098" max="14100" width="6.7109375" style="171" customWidth="1"/>
    <col min="14101" max="14101" width="1.7109375" style="171" customWidth="1"/>
    <col min="14102" max="14104" width="6.7109375" style="171" customWidth="1"/>
    <col min="14105" max="14105" width="1.7109375" style="171" customWidth="1"/>
    <col min="14106" max="14108" width="6.7109375" style="171" customWidth="1"/>
    <col min="14109" max="14336" width="11.42578125" style="171"/>
    <col min="14337" max="14337" width="21.42578125" style="171" customWidth="1"/>
    <col min="14338" max="14338" width="8.42578125" style="171" customWidth="1"/>
    <col min="14339" max="14339" width="8.140625" style="171" customWidth="1"/>
    <col min="14340" max="14340" width="7.5703125" style="171" customWidth="1"/>
    <col min="14341" max="14341" width="1.7109375" style="171" customWidth="1"/>
    <col min="14342" max="14344" width="6.7109375" style="171" customWidth="1"/>
    <col min="14345" max="14345" width="1.7109375" style="171" customWidth="1"/>
    <col min="14346" max="14348" width="6.7109375" style="171" customWidth="1"/>
    <col min="14349" max="14349" width="1.7109375" style="171" customWidth="1"/>
    <col min="14350" max="14352" width="6.7109375" style="171" customWidth="1"/>
    <col min="14353" max="14353" width="1.7109375" style="171" customWidth="1"/>
    <col min="14354" max="14356" width="6.7109375" style="171" customWidth="1"/>
    <col min="14357" max="14357" width="1.7109375" style="171" customWidth="1"/>
    <col min="14358" max="14360" width="6.7109375" style="171" customWidth="1"/>
    <col min="14361" max="14361" width="1.7109375" style="171" customWidth="1"/>
    <col min="14362" max="14364" width="6.7109375" style="171" customWidth="1"/>
    <col min="14365" max="14592" width="11.42578125" style="171"/>
    <col min="14593" max="14593" width="21.42578125" style="171" customWidth="1"/>
    <col min="14594" max="14594" width="8.42578125" style="171" customWidth="1"/>
    <col min="14595" max="14595" width="8.140625" style="171" customWidth="1"/>
    <col min="14596" max="14596" width="7.5703125" style="171" customWidth="1"/>
    <col min="14597" max="14597" width="1.7109375" style="171" customWidth="1"/>
    <col min="14598" max="14600" width="6.7109375" style="171" customWidth="1"/>
    <col min="14601" max="14601" width="1.7109375" style="171" customWidth="1"/>
    <col min="14602" max="14604" width="6.7109375" style="171" customWidth="1"/>
    <col min="14605" max="14605" width="1.7109375" style="171" customWidth="1"/>
    <col min="14606" max="14608" width="6.7109375" style="171" customWidth="1"/>
    <col min="14609" max="14609" width="1.7109375" style="171" customWidth="1"/>
    <col min="14610" max="14612" width="6.7109375" style="171" customWidth="1"/>
    <col min="14613" max="14613" width="1.7109375" style="171" customWidth="1"/>
    <col min="14614" max="14616" width="6.7109375" style="171" customWidth="1"/>
    <col min="14617" max="14617" width="1.7109375" style="171" customWidth="1"/>
    <col min="14618" max="14620" width="6.7109375" style="171" customWidth="1"/>
    <col min="14621" max="14848" width="11.42578125" style="171"/>
    <col min="14849" max="14849" width="21.42578125" style="171" customWidth="1"/>
    <col min="14850" max="14850" width="8.42578125" style="171" customWidth="1"/>
    <col min="14851" max="14851" width="8.140625" style="171" customWidth="1"/>
    <col min="14852" max="14852" width="7.5703125" style="171" customWidth="1"/>
    <col min="14853" max="14853" width="1.7109375" style="171" customWidth="1"/>
    <col min="14854" max="14856" width="6.7109375" style="171" customWidth="1"/>
    <col min="14857" max="14857" width="1.7109375" style="171" customWidth="1"/>
    <col min="14858" max="14860" width="6.7109375" style="171" customWidth="1"/>
    <col min="14861" max="14861" width="1.7109375" style="171" customWidth="1"/>
    <col min="14862" max="14864" width="6.7109375" style="171" customWidth="1"/>
    <col min="14865" max="14865" width="1.7109375" style="171" customWidth="1"/>
    <col min="14866" max="14868" width="6.7109375" style="171" customWidth="1"/>
    <col min="14869" max="14869" width="1.7109375" style="171" customWidth="1"/>
    <col min="14870" max="14872" width="6.7109375" style="171" customWidth="1"/>
    <col min="14873" max="14873" width="1.7109375" style="171" customWidth="1"/>
    <col min="14874" max="14876" width="6.7109375" style="171" customWidth="1"/>
    <col min="14877" max="15104" width="11.42578125" style="171"/>
    <col min="15105" max="15105" width="21.42578125" style="171" customWidth="1"/>
    <col min="15106" max="15106" width="8.42578125" style="171" customWidth="1"/>
    <col min="15107" max="15107" width="8.140625" style="171" customWidth="1"/>
    <col min="15108" max="15108" width="7.5703125" style="171" customWidth="1"/>
    <col min="15109" max="15109" width="1.7109375" style="171" customWidth="1"/>
    <col min="15110" max="15112" width="6.7109375" style="171" customWidth="1"/>
    <col min="15113" max="15113" width="1.7109375" style="171" customWidth="1"/>
    <col min="15114" max="15116" width="6.7109375" style="171" customWidth="1"/>
    <col min="15117" max="15117" width="1.7109375" style="171" customWidth="1"/>
    <col min="15118" max="15120" width="6.7109375" style="171" customWidth="1"/>
    <col min="15121" max="15121" width="1.7109375" style="171" customWidth="1"/>
    <col min="15122" max="15124" width="6.7109375" style="171" customWidth="1"/>
    <col min="15125" max="15125" width="1.7109375" style="171" customWidth="1"/>
    <col min="15126" max="15128" width="6.7109375" style="171" customWidth="1"/>
    <col min="15129" max="15129" width="1.7109375" style="171" customWidth="1"/>
    <col min="15130" max="15132" width="6.7109375" style="171" customWidth="1"/>
    <col min="15133" max="15360" width="11.42578125" style="171"/>
    <col min="15361" max="15361" width="21.42578125" style="171" customWidth="1"/>
    <col min="15362" max="15362" width="8.42578125" style="171" customWidth="1"/>
    <col min="15363" max="15363" width="8.140625" style="171" customWidth="1"/>
    <col min="15364" max="15364" width="7.5703125" style="171" customWidth="1"/>
    <col min="15365" max="15365" width="1.7109375" style="171" customWidth="1"/>
    <col min="15366" max="15368" width="6.7109375" style="171" customWidth="1"/>
    <col min="15369" max="15369" width="1.7109375" style="171" customWidth="1"/>
    <col min="15370" max="15372" width="6.7109375" style="171" customWidth="1"/>
    <col min="15373" max="15373" width="1.7109375" style="171" customWidth="1"/>
    <col min="15374" max="15376" width="6.7109375" style="171" customWidth="1"/>
    <col min="15377" max="15377" width="1.7109375" style="171" customWidth="1"/>
    <col min="15378" max="15380" width="6.7109375" style="171" customWidth="1"/>
    <col min="15381" max="15381" width="1.7109375" style="171" customWidth="1"/>
    <col min="15382" max="15384" width="6.7109375" style="171" customWidth="1"/>
    <col min="15385" max="15385" width="1.7109375" style="171" customWidth="1"/>
    <col min="15386" max="15388" width="6.7109375" style="171" customWidth="1"/>
    <col min="15389" max="15616" width="11.42578125" style="171"/>
    <col min="15617" max="15617" width="21.42578125" style="171" customWidth="1"/>
    <col min="15618" max="15618" width="8.42578125" style="171" customWidth="1"/>
    <col min="15619" max="15619" width="8.140625" style="171" customWidth="1"/>
    <col min="15620" max="15620" width="7.5703125" style="171" customWidth="1"/>
    <col min="15621" max="15621" width="1.7109375" style="171" customWidth="1"/>
    <col min="15622" max="15624" width="6.7109375" style="171" customWidth="1"/>
    <col min="15625" max="15625" width="1.7109375" style="171" customWidth="1"/>
    <col min="15626" max="15628" width="6.7109375" style="171" customWidth="1"/>
    <col min="15629" max="15629" width="1.7109375" style="171" customWidth="1"/>
    <col min="15630" max="15632" width="6.7109375" style="171" customWidth="1"/>
    <col min="15633" max="15633" width="1.7109375" style="171" customWidth="1"/>
    <col min="15634" max="15636" width="6.7109375" style="171" customWidth="1"/>
    <col min="15637" max="15637" width="1.7109375" style="171" customWidth="1"/>
    <col min="15638" max="15640" width="6.7109375" style="171" customWidth="1"/>
    <col min="15641" max="15641" width="1.7109375" style="171" customWidth="1"/>
    <col min="15642" max="15644" width="6.7109375" style="171" customWidth="1"/>
    <col min="15645" max="15872" width="11.42578125" style="171"/>
    <col min="15873" max="15873" width="21.42578125" style="171" customWidth="1"/>
    <col min="15874" max="15874" width="8.42578125" style="171" customWidth="1"/>
    <col min="15875" max="15875" width="8.140625" style="171" customWidth="1"/>
    <col min="15876" max="15876" width="7.5703125" style="171" customWidth="1"/>
    <col min="15877" max="15877" width="1.7109375" style="171" customWidth="1"/>
    <col min="15878" max="15880" width="6.7109375" style="171" customWidth="1"/>
    <col min="15881" max="15881" width="1.7109375" style="171" customWidth="1"/>
    <col min="15882" max="15884" width="6.7109375" style="171" customWidth="1"/>
    <col min="15885" max="15885" width="1.7109375" style="171" customWidth="1"/>
    <col min="15886" max="15888" width="6.7109375" style="171" customWidth="1"/>
    <col min="15889" max="15889" width="1.7109375" style="171" customWidth="1"/>
    <col min="15890" max="15892" width="6.7109375" style="171" customWidth="1"/>
    <col min="15893" max="15893" width="1.7109375" style="171" customWidth="1"/>
    <col min="15894" max="15896" width="6.7109375" style="171" customWidth="1"/>
    <col min="15897" max="15897" width="1.7109375" style="171" customWidth="1"/>
    <col min="15898" max="15900" width="6.7109375" style="171" customWidth="1"/>
    <col min="15901" max="16128" width="11.42578125" style="171"/>
    <col min="16129" max="16129" width="21.42578125" style="171" customWidth="1"/>
    <col min="16130" max="16130" width="8.42578125" style="171" customWidth="1"/>
    <col min="16131" max="16131" width="8.140625" style="171" customWidth="1"/>
    <col min="16132" max="16132" width="7.5703125" style="171" customWidth="1"/>
    <col min="16133" max="16133" width="1.7109375" style="171" customWidth="1"/>
    <col min="16134" max="16136" width="6.7109375" style="171" customWidth="1"/>
    <col min="16137" max="16137" width="1.7109375" style="171" customWidth="1"/>
    <col min="16138" max="16140" width="6.7109375" style="171" customWidth="1"/>
    <col min="16141" max="16141" width="1.7109375" style="171" customWidth="1"/>
    <col min="16142" max="16144" width="6.7109375" style="171" customWidth="1"/>
    <col min="16145" max="16145" width="1.7109375" style="171" customWidth="1"/>
    <col min="16146" max="16148" width="6.7109375" style="171" customWidth="1"/>
    <col min="16149" max="16149" width="1.7109375" style="171" customWidth="1"/>
    <col min="16150" max="16152" width="6.7109375" style="171" customWidth="1"/>
    <col min="16153" max="16153" width="1.7109375" style="171" customWidth="1"/>
    <col min="16154" max="16156" width="6.7109375" style="171" customWidth="1"/>
    <col min="16157" max="16384" width="11.42578125" style="171"/>
  </cols>
  <sheetData>
    <row r="1" spans="1:33" s="163" customFormat="1" ht="15" customHeight="1" x14ac:dyDescent="0.2">
      <c r="A1" s="336" t="s">
        <v>288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171"/>
      <c r="AD1" s="29"/>
      <c r="AE1" s="318" t="s">
        <v>356</v>
      </c>
      <c r="AF1" s="318"/>
      <c r="AG1" s="171"/>
    </row>
    <row r="2" spans="1:33" s="163" customFormat="1" ht="15" customHeight="1" x14ac:dyDescent="0.2">
      <c r="A2" s="330" t="s">
        <v>132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171"/>
      <c r="AD2" s="30"/>
      <c r="AE2" s="318"/>
      <c r="AF2" s="318"/>
      <c r="AG2" s="171"/>
    </row>
    <row r="3" spans="1:33" s="163" customFormat="1" ht="15" customHeight="1" x14ac:dyDescent="0.2">
      <c r="A3" s="336" t="s">
        <v>254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171"/>
      <c r="AD3" s="171"/>
      <c r="AE3" s="171"/>
      <c r="AF3" s="171"/>
      <c r="AG3" s="171"/>
    </row>
    <row r="4" spans="1:33" s="163" customFormat="1" ht="15" customHeight="1" x14ac:dyDescent="0.2">
      <c r="A4" s="330" t="s">
        <v>255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171"/>
      <c r="AD4" s="171"/>
      <c r="AE4" s="171"/>
      <c r="AF4" s="171"/>
      <c r="AG4" s="171"/>
    </row>
    <row r="5" spans="1:33" s="163" customFormat="1" ht="15" customHeight="1" x14ac:dyDescent="0.2">
      <c r="A5" s="330" t="s">
        <v>515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ht="15" customHeight="1" x14ac:dyDescent="0.2">
      <c r="A7" s="332" t="s">
        <v>470</v>
      </c>
      <c r="B7" s="331" t="s">
        <v>19</v>
      </c>
      <c r="C7" s="331"/>
      <c r="D7" s="331"/>
      <c r="E7" s="109"/>
      <c r="F7" s="331" t="s">
        <v>116</v>
      </c>
      <c r="G7" s="331"/>
      <c r="H7" s="331"/>
      <c r="I7" s="109"/>
      <c r="J7" s="331" t="s">
        <v>117</v>
      </c>
      <c r="K7" s="331"/>
      <c r="L7" s="331"/>
      <c r="M7" s="109"/>
      <c r="N7" s="331" t="s">
        <v>118</v>
      </c>
      <c r="O7" s="331"/>
      <c r="P7" s="331"/>
      <c r="Q7" s="109"/>
      <c r="R7" s="331" t="s">
        <v>119</v>
      </c>
      <c r="S7" s="331"/>
      <c r="T7" s="331"/>
      <c r="U7" s="109"/>
      <c r="V7" s="331" t="s">
        <v>120</v>
      </c>
      <c r="W7" s="331"/>
      <c r="X7" s="331"/>
      <c r="Y7" s="109"/>
      <c r="Z7" s="331" t="s">
        <v>121</v>
      </c>
      <c r="AA7" s="331"/>
      <c r="AB7" s="331"/>
    </row>
    <row r="8" spans="1:33" ht="15" customHeight="1" thickBot="1" x14ac:dyDescent="0.25">
      <c r="A8" s="333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63" customFormat="1" ht="15" customHeight="1" x14ac:dyDescent="0.2">
      <c r="A9" s="112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71"/>
      <c r="AD9" s="171"/>
      <c r="AE9" s="171"/>
      <c r="AF9" s="171"/>
      <c r="AG9" s="171"/>
    </row>
    <row r="10" spans="1:33" s="163" customFormat="1" ht="15" customHeight="1" x14ac:dyDescent="0.2">
      <c r="A10" s="136" t="s">
        <v>19</v>
      </c>
      <c r="B10" s="152">
        <f t="shared" ref="B10:D11" si="0">+B16+B22</f>
        <v>310457</v>
      </c>
      <c r="C10" s="152">
        <f t="shared" si="0"/>
        <v>154677</v>
      </c>
      <c r="D10" s="152">
        <f t="shared" si="0"/>
        <v>155780</v>
      </c>
      <c r="E10" s="152"/>
      <c r="F10" s="152">
        <f t="shared" ref="F10:H12" si="1">+F16+F22</f>
        <v>77340</v>
      </c>
      <c r="G10" s="152">
        <f t="shared" si="1"/>
        <v>40015</v>
      </c>
      <c r="H10" s="152">
        <f t="shared" si="1"/>
        <v>37325</v>
      </c>
      <c r="I10" s="152"/>
      <c r="J10" s="152">
        <f t="shared" ref="J10:L12" si="2">+J16+J22</f>
        <v>66659</v>
      </c>
      <c r="K10" s="152">
        <f t="shared" si="2"/>
        <v>33543</v>
      </c>
      <c r="L10" s="152">
        <f t="shared" si="2"/>
        <v>33116</v>
      </c>
      <c r="M10" s="152"/>
      <c r="N10" s="152">
        <f t="shared" ref="N10:P12" si="3">+N16+N22</f>
        <v>57504</v>
      </c>
      <c r="O10" s="152">
        <f t="shared" si="3"/>
        <v>28419</v>
      </c>
      <c r="P10" s="152">
        <f t="shared" si="3"/>
        <v>29085</v>
      </c>
      <c r="Q10" s="152"/>
      <c r="R10" s="152">
        <f t="shared" ref="R10:T12" si="4">+R16+R22</f>
        <v>53671</v>
      </c>
      <c r="S10" s="152">
        <f t="shared" si="4"/>
        <v>26469</v>
      </c>
      <c r="T10" s="152">
        <f t="shared" si="4"/>
        <v>27202</v>
      </c>
      <c r="U10" s="152"/>
      <c r="V10" s="152">
        <f t="shared" ref="V10:X12" si="5">+V16+V22</f>
        <v>42795</v>
      </c>
      <c r="W10" s="152">
        <f t="shared" si="5"/>
        <v>20440</v>
      </c>
      <c r="X10" s="152">
        <f t="shared" si="5"/>
        <v>22355</v>
      </c>
      <c r="Y10" s="152"/>
      <c r="Z10" s="152">
        <f t="shared" ref="Z10:AB12" si="6">+Z16+Z22</f>
        <v>12488</v>
      </c>
      <c r="AA10" s="152">
        <f t="shared" si="6"/>
        <v>5791</v>
      </c>
      <c r="AB10" s="152">
        <f t="shared" si="6"/>
        <v>6697</v>
      </c>
      <c r="AC10" s="171"/>
      <c r="AD10" s="171"/>
      <c r="AE10" s="171"/>
      <c r="AF10" s="171"/>
      <c r="AG10" s="171"/>
    </row>
    <row r="11" spans="1:33" s="163" customFormat="1" ht="15" customHeight="1" x14ac:dyDescent="0.2">
      <c r="A11" s="116" t="s">
        <v>73</v>
      </c>
      <c r="B11" s="115">
        <f t="shared" si="0"/>
        <v>272314</v>
      </c>
      <c r="C11" s="115">
        <f t="shared" si="0"/>
        <v>135488</v>
      </c>
      <c r="D11" s="115">
        <f t="shared" si="0"/>
        <v>136826</v>
      </c>
      <c r="E11" s="115"/>
      <c r="F11" s="115">
        <f t="shared" si="1"/>
        <v>69411</v>
      </c>
      <c r="G11" s="115">
        <f t="shared" si="1"/>
        <v>36028</v>
      </c>
      <c r="H11" s="115">
        <f t="shared" si="1"/>
        <v>33383</v>
      </c>
      <c r="I11" s="115"/>
      <c r="J11" s="115">
        <f t="shared" si="2"/>
        <v>58771</v>
      </c>
      <c r="K11" s="115">
        <f t="shared" si="2"/>
        <v>29544</v>
      </c>
      <c r="L11" s="115">
        <f t="shared" si="2"/>
        <v>29227</v>
      </c>
      <c r="M11" s="115"/>
      <c r="N11" s="115">
        <f t="shared" si="3"/>
        <v>49800</v>
      </c>
      <c r="O11" s="115">
        <f t="shared" si="3"/>
        <v>24535</v>
      </c>
      <c r="P11" s="115">
        <f t="shared" si="3"/>
        <v>25265</v>
      </c>
      <c r="Q11" s="115"/>
      <c r="R11" s="115">
        <f t="shared" si="4"/>
        <v>46709</v>
      </c>
      <c r="S11" s="115">
        <f t="shared" si="4"/>
        <v>22998</v>
      </c>
      <c r="T11" s="115">
        <f t="shared" si="4"/>
        <v>23711</v>
      </c>
      <c r="U11" s="115"/>
      <c r="V11" s="115">
        <f t="shared" si="5"/>
        <v>35924</v>
      </c>
      <c r="W11" s="115">
        <f t="shared" si="5"/>
        <v>17030</v>
      </c>
      <c r="X11" s="115">
        <f t="shared" si="5"/>
        <v>18894</v>
      </c>
      <c r="Y11" s="115"/>
      <c r="Z11" s="115">
        <f t="shared" si="6"/>
        <v>11699</v>
      </c>
      <c r="AA11" s="115">
        <f t="shared" si="6"/>
        <v>5353</v>
      </c>
      <c r="AB11" s="115">
        <f t="shared" si="6"/>
        <v>6346</v>
      </c>
      <c r="AC11" s="171"/>
      <c r="AD11" s="171"/>
      <c r="AE11" s="171"/>
      <c r="AF11" s="171"/>
      <c r="AG11" s="171"/>
    </row>
    <row r="12" spans="1:33" s="163" customFormat="1" ht="15" customHeight="1" x14ac:dyDescent="0.2">
      <c r="A12" s="116" t="s">
        <v>74</v>
      </c>
      <c r="B12" s="115">
        <f>+B18+B24</f>
        <v>26982</v>
      </c>
      <c r="C12" s="115">
        <f>+C18+C24</f>
        <v>13801</v>
      </c>
      <c r="D12" s="115">
        <f>+D18+D24</f>
        <v>13181</v>
      </c>
      <c r="E12" s="115"/>
      <c r="F12" s="115">
        <f t="shared" si="1"/>
        <v>5548</v>
      </c>
      <c r="G12" s="115">
        <f t="shared" si="1"/>
        <v>2810</v>
      </c>
      <c r="H12" s="115">
        <f t="shared" si="1"/>
        <v>2738</v>
      </c>
      <c r="I12" s="115"/>
      <c r="J12" s="115">
        <f t="shared" si="2"/>
        <v>5688</v>
      </c>
      <c r="K12" s="115">
        <f t="shared" si="2"/>
        <v>2927</v>
      </c>
      <c r="L12" s="115">
        <f t="shared" si="2"/>
        <v>2761</v>
      </c>
      <c r="M12" s="115"/>
      <c r="N12" s="115">
        <f t="shared" si="3"/>
        <v>5558</v>
      </c>
      <c r="O12" s="115">
        <f t="shared" si="3"/>
        <v>2884</v>
      </c>
      <c r="P12" s="115">
        <f t="shared" si="3"/>
        <v>2674</v>
      </c>
      <c r="Q12" s="115"/>
      <c r="R12" s="115">
        <f t="shared" si="4"/>
        <v>4879</v>
      </c>
      <c r="S12" s="115">
        <f t="shared" si="4"/>
        <v>2512</v>
      </c>
      <c r="T12" s="115">
        <f t="shared" si="4"/>
        <v>2367</v>
      </c>
      <c r="U12" s="115"/>
      <c r="V12" s="115">
        <f t="shared" si="5"/>
        <v>4963</v>
      </c>
      <c r="W12" s="115">
        <f t="shared" si="5"/>
        <v>2488</v>
      </c>
      <c r="X12" s="115">
        <f t="shared" si="5"/>
        <v>2475</v>
      </c>
      <c r="Y12" s="115"/>
      <c r="Z12" s="115">
        <f t="shared" si="6"/>
        <v>346</v>
      </c>
      <c r="AA12" s="115">
        <f t="shared" si="6"/>
        <v>180</v>
      </c>
      <c r="AB12" s="115">
        <f t="shared" si="6"/>
        <v>166</v>
      </c>
      <c r="AC12" s="171"/>
      <c r="AD12" s="171"/>
      <c r="AE12" s="171"/>
      <c r="AF12" s="171"/>
      <c r="AG12" s="171"/>
    </row>
    <row r="13" spans="1:33" s="163" customFormat="1" ht="15" customHeight="1" x14ac:dyDescent="0.2">
      <c r="A13" s="116" t="s">
        <v>263</v>
      </c>
      <c r="B13" s="115">
        <f>+B19</f>
        <v>11161</v>
      </c>
      <c r="C13" s="115">
        <f>+C19</f>
        <v>5388</v>
      </c>
      <c r="D13" s="115">
        <f>+D19</f>
        <v>5773</v>
      </c>
      <c r="E13" s="115"/>
      <c r="F13" s="115">
        <f>+F19</f>
        <v>2381</v>
      </c>
      <c r="G13" s="115">
        <f>+G19</f>
        <v>1177</v>
      </c>
      <c r="H13" s="115">
        <f>+H19</f>
        <v>1204</v>
      </c>
      <c r="I13" s="115"/>
      <c r="J13" s="115">
        <f>+J19</f>
        <v>2200</v>
      </c>
      <c r="K13" s="115">
        <f>+K19</f>
        <v>1072</v>
      </c>
      <c r="L13" s="115">
        <f>+L19</f>
        <v>1128</v>
      </c>
      <c r="M13" s="115"/>
      <c r="N13" s="115">
        <f>+N19</f>
        <v>2146</v>
      </c>
      <c r="O13" s="115">
        <f>+O19</f>
        <v>1000</v>
      </c>
      <c r="P13" s="115">
        <f>+P19</f>
        <v>1146</v>
      </c>
      <c r="Q13" s="115"/>
      <c r="R13" s="115">
        <f>+R19</f>
        <v>2083</v>
      </c>
      <c r="S13" s="115">
        <f>+S19</f>
        <v>959</v>
      </c>
      <c r="T13" s="115">
        <f>+T19</f>
        <v>1124</v>
      </c>
      <c r="U13" s="115"/>
      <c r="V13" s="115">
        <f>+V19</f>
        <v>1908</v>
      </c>
      <c r="W13" s="115">
        <f>+W19</f>
        <v>922</v>
      </c>
      <c r="X13" s="115">
        <f>+X19</f>
        <v>986</v>
      </c>
      <c r="Y13" s="115"/>
      <c r="Z13" s="115">
        <f>+Z19</f>
        <v>443</v>
      </c>
      <c r="AA13" s="115">
        <f>+AA19</f>
        <v>258</v>
      </c>
      <c r="AB13" s="115">
        <f>+AB19</f>
        <v>185</v>
      </c>
      <c r="AC13" s="171"/>
      <c r="AD13" s="171"/>
      <c r="AE13" s="171"/>
      <c r="AF13" s="171"/>
      <c r="AG13" s="171"/>
    </row>
    <row r="14" spans="1:33" s="163" customFormat="1" ht="15" customHeight="1" x14ac:dyDescent="0.2">
      <c r="A14" s="112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71"/>
      <c r="AD14" s="171"/>
      <c r="AE14" s="171"/>
      <c r="AF14" s="171"/>
      <c r="AG14" s="171"/>
    </row>
    <row r="15" spans="1:33" s="163" customFormat="1" ht="15" customHeight="1" x14ac:dyDescent="0.2">
      <c r="A15" s="136" t="s">
        <v>471</v>
      </c>
      <c r="B15" s="117"/>
      <c r="C15" s="117"/>
      <c r="D15" s="117"/>
      <c r="E15" s="118"/>
      <c r="F15" s="117"/>
      <c r="G15" s="117"/>
      <c r="H15" s="117"/>
      <c r="I15" s="118"/>
      <c r="J15" s="117"/>
      <c r="K15" s="117"/>
      <c r="L15" s="117"/>
      <c r="M15" s="118"/>
      <c r="N15" s="117"/>
      <c r="O15" s="117"/>
      <c r="P15" s="117"/>
      <c r="Q15" s="118"/>
      <c r="R15" s="117"/>
      <c r="S15" s="117"/>
      <c r="T15" s="117"/>
      <c r="U15" s="118"/>
      <c r="V15" s="117"/>
      <c r="W15" s="117"/>
      <c r="X15" s="117"/>
      <c r="Y15" s="118"/>
      <c r="Z15" s="117"/>
      <c r="AA15" s="117"/>
      <c r="AB15" s="117"/>
      <c r="AC15" s="171"/>
      <c r="AD15" s="171"/>
      <c r="AE15" s="171"/>
      <c r="AF15" s="171"/>
      <c r="AG15" s="171"/>
    </row>
    <row r="16" spans="1:33" s="163" customFormat="1" ht="15" customHeight="1" x14ac:dyDescent="0.2">
      <c r="A16" s="137" t="s">
        <v>19</v>
      </c>
      <c r="B16" s="152">
        <v>234538</v>
      </c>
      <c r="C16" s="152">
        <v>116544</v>
      </c>
      <c r="D16" s="152">
        <v>117994</v>
      </c>
      <c r="E16" s="152"/>
      <c r="F16" s="152">
        <v>57913</v>
      </c>
      <c r="G16" s="152">
        <v>29936</v>
      </c>
      <c r="H16" s="152">
        <v>27977</v>
      </c>
      <c r="I16" s="173"/>
      <c r="J16" s="152">
        <v>49828</v>
      </c>
      <c r="K16" s="152">
        <v>25025</v>
      </c>
      <c r="L16" s="152">
        <v>24803</v>
      </c>
      <c r="M16" s="173"/>
      <c r="N16" s="152">
        <v>43489</v>
      </c>
      <c r="O16" s="152">
        <v>21386</v>
      </c>
      <c r="P16" s="152">
        <v>22103</v>
      </c>
      <c r="Q16" s="173"/>
      <c r="R16" s="152">
        <v>41040</v>
      </c>
      <c r="S16" s="152">
        <v>20113</v>
      </c>
      <c r="T16" s="152">
        <v>20927</v>
      </c>
      <c r="U16" s="173"/>
      <c r="V16" s="152">
        <v>32987</v>
      </c>
      <c r="W16" s="152">
        <v>15795</v>
      </c>
      <c r="X16" s="152">
        <v>17192</v>
      </c>
      <c r="Y16" s="173"/>
      <c r="Z16" s="152">
        <v>9281</v>
      </c>
      <c r="AA16" s="152">
        <v>4289</v>
      </c>
      <c r="AB16" s="152">
        <v>4992</v>
      </c>
      <c r="AC16" s="171"/>
      <c r="AD16" s="171"/>
      <c r="AE16" s="171"/>
      <c r="AF16" s="171"/>
      <c r="AG16" s="171"/>
    </row>
    <row r="17" spans="1:33" ht="15" customHeight="1" x14ac:dyDescent="0.2">
      <c r="A17" s="116" t="s">
        <v>73</v>
      </c>
      <c r="B17" s="119">
        <v>196919</v>
      </c>
      <c r="C17" s="119">
        <v>97605</v>
      </c>
      <c r="D17" s="119">
        <v>99314</v>
      </c>
      <c r="E17" s="119"/>
      <c r="F17" s="119">
        <v>50100</v>
      </c>
      <c r="G17" s="119">
        <v>26004</v>
      </c>
      <c r="H17" s="119">
        <v>24096</v>
      </c>
      <c r="I17" s="119"/>
      <c r="J17" s="119">
        <v>42048</v>
      </c>
      <c r="K17" s="119">
        <v>21077</v>
      </c>
      <c r="L17" s="119">
        <v>20971</v>
      </c>
      <c r="M17" s="119"/>
      <c r="N17" s="119">
        <v>35882</v>
      </c>
      <c r="O17" s="119">
        <v>17551</v>
      </c>
      <c r="P17" s="119">
        <v>18331</v>
      </c>
      <c r="Q17" s="119"/>
      <c r="R17" s="119">
        <v>34175</v>
      </c>
      <c r="S17" s="119">
        <v>16691</v>
      </c>
      <c r="T17" s="119">
        <v>17484</v>
      </c>
      <c r="U17" s="119"/>
      <c r="V17" s="119">
        <v>26221</v>
      </c>
      <c r="W17" s="119">
        <v>12431</v>
      </c>
      <c r="X17" s="119">
        <v>13790</v>
      </c>
      <c r="Y17" s="119"/>
      <c r="Z17" s="119">
        <v>8493</v>
      </c>
      <c r="AA17" s="119">
        <v>3851</v>
      </c>
      <c r="AB17" s="119">
        <v>4642</v>
      </c>
    </row>
    <row r="18" spans="1:33" ht="15" customHeight="1" x14ac:dyDescent="0.2">
      <c r="A18" s="116" t="s">
        <v>74</v>
      </c>
      <c r="B18" s="119">
        <v>26458</v>
      </c>
      <c r="C18" s="119">
        <v>13551</v>
      </c>
      <c r="D18" s="119">
        <v>12907</v>
      </c>
      <c r="E18" s="119"/>
      <c r="F18" s="119">
        <v>5432</v>
      </c>
      <c r="G18" s="119">
        <v>2755</v>
      </c>
      <c r="H18" s="119">
        <v>2677</v>
      </c>
      <c r="I18" s="119"/>
      <c r="J18" s="119">
        <v>5580</v>
      </c>
      <c r="K18" s="119">
        <v>2876</v>
      </c>
      <c r="L18" s="119">
        <v>2704</v>
      </c>
      <c r="M18" s="119"/>
      <c r="N18" s="119">
        <v>5461</v>
      </c>
      <c r="O18" s="119">
        <v>2835</v>
      </c>
      <c r="P18" s="119">
        <v>2626</v>
      </c>
      <c r="Q18" s="119"/>
      <c r="R18" s="119">
        <v>4782</v>
      </c>
      <c r="S18" s="119">
        <v>2463</v>
      </c>
      <c r="T18" s="119">
        <v>2319</v>
      </c>
      <c r="U18" s="119"/>
      <c r="V18" s="119">
        <v>4858</v>
      </c>
      <c r="W18" s="119">
        <v>2442</v>
      </c>
      <c r="X18" s="119">
        <v>2416</v>
      </c>
      <c r="Y18" s="119"/>
      <c r="Z18" s="119">
        <v>345</v>
      </c>
      <c r="AA18" s="119">
        <v>180</v>
      </c>
      <c r="AB18" s="119">
        <v>165</v>
      </c>
    </row>
    <row r="19" spans="1:33" ht="15" customHeight="1" x14ac:dyDescent="0.2">
      <c r="A19" s="116" t="s">
        <v>263</v>
      </c>
      <c r="B19" s="119">
        <v>11161</v>
      </c>
      <c r="C19" s="119">
        <v>5388</v>
      </c>
      <c r="D19" s="119">
        <v>5773</v>
      </c>
      <c r="E19" s="119"/>
      <c r="F19" s="119">
        <v>2381</v>
      </c>
      <c r="G19" s="119">
        <v>1177</v>
      </c>
      <c r="H19" s="119">
        <v>1204</v>
      </c>
      <c r="I19" s="119"/>
      <c r="J19" s="119">
        <v>2200</v>
      </c>
      <c r="K19" s="119">
        <v>1072</v>
      </c>
      <c r="L19" s="119">
        <v>1128</v>
      </c>
      <c r="M19" s="119"/>
      <c r="N19" s="119">
        <v>2146</v>
      </c>
      <c r="O19" s="119">
        <v>1000</v>
      </c>
      <c r="P19" s="119">
        <v>1146</v>
      </c>
      <c r="Q19" s="119"/>
      <c r="R19" s="119">
        <v>2083</v>
      </c>
      <c r="S19" s="119">
        <v>959</v>
      </c>
      <c r="T19" s="119">
        <v>1124</v>
      </c>
      <c r="U19" s="119"/>
      <c r="V19" s="119">
        <v>1908</v>
      </c>
      <c r="W19" s="119">
        <v>922</v>
      </c>
      <c r="X19" s="119">
        <v>986</v>
      </c>
      <c r="Y19" s="119"/>
      <c r="Z19" s="119">
        <v>443</v>
      </c>
      <c r="AA19" s="119">
        <v>258</v>
      </c>
      <c r="AB19" s="119">
        <v>185</v>
      </c>
    </row>
    <row r="20" spans="1:33" ht="15" customHeight="1" x14ac:dyDescent="0.2">
      <c r="A20" s="116"/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</row>
    <row r="21" spans="1:33" ht="15" customHeight="1" x14ac:dyDescent="0.2">
      <c r="A21" s="125" t="s">
        <v>472</v>
      </c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</row>
    <row r="22" spans="1:33" s="163" customFormat="1" ht="15" customHeight="1" x14ac:dyDescent="0.2">
      <c r="A22" s="137" t="s">
        <v>19</v>
      </c>
      <c r="B22" s="152">
        <v>75919</v>
      </c>
      <c r="C22" s="152">
        <v>38133</v>
      </c>
      <c r="D22" s="152">
        <v>37786</v>
      </c>
      <c r="E22" s="152"/>
      <c r="F22" s="152">
        <v>19427</v>
      </c>
      <c r="G22" s="152">
        <v>10079</v>
      </c>
      <c r="H22" s="152">
        <v>9348</v>
      </c>
      <c r="I22" s="173"/>
      <c r="J22" s="152">
        <v>16831</v>
      </c>
      <c r="K22" s="152">
        <v>8518</v>
      </c>
      <c r="L22" s="152">
        <v>8313</v>
      </c>
      <c r="M22" s="173"/>
      <c r="N22" s="152">
        <v>14015</v>
      </c>
      <c r="O22" s="152">
        <v>7033</v>
      </c>
      <c r="P22" s="152">
        <v>6982</v>
      </c>
      <c r="Q22" s="173"/>
      <c r="R22" s="152">
        <v>12631</v>
      </c>
      <c r="S22" s="152">
        <v>6356</v>
      </c>
      <c r="T22" s="152">
        <v>6275</v>
      </c>
      <c r="U22" s="173"/>
      <c r="V22" s="152">
        <v>9808</v>
      </c>
      <c r="W22" s="152">
        <v>4645</v>
      </c>
      <c r="X22" s="152">
        <v>5163</v>
      </c>
      <c r="Y22" s="173"/>
      <c r="Z22" s="152">
        <v>3207</v>
      </c>
      <c r="AA22" s="152">
        <v>1502</v>
      </c>
      <c r="AB22" s="152">
        <v>1705</v>
      </c>
      <c r="AC22" s="171"/>
      <c r="AD22" s="171"/>
      <c r="AE22" s="171"/>
      <c r="AF22" s="171"/>
      <c r="AG22" s="171"/>
    </row>
    <row r="23" spans="1:33" ht="15" customHeight="1" x14ac:dyDescent="0.2">
      <c r="A23" s="116" t="s">
        <v>73</v>
      </c>
      <c r="B23" s="172">
        <v>75395</v>
      </c>
      <c r="C23" s="172">
        <v>37883</v>
      </c>
      <c r="D23" s="172">
        <v>37512</v>
      </c>
      <c r="E23" s="172"/>
      <c r="F23" s="172">
        <v>19311</v>
      </c>
      <c r="G23" s="172">
        <v>10024</v>
      </c>
      <c r="H23" s="172">
        <v>9287</v>
      </c>
      <c r="I23" s="172"/>
      <c r="J23" s="172">
        <v>16723</v>
      </c>
      <c r="K23" s="172">
        <v>8467</v>
      </c>
      <c r="L23" s="172">
        <v>8256</v>
      </c>
      <c r="M23" s="172"/>
      <c r="N23" s="172">
        <v>13918</v>
      </c>
      <c r="O23" s="172">
        <v>6984</v>
      </c>
      <c r="P23" s="172">
        <v>6934</v>
      </c>
      <c r="Q23" s="172"/>
      <c r="R23" s="172">
        <v>12534</v>
      </c>
      <c r="S23" s="172">
        <v>6307</v>
      </c>
      <c r="T23" s="172">
        <v>6227</v>
      </c>
      <c r="U23" s="172"/>
      <c r="V23" s="172">
        <v>9703</v>
      </c>
      <c r="W23" s="172">
        <v>4599</v>
      </c>
      <c r="X23" s="172">
        <v>5104</v>
      </c>
      <c r="Y23" s="172"/>
      <c r="Z23" s="172">
        <v>3206</v>
      </c>
      <c r="AA23" s="172">
        <v>1502</v>
      </c>
      <c r="AB23" s="172">
        <v>1704</v>
      </c>
    </row>
    <row r="24" spans="1:33" ht="15" customHeight="1" x14ac:dyDescent="0.2">
      <c r="A24" s="116" t="s">
        <v>74</v>
      </c>
      <c r="B24" s="172">
        <v>524</v>
      </c>
      <c r="C24" s="172">
        <v>250</v>
      </c>
      <c r="D24" s="172">
        <v>274</v>
      </c>
      <c r="E24" s="172"/>
      <c r="F24" s="172">
        <v>116</v>
      </c>
      <c r="G24" s="172">
        <v>55</v>
      </c>
      <c r="H24" s="172">
        <v>61</v>
      </c>
      <c r="I24" s="172"/>
      <c r="J24" s="172">
        <v>108</v>
      </c>
      <c r="K24" s="172">
        <v>51</v>
      </c>
      <c r="L24" s="172">
        <v>57</v>
      </c>
      <c r="M24" s="172"/>
      <c r="N24" s="172">
        <v>97</v>
      </c>
      <c r="O24" s="172">
        <v>49</v>
      </c>
      <c r="P24" s="172">
        <v>48</v>
      </c>
      <c r="Q24" s="172"/>
      <c r="R24" s="172">
        <v>97</v>
      </c>
      <c r="S24" s="172">
        <v>49</v>
      </c>
      <c r="T24" s="172">
        <v>48</v>
      </c>
      <c r="U24" s="172"/>
      <c r="V24" s="172">
        <v>105</v>
      </c>
      <c r="W24" s="172">
        <v>46</v>
      </c>
      <c r="X24" s="172">
        <v>59</v>
      </c>
      <c r="Y24" s="172"/>
      <c r="Z24" s="172">
        <v>1</v>
      </c>
      <c r="AA24" s="172">
        <v>0</v>
      </c>
      <c r="AB24" s="172">
        <v>1</v>
      </c>
    </row>
    <row r="25" spans="1:33" ht="15" customHeight="1" thickBot="1" x14ac:dyDescent="0.25">
      <c r="A25" s="120" t="s">
        <v>263</v>
      </c>
      <c r="B25" s="121">
        <f>+'C51'!B25+'C62'!B25</f>
        <v>0</v>
      </c>
      <c r="C25" s="121">
        <f>+'C51'!C25+'C62'!C25</f>
        <v>0</v>
      </c>
      <c r="D25" s="121">
        <f>+'C51'!D25+'C62'!D25</f>
        <v>0</v>
      </c>
      <c r="E25" s="121"/>
      <c r="F25" s="121">
        <f>+'C51'!F25+'C62'!F25</f>
        <v>0</v>
      </c>
      <c r="G25" s="121">
        <f>+'C51'!G25+'C62'!G25</f>
        <v>0</v>
      </c>
      <c r="H25" s="121">
        <f>+'C51'!H25+'C62'!H25</f>
        <v>0</v>
      </c>
      <c r="I25" s="121"/>
      <c r="J25" s="121">
        <f>+'C51'!J25+'C62'!J25</f>
        <v>0</v>
      </c>
      <c r="K25" s="121">
        <f>+'C51'!K25+'C62'!K25</f>
        <v>0</v>
      </c>
      <c r="L25" s="121">
        <f>+'C51'!L25+'C62'!L25</f>
        <v>0</v>
      </c>
      <c r="M25" s="121"/>
      <c r="N25" s="121">
        <f>+'C51'!N25+'C62'!N25</f>
        <v>0</v>
      </c>
      <c r="O25" s="121">
        <f>+'C51'!O25+'C62'!O25</f>
        <v>0</v>
      </c>
      <c r="P25" s="121">
        <f>+'C51'!P25+'C62'!P25</f>
        <v>0</v>
      </c>
      <c r="Q25" s="121"/>
      <c r="R25" s="121">
        <f>+'C51'!R25+'C62'!R25</f>
        <v>0</v>
      </c>
      <c r="S25" s="121">
        <f>+'C51'!S25+'C62'!S25</f>
        <v>0</v>
      </c>
      <c r="T25" s="121">
        <f>+'C51'!T25+'C62'!T25</f>
        <v>0</v>
      </c>
      <c r="U25" s="121"/>
      <c r="V25" s="121">
        <f>+'C51'!V25+'C62'!V25</f>
        <v>0</v>
      </c>
      <c r="W25" s="121">
        <f>+'C51'!W25+'C62'!W25</f>
        <v>0</v>
      </c>
      <c r="X25" s="121">
        <f>+'C51'!X25+'C62'!X25</f>
        <v>0</v>
      </c>
      <c r="Y25" s="121"/>
      <c r="Z25" s="121">
        <f>+'C51'!Z25+'C62'!Z25</f>
        <v>0</v>
      </c>
      <c r="AA25" s="121">
        <f>+'C51'!AA25+'C62'!AA25</f>
        <v>0</v>
      </c>
      <c r="AB25" s="121">
        <f>+'C51'!AB25+'C62'!AB25</f>
        <v>0</v>
      </c>
    </row>
    <row r="26" spans="1:33" ht="15" customHeight="1" x14ac:dyDescent="0.2">
      <c r="A26" s="334" t="s">
        <v>256</v>
      </c>
      <c r="B26" s="334"/>
      <c r="C26" s="334"/>
      <c r="D26" s="334"/>
      <c r="E26" s="334"/>
      <c r="F26" s="334"/>
      <c r="G26" s="334"/>
      <c r="H26" s="334"/>
      <c r="I26" s="334"/>
      <c r="J26" s="334"/>
      <c r="K26" s="334"/>
      <c r="L26" s="334"/>
      <c r="M26" s="334"/>
      <c r="N26" s="334"/>
      <c r="O26" s="334"/>
      <c r="P26" s="334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</row>
    <row r="27" spans="1:33" ht="15" customHeight="1" x14ac:dyDescent="0.2">
      <c r="A27" s="335" t="s">
        <v>242</v>
      </c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77" orientation="landscape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9"/>
  <sheetViews>
    <sheetView topLeftCell="A90" zoomScaleNormal="100" zoomScaleSheetLayoutView="50" workbookViewId="0">
      <selection activeCell="AE102" sqref="AE102:AF103"/>
    </sheetView>
  </sheetViews>
  <sheetFormatPr baseColWidth="10" defaultRowHeight="15" customHeight="1" x14ac:dyDescent="0.25"/>
  <cols>
    <col min="1" max="1" width="15.42578125" style="108" customWidth="1"/>
    <col min="2" max="4" width="7.5703125" style="108" customWidth="1"/>
    <col min="5" max="5" width="1.7109375" style="108" customWidth="1"/>
    <col min="6" max="8" width="7.5703125" style="108" customWidth="1"/>
    <col min="9" max="9" width="1.7109375" style="108" customWidth="1"/>
    <col min="10" max="12" width="7.5703125" style="108" customWidth="1"/>
    <col min="13" max="13" width="1.7109375" style="108" customWidth="1"/>
    <col min="14" max="16" width="7.5703125" style="108" customWidth="1"/>
    <col min="17" max="17" width="1.7109375" style="108" customWidth="1"/>
    <col min="18" max="20" width="7.5703125" style="108" customWidth="1"/>
    <col min="21" max="21" width="1.7109375" style="108" customWidth="1"/>
    <col min="22" max="24" width="7.5703125" style="108" customWidth="1"/>
    <col min="25" max="25" width="1.7109375" style="108" customWidth="1"/>
    <col min="26" max="28" width="7.5703125" style="108" customWidth="1"/>
    <col min="29" max="33" width="8.7109375" style="108" customWidth="1"/>
    <col min="34" max="256" width="11.42578125" style="108"/>
    <col min="257" max="257" width="19.42578125" style="108" customWidth="1"/>
    <col min="258" max="258" width="8.42578125" style="108" customWidth="1"/>
    <col min="259" max="259" width="8.140625" style="108" customWidth="1"/>
    <col min="260" max="260" width="7.5703125" style="108" customWidth="1"/>
    <col min="261" max="261" width="1.7109375" style="108" customWidth="1"/>
    <col min="262" max="264" width="6.7109375" style="108" customWidth="1"/>
    <col min="265" max="265" width="1.7109375" style="108" customWidth="1"/>
    <col min="266" max="268" width="6.7109375" style="108" customWidth="1"/>
    <col min="269" max="269" width="1.7109375" style="108" customWidth="1"/>
    <col min="270" max="272" width="6.7109375" style="108" customWidth="1"/>
    <col min="273" max="273" width="1.7109375" style="108" customWidth="1"/>
    <col min="274" max="276" width="6.7109375" style="108" customWidth="1"/>
    <col min="277" max="277" width="1.7109375" style="108" customWidth="1"/>
    <col min="278" max="280" width="6.7109375" style="108" customWidth="1"/>
    <col min="281" max="281" width="1.7109375" style="108" customWidth="1"/>
    <col min="282" max="282" width="6.5703125" style="108" customWidth="1"/>
    <col min="283" max="284" width="6.7109375" style="108" customWidth="1"/>
    <col min="285" max="512" width="11.42578125" style="108"/>
    <col min="513" max="513" width="19.42578125" style="108" customWidth="1"/>
    <col min="514" max="514" width="8.42578125" style="108" customWidth="1"/>
    <col min="515" max="515" width="8.140625" style="108" customWidth="1"/>
    <col min="516" max="516" width="7.5703125" style="108" customWidth="1"/>
    <col min="517" max="517" width="1.7109375" style="108" customWidth="1"/>
    <col min="518" max="520" width="6.7109375" style="108" customWidth="1"/>
    <col min="521" max="521" width="1.7109375" style="108" customWidth="1"/>
    <col min="522" max="524" width="6.7109375" style="108" customWidth="1"/>
    <col min="525" max="525" width="1.7109375" style="108" customWidth="1"/>
    <col min="526" max="528" width="6.7109375" style="108" customWidth="1"/>
    <col min="529" max="529" width="1.7109375" style="108" customWidth="1"/>
    <col min="530" max="532" width="6.7109375" style="108" customWidth="1"/>
    <col min="533" max="533" width="1.7109375" style="108" customWidth="1"/>
    <col min="534" max="536" width="6.7109375" style="108" customWidth="1"/>
    <col min="537" max="537" width="1.7109375" style="108" customWidth="1"/>
    <col min="538" max="538" width="6.5703125" style="108" customWidth="1"/>
    <col min="539" max="540" width="6.7109375" style="108" customWidth="1"/>
    <col min="541" max="768" width="11.42578125" style="108"/>
    <col min="769" max="769" width="19.42578125" style="108" customWidth="1"/>
    <col min="770" max="770" width="8.42578125" style="108" customWidth="1"/>
    <col min="771" max="771" width="8.140625" style="108" customWidth="1"/>
    <col min="772" max="772" width="7.5703125" style="108" customWidth="1"/>
    <col min="773" max="773" width="1.7109375" style="108" customWidth="1"/>
    <col min="774" max="776" width="6.7109375" style="108" customWidth="1"/>
    <col min="777" max="777" width="1.7109375" style="108" customWidth="1"/>
    <col min="778" max="780" width="6.7109375" style="108" customWidth="1"/>
    <col min="781" max="781" width="1.7109375" style="108" customWidth="1"/>
    <col min="782" max="784" width="6.7109375" style="108" customWidth="1"/>
    <col min="785" max="785" width="1.7109375" style="108" customWidth="1"/>
    <col min="786" max="788" width="6.7109375" style="108" customWidth="1"/>
    <col min="789" max="789" width="1.7109375" style="108" customWidth="1"/>
    <col min="790" max="792" width="6.7109375" style="108" customWidth="1"/>
    <col min="793" max="793" width="1.7109375" style="108" customWidth="1"/>
    <col min="794" max="794" width="6.5703125" style="108" customWidth="1"/>
    <col min="795" max="796" width="6.7109375" style="108" customWidth="1"/>
    <col min="797" max="1024" width="11.42578125" style="108"/>
    <col min="1025" max="1025" width="19.42578125" style="108" customWidth="1"/>
    <col min="1026" max="1026" width="8.42578125" style="108" customWidth="1"/>
    <col min="1027" max="1027" width="8.140625" style="108" customWidth="1"/>
    <col min="1028" max="1028" width="7.5703125" style="108" customWidth="1"/>
    <col min="1029" max="1029" width="1.7109375" style="108" customWidth="1"/>
    <col min="1030" max="1032" width="6.7109375" style="108" customWidth="1"/>
    <col min="1033" max="1033" width="1.7109375" style="108" customWidth="1"/>
    <col min="1034" max="1036" width="6.7109375" style="108" customWidth="1"/>
    <col min="1037" max="1037" width="1.7109375" style="108" customWidth="1"/>
    <col min="1038" max="1040" width="6.7109375" style="108" customWidth="1"/>
    <col min="1041" max="1041" width="1.7109375" style="108" customWidth="1"/>
    <col min="1042" max="1044" width="6.7109375" style="108" customWidth="1"/>
    <col min="1045" max="1045" width="1.7109375" style="108" customWidth="1"/>
    <col min="1046" max="1048" width="6.7109375" style="108" customWidth="1"/>
    <col min="1049" max="1049" width="1.7109375" style="108" customWidth="1"/>
    <col min="1050" max="1050" width="6.5703125" style="108" customWidth="1"/>
    <col min="1051" max="1052" width="6.7109375" style="108" customWidth="1"/>
    <col min="1053" max="1280" width="11.42578125" style="108"/>
    <col min="1281" max="1281" width="19.42578125" style="108" customWidth="1"/>
    <col min="1282" max="1282" width="8.42578125" style="108" customWidth="1"/>
    <col min="1283" max="1283" width="8.140625" style="108" customWidth="1"/>
    <col min="1284" max="1284" width="7.5703125" style="108" customWidth="1"/>
    <col min="1285" max="1285" width="1.7109375" style="108" customWidth="1"/>
    <col min="1286" max="1288" width="6.7109375" style="108" customWidth="1"/>
    <col min="1289" max="1289" width="1.7109375" style="108" customWidth="1"/>
    <col min="1290" max="1292" width="6.7109375" style="108" customWidth="1"/>
    <col min="1293" max="1293" width="1.7109375" style="108" customWidth="1"/>
    <col min="1294" max="1296" width="6.7109375" style="108" customWidth="1"/>
    <col min="1297" max="1297" width="1.7109375" style="108" customWidth="1"/>
    <col min="1298" max="1300" width="6.7109375" style="108" customWidth="1"/>
    <col min="1301" max="1301" width="1.7109375" style="108" customWidth="1"/>
    <col min="1302" max="1304" width="6.7109375" style="108" customWidth="1"/>
    <col min="1305" max="1305" width="1.7109375" style="108" customWidth="1"/>
    <col min="1306" max="1306" width="6.5703125" style="108" customWidth="1"/>
    <col min="1307" max="1308" width="6.7109375" style="108" customWidth="1"/>
    <col min="1309" max="1536" width="11.42578125" style="108"/>
    <col min="1537" max="1537" width="19.42578125" style="108" customWidth="1"/>
    <col min="1538" max="1538" width="8.42578125" style="108" customWidth="1"/>
    <col min="1539" max="1539" width="8.140625" style="108" customWidth="1"/>
    <col min="1540" max="1540" width="7.5703125" style="108" customWidth="1"/>
    <col min="1541" max="1541" width="1.7109375" style="108" customWidth="1"/>
    <col min="1542" max="1544" width="6.7109375" style="108" customWidth="1"/>
    <col min="1545" max="1545" width="1.7109375" style="108" customWidth="1"/>
    <col min="1546" max="1548" width="6.7109375" style="108" customWidth="1"/>
    <col min="1549" max="1549" width="1.7109375" style="108" customWidth="1"/>
    <col min="1550" max="1552" width="6.7109375" style="108" customWidth="1"/>
    <col min="1553" max="1553" width="1.7109375" style="108" customWidth="1"/>
    <col min="1554" max="1556" width="6.7109375" style="108" customWidth="1"/>
    <col min="1557" max="1557" width="1.7109375" style="108" customWidth="1"/>
    <col min="1558" max="1560" width="6.7109375" style="108" customWidth="1"/>
    <col min="1561" max="1561" width="1.7109375" style="108" customWidth="1"/>
    <col min="1562" max="1562" width="6.5703125" style="108" customWidth="1"/>
    <col min="1563" max="1564" width="6.7109375" style="108" customWidth="1"/>
    <col min="1565" max="1792" width="11.42578125" style="108"/>
    <col min="1793" max="1793" width="19.42578125" style="108" customWidth="1"/>
    <col min="1794" max="1794" width="8.42578125" style="108" customWidth="1"/>
    <col min="1795" max="1795" width="8.140625" style="108" customWidth="1"/>
    <col min="1796" max="1796" width="7.5703125" style="108" customWidth="1"/>
    <col min="1797" max="1797" width="1.7109375" style="108" customWidth="1"/>
    <col min="1798" max="1800" width="6.7109375" style="108" customWidth="1"/>
    <col min="1801" max="1801" width="1.7109375" style="108" customWidth="1"/>
    <col min="1802" max="1804" width="6.7109375" style="108" customWidth="1"/>
    <col min="1805" max="1805" width="1.7109375" style="108" customWidth="1"/>
    <col min="1806" max="1808" width="6.7109375" style="108" customWidth="1"/>
    <col min="1809" max="1809" width="1.7109375" style="108" customWidth="1"/>
    <col min="1810" max="1812" width="6.7109375" style="108" customWidth="1"/>
    <col min="1813" max="1813" width="1.7109375" style="108" customWidth="1"/>
    <col min="1814" max="1816" width="6.7109375" style="108" customWidth="1"/>
    <col min="1817" max="1817" width="1.7109375" style="108" customWidth="1"/>
    <col min="1818" max="1818" width="6.5703125" style="108" customWidth="1"/>
    <col min="1819" max="1820" width="6.7109375" style="108" customWidth="1"/>
    <col min="1821" max="2048" width="11.42578125" style="108"/>
    <col min="2049" max="2049" width="19.42578125" style="108" customWidth="1"/>
    <col min="2050" max="2050" width="8.42578125" style="108" customWidth="1"/>
    <col min="2051" max="2051" width="8.140625" style="108" customWidth="1"/>
    <col min="2052" max="2052" width="7.5703125" style="108" customWidth="1"/>
    <col min="2053" max="2053" width="1.7109375" style="108" customWidth="1"/>
    <col min="2054" max="2056" width="6.7109375" style="108" customWidth="1"/>
    <col min="2057" max="2057" width="1.7109375" style="108" customWidth="1"/>
    <col min="2058" max="2060" width="6.7109375" style="108" customWidth="1"/>
    <col min="2061" max="2061" width="1.7109375" style="108" customWidth="1"/>
    <col min="2062" max="2064" width="6.7109375" style="108" customWidth="1"/>
    <col min="2065" max="2065" width="1.7109375" style="108" customWidth="1"/>
    <col min="2066" max="2068" width="6.7109375" style="108" customWidth="1"/>
    <col min="2069" max="2069" width="1.7109375" style="108" customWidth="1"/>
    <col min="2070" max="2072" width="6.7109375" style="108" customWidth="1"/>
    <col min="2073" max="2073" width="1.7109375" style="108" customWidth="1"/>
    <col min="2074" max="2074" width="6.5703125" style="108" customWidth="1"/>
    <col min="2075" max="2076" width="6.7109375" style="108" customWidth="1"/>
    <col min="2077" max="2304" width="11.42578125" style="108"/>
    <col min="2305" max="2305" width="19.42578125" style="108" customWidth="1"/>
    <col min="2306" max="2306" width="8.42578125" style="108" customWidth="1"/>
    <col min="2307" max="2307" width="8.140625" style="108" customWidth="1"/>
    <col min="2308" max="2308" width="7.5703125" style="108" customWidth="1"/>
    <col min="2309" max="2309" width="1.7109375" style="108" customWidth="1"/>
    <col min="2310" max="2312" width="6.7109375" style="108" customWidth="1"/>
    <col min="2313" max="2313" width="1.7109375" style="108" customWidth="1"/>
    <col min="2314" max="2316" width="6.7109375" style="108" customWidth="1"/>
    <col min="2317" max="2317" width="1.7109375" style="108" customWidth="1"/>
    <col min="2318" max="2320" width="6.7109375" style="108" customWidth="1"/>
    <col min="2321" max="2321" width="1.7109375" style="108" customWidth="1"/>
    <col min="2322" max="2324" width="6.7109375" style="108" customWidth="1"/>
    <col min="2325" max="2325" width="1.7109375" style="108" customWidth="1"/>
    <col min="2326" max="2328" width="6.7109375" style="108" customWidth="1"/>
    <col min="2329" max="2329" width="1.7109375" style="108" customWidth="1"/>
    <col min="2330" max="2330" width="6.5703125" style="108" customWidth="1"/>
    <col min="2331" max="2332" width="6.7109375" style="108" customWidth="1"/>
    <col min="2333" max="2560" width="11.42578125" style="108"/>
    <col min="2561" max="2561" width="19.42578125" style="108" customWidth="1"/>
    <col min="2562" max="2562" width="8.42578125" style="108" customWidth="1"/>
    <col min="2563" max="2563" width="8.140625" style="108" customWidth="1"/>
    <col min="2564" max="2564" width="7.5703125" style="108" customWidth="1"/>
    <col min="2565" max="2565" width="1.7109375" style="108" customWidth="1"/>
    <col min="2566" max="2568" width="6.7109375" style="108" customWidth="1"/>
    <col min="2569" max="2569" width="1.7109375" style="108" customWidth="1"/>
    <col min="2570" max="2572" width="6.7109375" style="108" customWidth="1"/>
    <col min="2573" max="2573" width="1.7109375" style="108" customWidth="1"/>
    <col min="2574" max="2576" width="6.7109375" style="108" customWidth="1"/>
    <col min="2577" max="2577" width="1.7109375" style="108" customWidth="1"/>
    <col min="2578" max="2580" width="6.7109375" style="108" customWidth="1"/>
    <col min="2581" max="2581" width="1.7109375" style="108" customWidth="1"/>
    <col min="2582" max="2584" width="6.7109375" style="108" customWidth="1"/>
    <col min="2585" max="2585" width="1.7109375" style="108" customWidth="1"/>
    <col min="2586" max="2586" width="6.5703125" style="108" customWidth="1"/>
    <col min="2587" max="2588" width="6.7109375" style="108" customWidth="1"/>
    <col min="2589" max="2816" width="11.42578125" style="108"/>
    <col min="2817" max="2817" width="19.42578125" style="108" customWidth="1"/>
    <col min="2818" max="2818" width="8.42578125" style="108" customWidth="1"/>
    <col min="2819" max="2819" width="8.140625" style="108" customWidth="1"/>
    <col min="2820" max="2820" width="7.5703125" style="108" customWidth="1"/>
    <col min="2821" max="2821" width="1.7109375" style="108" customWidth="1"/>
    <col min="2822" max="2824" width="6.7109375" style="108" customWidth="1"/>
    <col min="2825" max="2825" width="1.7109375" style="108" customWidth="1"/>
    <col min="2826" max="2828" width="6.7109375" style="108" customWidth="1"/>
    <col min="2829" max="2829" width="1.7109375" style="108" customWidth="1"/>
    <col min="2830" max="2832" width="6.7109375" style="108" customWidth="1"/>
    <col min="2833" max="2833" width="1.7109375" style="108" customWidth="1"/>
    <col min="2834" max="2836" width="6.7109375" style="108" customWidth="1"/>
    <col min="2837" max="2837" width="1.7109375" style="108" customWidth="1"/>
    <col min="2838" max="2840" width="6.7109375" style="108" customWidth="1"/>
    <col min="2841" max="2841" width="1.7109375" style="108" customWidth="1"/>
    <col min="2842" max="2842" width="6.5703125" style="108" customWidth="1"/>
    <col min="2843" max="2844" width="6.7109375" style="108" customWidth="1"/>
    <col min="2845" max="3072" width="11.42578125" style="108"/>
    <col min="3073" max="3073" width="19.42578125" style="108" customWidth="1"/>
    <col min="3074" max="3074" width="8.42578125" style="108" customWidth="1"/>
    <col min="3075" max="3075" width="8.140625" style="108" customWidth="1"/>
    <col min="3076" max="3076" width="7.5703125" style="108" customWidth="1"/>
    <col min="3077" max="3077" width="1.7109375" style="108" customWidth="1"/>
    <col min="3078" max="3080" width="6.7109375" style="108" customWidth="1"/>
    <col min="3081" max="3081" width="1.7109375" style="108" customWidth="1"/>
    <col min="3082" max="3084" width="6.7109375" style="108" customWidth="1"/>
    <col min="3085" max="3085" width="1.7109375" style="108" customWidth="1"/>
    <col min="3086" max="3088" width="6.7109375" style="108" customWidth="1"/>
    <col min="3089" max="3089" width="1.7109375" style="108" customWidth="1"/>
    <col min="3090" max="3092" width="6.7109375" style="108" customWidth="1"/>
    <col min="3093" max="3093" width="1.7109375" style="108" customWidth="1"/>
    <col min="3094" max="3096" width="6.7109375" style="108" customWidth="1"/>
    <col min="3097" max="3097" width="1.7109375" style="108" customWidth="1"/>
    <col min="3098" max="3098" width="6.5703125" style="108" customWidth="1"/>
    <col min="3099" max="3100" width="6.7109375" style="108" customWidth="1"/>
    <col min="3101" max="3328" width="11.42578125" style="108"/>
    <col min="3329" max="3329" width="19.42578125" style="108" customWidth="1"/>
    <col min="3330" max="3330" width="8.42578125" style="108" customWidth="1"/>
    <col min="3331" max="3331" width="8.140625" style="108" customWidth="1"/>
    <col min="3332" max="3332" width="7.5703125" style="108" customWidth="1"/>
    <col min="3333" max="3333" width="1.7109375" style="108" customWidth="1"/>
    <col min="3334" max="3336" width="6.7109375" style="108" customWidth="1"/>
    <col min="3337" max="3337" width="1.7109375" style="108" customWidth="1"/>
    <col min="3338" max="3340" width="6.7109375" style="108" customWidth="1"/>
    <col min="3341" max="3341" width="1.7109375" style="108" customWidth="1"/>
    <col min="3342" max="3344" width="6.7109375" style="108" customWidth="1"/>
    <col min="3345" max="3345" width="1.7109375" style="108" customWidth="1"/>
    <col min="3346" max="3348" width="6.7109375" style="108" customWidth="1"/>
    <col min="3349" max="3349" width="1.7109375" style="108" customWidth="1"/>
    <col min="3350" max="3352" width="6.7109375" style="108" customWidth="1"/>
    <col min="3353" max="3353" width="1.7109375" style="108" customWidth="1"/>
    <col min="3354" max="3354" width="6.5703125" style="108" customWidth="1"/>
    <col min="3355" max="3356" width="6.7109375" style="108" customWidth="1"/>
    <col min="3357" max="3584" width="11.42578125" style="108"/>
    <col min="3585" max="3585" width="19.42578125" style="108" customWidth="1"/>
    <col min="3586" max="3586" width="8.42578125" style="108" customWidth="1"/>
    <col min="3587" max="3587" width="8.140625" style="108" customWidth="1"/>
    <col min="3588" max="3588" width="7.5703125" style="108" customWidth="1"/>
    <col min="3589" max="3589" width="1.7109375" style="108" customWidth="1"/>
    <col min="3590" max="3592" width="6.7109375" style="108" customWidth="1"/>
    <col min="3593" max="3593" width="1.7109375" style="108" customWidth="1"/>
    <col min="3594" max="3596" width="6.7109375" style="108" customWidth="1"/>
    <col min="3597" max="3597" width="1.7109375" style="108" customWidth="1"/>
    <col min="3598" max="3600" width="6.7109375" style="108" customWidth="1"/>
    <col min="3601" max="3601" width="1.7109375" style="108" customWidth="1"/>
    <col min="3602" max="3604" width="6.7109375" style="108" customWidth="1"/>
    <col min="3605" max="3605" width="1.7109375" style="108" customWidth="1"/>
    <col min="3606" max="3608" width="6.7109375" style="108" customWidth="1"/>
    <col min="3609" max="3609" width="1.7109375" style="108" customWidth="1"/>
    <col min="3610" max="3610" width="6.5703125" style="108" customWidth="1"/>
    <col min="3611" max="3612" width="6.7109375" style="108" customWidth="1"/>
    <col min="3613" max="3840" width="11.42578125" style="108"/>
    <col min="3841" max="3841" width="19.42578125" style="108" customWidth="1"/>
    <col min="3842" max="3842" width="8.42578125" style="108" customWidth="1"/>
    <col min="3843" max="3843" width="8.140625" style="108" customWidth="1"/>
    <col min="3844" max="3844" width="7.5703125" style="108" customWidth="1"/>
    <col min="3845" max="3845" width="1.7109375" style="108" customWidth="1"/>
    <col min="3846" max="3848" width="6.7109375" style="108" customWidth="1"/>
    <col min="3849" max="3849" width="1.7109375" style="108" customWidth="1"/>
    <col min="3850" max="3852" width="6.7109375" style="108" customWidth="1"/>
    <col min="3853" max="3853" width="1.7109375" style="108" customWidth="1"/>
    <col min="3854" max="3856" width="6.7109375" style="108" customWidth="1"/>
    <col min="3857" max="3857" width="1.7109375" style="108" customWidth="1"/>
    <col min="3858" max="3860" width="6.7109375" style="108" customWidth="1"/>
    <col min="3861" max="3861" width="1.7109375" style="108" customWidth="1"/>
    <col min="3862" max="3864" width="6.7109375" style="108" customWidth="1"/>
    <col min="3865" max="3865" width="1.7109375" style="108" customWidth="1"/>
    <col min="3866" max="3866" width="6.5703125" style="108" customWidth="1"/>
    <col min="3867" max="3868" width="6.7109375" style="108" customWidth="1"/>
    <col min="3869" max="4096" width="11.42578125" style="108"/>
    <col min="4097" max="4097" width="19.42578125" style="108" customWidth="1"/>
    <col min="4098" max="4098" width="8.42578125" style="108" customWidth="1"/>
    <col min="4099" max="4099" width="8.140625" style="108" customWidth="1"/>
    <col min="4100" max="4100" width="7.5703125" style="108" customWidth="1"/>
    <col min="4101" max="4101" width="1.7109375" style="108" customWidth="1"/>
    <col min="4102" max="4104" width="6.7109375" style="108" customWidth="1"/>
    <col min="4105" max="4105" width="1.7109375" style="108" customWidth="1"/>
    <col min="4106" max="4108" width="6.7109375" style="108" customWidth="1"/>
    <col min="4109" max="4109" width="1.7109375" style="108" customWidth="1"/>
    <col min="4110" max="4112" width="6.7109375" style="108" customWidth="1"/>
    <col min="4113" max="4113" width="1.7109375" style="108" customWidth="1"/>
    <col min="4114" max="4116" width="6.7109375" style="108" customWidth="1"/>
    <col min="4117" max="4117" width="1.7109375" style="108" customWidth="1"/>
    <col min="4118" max="4120" width="6.7109375" style="108" customWidth="1"/>
    <col min="4121" max="4121" width="1.7109375" style="108" customWidth="1"/>
    <col min="4122" max="4122" width="6.5703125" style="108" customWidth="1"/>
    <col min="4123" max="4124" width="6.7109375" style="108" customWidth="1"/>
    <col min="4125" max="4352" width="11.42578125" style="108"/>
    <col min="4353" max="4353" width="19.42578125" style="108" customWidth="1"/>
    <col min="4354" max="4354" width="8.42578125" style="108" customWidth="1"/>
    <col min="4355" max="4355" width="8.140625" style="108" customWidth="1"/>
    <col min="4356" max="4356" width="7.5703125" style="108" customWidth="1"/>
    <col min="4357" max="4357" width="1.7109375" style="108" customWidth="1"/>
    <col min="4358" max="4360" width="6.7109375" style="108" customWidth="1"/>
    <col min="4361" max="4361" width="1.7109375" style="108" customWidth="1"/>
    <col min="4362" max="4364" width="6.7109375" style="108" customWidth="1"/>
    <col min="4365" max="4365" width="1.7109375" style="108" customWidth="1"/>
    <col min="4366" max="4368" width="6.7109375" style="108" customWidth="1"/>
    <col min="4369" max="4369" width="1.7109375" style="108" customWidth="1"/>
    <col min="4370" max="4372" width="6.7109375" style="108" customWidth="1"/>
    <col min="4373" max="4373" width="1.7109375" style="108" customWidth="1"/>
    <col min="4374" max="4376" width="6.7109375" style="108" customWidth="1"/>
    <col min="4377" max="4377" width="1.7109375" style="108" customWidth="1"/>
    <col min="4378" max="4378" width="6.5703125" style="108" customWidth="1"/>
    <col min="4379" max="4380" width="6.7109375" style="108" customWidth="1"/>
    <col min="4381" max="4608" width="11.42578125" style="108"/>
    <col min="4609" max="4609" width="19.42578125" style="108" customWidth="1"/>
    <col min="4610" max="4610" width="8.42578125" style="108" customWidth="1"/>
    <col min="4611" max="4611" width="8.140625" style="108" customWidth="1"/>
    <col min="4612" max="4612" width="7.5703125" style="108" customWidth="1"/>
    <col min="4613" max="4613" width="1.7109375" style="108" customWidth="1"/>
    <col min="4614" max="4616" width="6.7109375" style="108" customWidth="1"/>
    <col min="4617" max="4617" width="1.7109375" style="108" customWidth="1"/>
    <col min="4618" max="4620" width="6.7109375" style="108" customWidth="1"/>
    <col min="4621" max="4621" width="1.7109375" style="108" customWidth="1"/>
    <col min="4622" max="4624" width="6.7109375" style="108" customWidth="1"/>
    <col min="4625" max="4625" width="1.7109375" style="108" customWidth="1"/>
    <col min="4626" max="4628" width="6.7109375" style="108" customWidth="1"/>
    <col min="4629" max="4629" width="1.7109375" style="108" customWidth="1"/>
    <col min="4630" max="4632" width="6.7109375" style="108" customWidth="1"/>
    <col min="4633" max="4633" width="1.7109375" style="108" customWidth="1"/>
    <col min="4634" max="4634" width="6.5703125" style="108" customWidth="1"/>
    <col min="4635" max="4636" width="6.7109375" style="108" customWidth="1"/>
    <col min="4637" max="4864" width="11.42578125" style="108"/>
    <col min="4865" max="4865" width="19.42578125" style="108" customWidth="1"/>
    <col min="4866" max="4866" width="8.42578125" style="108" customWidth="1"/>
    <col min="4867" max="4867" width="8.140625" style="108" customWidth="1"/>
    <col min="4868" max="4868" width="7.5703125" style="108" customWidth="1"/>
    <col min="4869" max="4869" width="1.7109375" style="108" customWidth="1"/>
    <col min="4870" max="4872" width="6.7109375" style="108" customWidth="1"/>
    <col min="4873" max="4873" width="1.7109375" style="108" customWidth="1"/>
    <col min="4874" max="4876" width="6.7109375" style="108" customWidth="1"/>
    <col min="4877" max="4877" width="1.7109375" style="108" customWidth="1"/>
    <col min="4878" max="4880" width="6.7109375" style="108" customWidth="1"/>
    <col min="4881" max="4881" width="1.7109375" style="108" customWidth="1"/>
    <col min="4882" max="4884" width="6.7109375" style="108" customWidth="1"/>
    <col min="4885" max="4885" width="1.7109375" style="108" customWidth="1"/>
    <col min="4886" max="4888" width="6.7109375" style="108" customWidth="1"/>
    <col min="4889" max="4889" width="1.7109375" style="108" customWidth="1"/>
    <col min="4890" max="4890" width="6.5703125" style="108" customWidth="1"/>
    <col min="4891" max="4892" width="6.7109375" style="108" customWidth="1"/>
    <col min="4893" max="5120" width="11.42578125" style="108"/>
    <col min="5121" max="5121" width="19.42578125" style="108" customWidth="1"/>
    <col min="5122" max="5122" width="8.42578125" style="108" customWidth="1"/>
    <col min="5123" max="5123" width="8.140625" style="108" customWidth="1"/>
    <col min="5124" max="5124" width="7.5703125" style="108" customWidth="1"/>
    <col min="5125" max="5125" width="1.7109375" style="108" customWidth="1"/>
    <col min="5126" max="5128" width="6.7109375" style="108" customWidth="1"/>
    <col min="5129" max="5129" width="1.7109375" style="108" customWidth="1"/>
    <col min="5130" max="5132" width="6.7109375" style="108" customWidth="1"/>
    <col min="5133" max="5133" width="1.7109375" style="108" customWidth="1"/>
    <col min="5134" max="5136" width="6.7109375" style="108" customWidth="1"/>
    <col min="5137" max="5137" width="1.7109375" style="108" customWidth="1"/>
    <col min="5138" max="5140" width="6.7109375" style="108" customWidth="1"/>
    <col min="5141" max="5141" width="1.7109375" style="108" customWidth="1"/>
    <col min="5142" max="5144" width="6.7109375" style="108" customWidth="1"/>
    <col min="5145" max="5145" width="1.7109375" style="108" customWidth="1"/>
    <col min="5146" max="5146" width="6.5703125" style="108" customWidth="1"/>
    <col min="5147" max="5148" width="6.7109375" style="108" customWidth="1"/>
    <col min="5149" max="5376" width="11.42578125" style="108"/>
    <col min="5377" max="5377" width="19.42578125" style="108" customWidth="1"/>
    <col min="5378" max="5378" width="8.42578125" style="108" customWidth="1"/>
    <col min="5379" max="5379" width="8.140625" style="108" customWidth="1"/>
    <col min="5380" max="5380" width="7.5703125" style="108" customWidth="1"/>
    <col min="5381" max="5381" width="1.7109375" style="108" customWidth="1"/>
    <col min="5382" max="5384" width="6.7109375" style="108" customWidth="1"/>
    <col min="5385" max="5385" width="1.7109375" style="108" customWidth="1"/>
    <col min="5386" max="5388" width="6.7109375" style="108" customWidth="1"/>
    <col min="5389" max="5389" width="1.7109375" style="108" customWidth="1"/>
    <col min="5390" max="5392" width="6.7109375" style="108" customWidth="1"/>
    <col min="5393" max="5393" width="1.7109375" style="108" customWidth="1"/>
    <col min="5394" max="5396" width="6.7109375" style="108" customWidth="1"/>
    <col min="5397" max="5397" width="1.7109375" style="108" customWidth="1"/>
    <col min="5398" max="5400" width="6.7109375" style="108" customWidth="1"/>
    <col min="5401" max="5401" width="1.7109375" style="108" customWidth="1"/>
    <col min="5402" max="5402" width="6.5703125" style="108" customWidth="1"/>
    <col min="5403" max="5404" width="6.7109375" style="108" customWidth="1"/>
    <col min="5405" max="5632" width="11.42578125" style="108"/>
    <col min="5633" max="5633" width="19.42578125" style="108" customWidth="1"/>
    <col min="5634" max="5634" width="8.42578125" style="108" customWidth="1"/>
    <col min="5635" max="5635" width="8.140625" style="108" customWidth="1"/>
    <col min="5636" max="5636" width="7.5703125" style="108" customWidth="1"/>
    <col min="5637" max="5637" width="1.7109375" style="108" customWidth="1"/>
    <col min="5638" max="5640" width="6.7109375" style="108" customWidth="1"/>
    <col min="5641" max="5641" width="1.7109375" style="108" customWidth="1"/>
    <col min="5642" max="5644" width="6.7109375" style="108" customWidth="1"/>
    <col min="5645" max="5645" width="1.7109375" style="108" customWidth="1"/>
    <col min="5646" max="5648" width="6.7109375" style="108" customWidth="1"/>
    <col min="5649" max="5649" width="1.7109375" style="108" customWidth="1"/>
    <col min="5650" max="5652" width="6.7109375" style="108" customWidth="1"/>
    <col min="5653" max="5653" width="1.7109375" style="108" customWidth="1"/>
    <col min="5654" max="5656" width="6.7109375" style="108" customWidth="1"/>
    <col min="5657" max="5657" width="1.7109375" style="108" customWidth="1"/>
    <col min="5658" max="5658" width="6.5703125" style="108" customWidth="1"/>
    <col min="5659" max="5660" width="6.7109375" style="108" customWidth="1"/>
    <col min="5661" max="5888" width="11.42578125" style="108"/>
    <col min="5889" max="5889" width="19.42578125" style="108" customWidth="1"/>
    <col min="5890" max="5890" width="8.42578125" style="108" customWidth="1"/>
    <col min="5891" max="5891" width="8.140625" style="108" customWidth="1"/>
    <col min="5892" max="5892" width="7.5703125" style="108" customWidth="1"/>
    <col min="5893" max="5893" width="1.7109375" style="108" customWidth="1"/>
    <col min="5894" max="5896" width="6.7109375" style="108" customWidth="1"/>
    <col min="5897" max="5897" width="1.7109375" style="108" customWidth="1"/>
    <col min="5898" max="5900" width="6.7109375" style="108" customWidth="1"/>
    <col min="5901" max="5901" width="1.7109375" style="108" customWidth="1"/>
    <col min="5902" max="5904" width="6.7109375" style="108" customWidth="1"/>
    <col min="5905" max="5905" width="1.7109375" style="108" customWidth="1"/>
    <col min="5906" max="5908" width="6.7109375" style="108" customWidth="1"/>
    <col min="5909" max="5909" width="1.7109375" style="108" customWidth="1"/>
    <col min="5910" max="5912" width="6.7109375" style="108" customWidth="1"/>
    <col min="5913" max="5913" width="1.7109375" style="108" customWidth="1"/>
    <col min="5914" max="5914" width="6.5703125" style="108" customWidth="1"/>
    <col min="5915" max="5916" width="6.7109375" style="108" customWidth="1"/>
    <col min="5917" max="6144" width="11.42578125" style="108"/>
    <col min="6145" max="6145" width="19.42578125" style="108" customWidth="1"/>
    <col min="6146" max="6146" width="8.42578125" style="108" customWidth="1"/>
    <col min="6147" max="6147" width="8.140625" style="108" customWidth="1"/>
    <col min="6148" max="6148" width="7.5703125" style="108" customWidth="1"/>
    <col min="6149" max="6149" width="1.7109375" style="108" customWidth="1"/>
    <col min="6150" max="6152" width="6.7109375" style="108" customWidth="1"/>
    <col min="6153" max="6153" width="1.7109375" style="108" customWidth="1"/>
    <col min="6154" max="6156" width="6.7109375" style="108" customWidth="1"/>
    <col min="6157" max="6157" width="1.7109375" style="108" customWidth="1"/>
    <col min="6158" max="6160" width="6.7109375" style="108" customWidth="1"/>
    <col min="6161" max="6161" width="1.7109375" style="108" customWidth="1"/>
    <col min="6162" max="6164" width="6.7109375" style="108" customWidth="1"/>
    <col min="6165" max="6165" width="1.7109375" style="108" customWidth="1"/>
    <col min="6166" max="6168" width="6.7109375" style="108" customWidth="1"/>
    <col min="6169" max="6169" width="1.7109375" style="108" customWidth="1"/>
    <col min="6170" max="6170" width="6.5703125" style="108" customWidth="1"/>
    <col min="6171" max="6172" width="6.7109375" style="108" customWidth="1"/>
    <col min="6173" max="6400" width="11.42578125" style="108"/>
    <col min="6401" max="6401" width="19.42578125" style="108" customWidth="1"/>
    <col min="6402" max="6402" width="8.42578125" style="108" customWidth="1"/>
    <col min="6403" max="6403" width="8.140625" style="108" customWidth="1"/>
    <col min="6404" max="6404" width="7.5703125" style="108" customWidth="1"/>
    <col min="6405" max="6405" width="1.7109375" style="108" customWidth="1"/>
    <col min="6406" max="6408" width="6.7109375" style="108" customWidth="1"/>
    <col min="6409" max="6409" width="1.7109375" style="108" customWidth="1"/>
    <col min="6410" max="6412" width="6.7109375" style="108" customWidth="1"/>
    <col min="6413" max="6413" width="1.7109375" style="108" customWidth="1"/>
    <col min="6414" max="6416" width="6.7109375" style="108" customWidth="1"/>
    <col min="6417" max="6417" width="1.7109375" style="108" customWidth="1"/>
    <col min="6418" max="6420" width="6.7109375" style="108" customWidth="1"/>
    <col min="6421" max="6421" width="1.7109375" style="108" customWidth="1"/>
    <col min="6422" max="6424" width="6.7109375" style="108" customWidth="1"/>
    <col min="6425" max="6425" width="1.7109375" style="108" customWidth="1"/>
    <col min="6426" max="6426" width="6.5703125" style="108" customWidth="1"/>
    <col min="6427" max="6428" width="6.7109375" style="108" customWidth="1"/>
    <col min="6429" max="6656" width="11.42578125" style="108"/>
    <col min="6657" max="6657" width="19.42578125" style="108" customWidth="1"/>
    <col min="6658" max="6658" width="8.42578125" style="108" customWidth="1"/>
    <col min="6659" max="6659" width="8.140625" style="108" customWidth="1"/>
    <col min="6660" max="6660" width="7.5703125" style="108" customWidth="1"/>
    <col min="6661" max="6661" width="1.7109375" style="108" customWidth="1"/>
    <col min="6662" max="6664" width="6.7109375" style="108" customWidth="1"/>
    <col min="6665" max="6665" width="1.7109375" style="108" customWidth="1"/>
    <col min="6666" max="6668" width="6.7109375" style="108" customWidth="1"/>
    <col min="6669" max="6669" width="1.7109375" style="108" customWidth="1"/>
    <col min="6670" max="6672" width="6.7109375" style="108" customWidth="1"/>
    <col min="6673" max="6673" width="1.7109375" style="108" customWidth="1"/>
    <col min="6674" max="6676" width="6.7109375" style="108" customWidth="1"/>
    <col min="6677" max="6677" width="1.7109375" style="108" customWidth="1"/>
    <col min="6678" max="6680" width="6.7109375" style="108" customWidth="1"/>
    <col min="6681" max="6681" width="1.7109375" style="108" customWidth="1"/>
    <col min="6682" max="6682" width="6.5703125" style="108" customWidth="1"/>
    <col min="6683" max="6684" width="6.7109375" style="108" customWidth="1"/>
    <col min="6685" max="6912" width="11.42578125" style="108"/>
    <col min="6913" max="6913" width="19.42578125" style="108" customWidth="1"/>
    <col min="6914" max="6914" width="8.42578125" style="108" customWidth="1"/>
    <col min="6915" max="6915" width="8.140625" style="108" customWidth="1"/>
    <col min="6916" max="6916" width="7.5703125" style="108" customWidth="1"/>
    <col min="6917" max="6917" width="1.7109375" style="108" customWidth="1"/>
    <col min="6918" max="6920" width="6.7109375" style="108" customWidth="1"/>
    <col min="6921" max="6921" width="1.7109375" style="108" customWidth="1"/>
    <col min="6922" max="6924" width="6.7109375" style="108" customWidth="1"/>
    <col min="6925" max="6925" width="1.7109375" style="108" customWidth="1"/>
    <col min="6926" max="6928" width="6.7109375" style="108" customWidth="1"/>
    <col min="6929" max="6929" width="1.7109375" style="108" customWidth="1"/>
    <col min="6930" max="6932" width="6.7109375" style="108" customWidth="1"/>
    <col min="6933" max="6933" width="1.7109375" style="108" customWidth="1"/>
    <col min="6934" max="6936" width="6.7109375" style="108" customWidth="1"/>
    <col min="6937" max="6937" width="1.7109375" style="108" customWidth="1"/>
    <col min="6938" max="6938" width="6.5703125" style="108" customWidth="1"/>
    <col min="6939" max="6940" width="6.7109375" style="108" customWidth="1"/>
    <col min="6941" max="7168" width="11.42578125" style="108"/>
    <col min="7169" max="7169" width="19.42578125" style="108" customWidth="1"/>
    <col min="7170" max="7170" width="8.42578125" style="108" customWidth="1"/>
    <col min="7171" max="7171" width="8.140625" style="108" customWidth="1"/>
    <col min="7172" max="7172" width="7.5703125" style="108" customWidth="1"/>
    <col min="7173" max="7173" width="1.7109375" style="108" customWidth="1"/>
    <col min="7174" max="7176" width="6.7109375" style="108" customWidth="1"/>
    <col min="7177" max="7177" width="1.7109375" style="108" customWidth="1"/>
    <col min="7178" max="7180" width="6.7109375" style="108" customWidth="1"/>
    <col min="7181" max="7181" width="1.7109375" style="108" customWidth="1"/>
    <col min="7182" max="7184" width="6.7109375" style="108" customWidth="1"/>
    <col min="7185" max="7185" width="1.7109375" style="108" customWidth="1"/>
    <col min="7186" max="7188" width="6.7109375" style="108" customWidth="1"/>
    <col min="7189" max="7189" width="1.7109375" style="108" customWidth="1"/>
    <col min="7190" max="7192" width="6.7109375" style="108" customWidth="1"/>
    <col min="7193" max="7193" width="1.7109375" style="108" customWidth="1"/>
    <col min="7194" max="7194" width="6.5703125" style="108" customWidth="1"/>
    <col min="7195" max="7196" width="6.7109375" style="108" customWidth="1"/>
    <col min="7197" max="7424" width="11.42578125" style="108"/>
    <col min="7425" max="7425" width="19.42578125" style="108" customWidth="1"/>
    <col min="7426" max="7426" width="8.42578125" style="108" customWidth="1"/>
    <col min="7427" max="7427" width="8.140625" style="108" customWidth="1"/>
    <col min="7428" max="7428" width="7.5703125" style="108" customWidth="1"/>
    <col min="7429" max="7429" width="1.7109375" style="108" customWidth="1"/>
    <col min="7430" max="7432" width="6.7109375" style="108" customWidth="1"/>
    <col min="7433" max="7433" width="1.7109375" style="108" customWidth="1"/>
    <col min="7434" max="7436" width="6.7109375" style="108" customWidth="1"/>
    <col min="7437" max="7437" width="1.7109375" style="108" customWidth="1"/>
    <col min="7438" max="7440" width="6.7109375" style="108" customWidth="1"/>
    <col min="7441" max="7441" width="1.7109375" style="108" customWidth="1"/>
    <col min="7442" max="7444" width="6.7109375" style="108" customWidth="1"/>
    <col min="7445" max="7445" width="1.7109375" style="108" customWidth="1"/>
    <col min="7446" max="7448" width="6.7109375" style="108" customWidth="1"/>
    <col min="7449" max="7449" width="1.7109375" style="108" customWidth="1"/>
    <col min="7450" max="7450" width="6.5703125" style="108" customWidth="1"/>
    <col min="7451" max="7452" width="6.7109375" style="108" customWidth="1"/>
    <col min="7453" max="7680" width="11.42578125" style="108"/>
    <col min="7681" max="7681" width="19.42578125" style="108" customWidth="1"/>
    <col min="7682" max="7682" width="8.42578125" style="108" customWidth="1"/>
    <col min="7683" max="7683" width="8.140625" style="108" customWidth="1"/>
    <col min="7684" max="7684" width="7.5703125" style="108" customWidth="1"/>
    <col min="7685" max="7685" width="1.7109375" style="108" customWidth="1"/>
    <col min="7686" max="7688" width="6.7109375" style="108" customWidth="1"/>
    <col min="7689" max="7689" width="1.7109375" style="108" customWidth="1"/>
    <col min="7690" max="7692" width="6.7109375" style="108" customWidth="1"/>
    <col min="7693" max="7693" width="1.7109375" style="108" customWidth="1"/>
    <col min="7694" max="7696" width="6.7109375" style="108" customWidth="1"/>
    <col min="7697" max="7697" width="1.7109375" style="108" customWidth="1"/>
    <col min="7698" max="7700" width="6.7109375" style="108" customWidth="1"/>
    <col min="7701" max="7701" width="1.7109375" style="108" customWidth="1"/>
    <col min="7702" max="7704" width="6.7109375" style="108" customWidth="1"/>
    <col min="7705" max="7705" width="1.7109375" style="108" customWidth="1"/>
    <col min="7706" max="7706" width="6.5703125" style="108" customWidth="1"/>
    <col min="7707" max="7708" width="6.7109375" style="108" customWidth="1"/>
    <col min="7709" max="7936" width="11.42578125" style="108"/>
    <col min="7937" max="7937" width="19.42578125" style="108" customWidth="1"/>
    <col min="7938" max="7938" width="8.42578125" style="108" customWidth="1"/>
    <col min="7939" max="7939" width="8.140625" style="108" customWidth="1"/>
    <col min="7940" max="7940" width="7.5703125" style="108" customWidth="1"/>
    <col min="7941" max="7941" width="1.7109375" style="108" customWidth="1"/>
    <col min="7942" max="7944" width="6.7109375" style="108" customWidth="1"/>
    <col min="7945" max="7945" width="1.7109375" style="108" customWidth="1"/>
    <col min="7946" max="7948" width="6.7109375" style="108" customWidth="1"/>
    <col min="7949" max="7949" width="1.7109375" style="108" customWidth="1"/>
    <col min="7950" max="7952" width="6.7109375" style="108" customWidth="1"/>
    <col min="7953" max="7953" width="1.7109375" style="108" customWidth="1"/>
    <col min="7954" max="7956" width="6.7109375" style="108" customWidth="1"/>
    <col min="7957" max="7957" width="1.7109375" style="108" customWidth="1"/>
    <col min="7958" max="7960" width="6.7109375" style="108" customWidth="1"/>
    <col min="7961" max="7961" width="1.7109375" style="108" customWidth="1"/>
    <col min="7962" max="7962" width="6.5703125" style="108" customWidth="1"/>
    <col min="7963" max="7964" width="6.7109375" style="108" customWidth="1"/>
    <col min="7965" max="8192" width="11.42578125" style="108"/>
    <col min="8193" max="8193" width="19.42578125" style="108" customWidth="1"/>
    <col min="8194" max="8194" width="8.42578125" style="108" customWidth="1"/>
    <col min="8195" max="8195" width="8.140625" style="108" customWidth="1"/>
    <col min="8196" max="8196" width="7.5703125" style="108" customWidth="1"/>
    <col min="8197" max="8197" width="1.7109375" style="108" customWidth="1"/>
    <col min="8198" max="8200" width="6.7109375" style="108" customWidth="1"/>
    <col min="8201" max="8201" width="1.7109375" style="108" customWidth="1"/>
    <col min="8202" max="8204" width="6.7109375" style="108" customWidth="1"/>
    <col min="8205" max="8205" width="1.7109375" style="108" customWidth="1"/>
    <col min="8206" max="8208" width="6.7109375" style="108" customWidth="1"/>
    <col min="8209" max="8209" width="1.7109375" style="108" customWidth="1"/>
    <col min="8210" max="8212" width="6.7109375" style="108" customWidth="1"/>
    <col min="8213" max="8213" width="1.7109375" style="108" customWidth="1"/>
    <col min="8214" max="8216" width="6.7109375" style="108" customWidth="1"/>
    <col min="8217" max="8217" width="1.7109375" style="108" customWidth="1"/>
    <col min="8218" max="8218" width="6.5703125" style="108" customWidth="1"/>
    <col min="8219" max="8220" width="6.7109375" style="108" customWidth="1"/>
    <col min="8221" max="8448" width="11.42578125" style="108"/>
    <col min="8449" max="8449" width="19.42578125" style="108" customWidth="1"/>
    <col min="8450" max="8450" width="8.42578125" style="108" customWidth="1"/>
    <col min="8451" max="8451" width="8.140625" style="108" customWidth="1"/>
    <col min="8452" max="8452" width="7.5703125" style="108" customWidth="1"/>
    <col min="8453" max="8453" width="1.7109375" style="108" customWidth="1"/>
    <col min="8454" max="8456" width="6.7109375" style="108" customWidth="1"/>
    <col min="8457" max="8457" width="1.7109375" style="108" customWidth="1"/>
    <col min="8458" max="8460" width="6.7109375" style="108" customWidth="1"/>
    <col min="8461" max="8461" width="1.7109375" style="108" customWidth="1"/>
    <col min="8462" max="8464" width="6.7109375" style="108" customWidth="1"/>
    <col min="8465" max="8465" width="1.7109375" style="108" customWidth="1"/>
    <col min="8466" max="8468" width="6.7109375" style="108" customWidth="1"/>
    <col min="8469" max="8469" width="1.7109375" style="108" customWidth="1"/>
    <col min="8470" max="8472" width="6.7109375" style="108" customWidth="1"/>
    <col min="8473" max="8473" width="1.7109375" style="108" customWidth="1"/>
    <col min="8474" max="8474" width="6.5703125" style="108" customWidth="1"/>
    <col min="8475" max="8476" width="6.7109375" style="108" customWidth="1"/>
    <col min="8477" max="8704" width="11.42578125" style="108"/>
    <col min="8705" max="8705" width="19.42578125" style="108" customWidth="1"/>
    <col min="8706" max="8706" width="8.42578125" style="108" customWidth="1"/>
    <col min="8707" max="8707" width="8.140625" style="108" customWidth="1"/>
    <col min="8708" max="8708" width="7.5703125" style="108" customWidth="1"/>
    <col min="8709" max="8709" width="1.7109375" style="108" customWidth="1"/>
    <col min="8710" max="8712" width="6.7109375" style="108" customWidth="1"/>
    <col min="8713" max="8713" width="1.7109375" style="108" customWidth="1"/>
    <col min="8714" max="8716" width="6.7109375" style="108" customWidth="1"/>
    <col min="8717" max="8717" width="1.7109375" style="108" customWidth="1"/>
    <col min="8718" max="8720" width="6.7109375" style="108" customWidth="1"/>
    <col min="8721" max="8721" width="1.7109375" style="108" customWidth="1"/>
    <col min="8722" max="8724" width="6.7109375" style="108" customWidth="1"/>
    <col min="8725" max="8725" width="1.7109375" style="108" customWidth="1"/>
    <col min="8726" max="8728" width="6.7109375" style="108" customWidth="1"/>
    <col min="8729" max="8729" width="1.7109375" style="108" customWidth="1"/>
    <col min="8730" max="8730" width="6.5703125" style="108" customWidth="1"/>
    <col min="8731" max="8732" width="6.7109375" style="108" customWidth="1"/>
    <col min="8733" max="8960" width="11.42578125" style="108"/>
    <col min="8961" max="8961" width="19.42578125" style="108" customWidth="1"/>
    <col min="8962" max="8962" width="8.42578125" style="108" customWidth="1"/>
    <col min="8963" max="8963" width="8.140625" style="108" customWidth="1"/>
    <col min="8964" max="8964" width="7.5703125" style="108" customWidth="1"/>
    <col min="8965" max="8965" width="1.7109375" style="108" customWidth="1"/>
    <col min="8966" max="8968" width="6.7109375" style="108" customWidth="1"/>
    <col min="8969" max="8969" width="1.7109375" style="108" customWidth="1"/>
    <col min="8970" max="8972" width="6.7109375" style="108" customWidth="1"/>
    <col min="8973" max="8973" width="1.7109375" style="108" customWidth="1"/>
    <col min="8974" max="8976" width="6.7109375" style="108" customWidth="1"/>
    <col min="8977" max="8977" width="1.7109375" style="108" customWidth="1"/>
    <col min="8978" max="8980" width="6.7109375" style="108" customWidth="1"/>
    <col min="8981" max="8981" width="1.7109375" style="108" customWidth="1"/>
    <col min="8982" max="8984" width="6.7109375" style="108" customWidth="1"/>
    <col min="8985" max="8985" width="1.7109375" style="108" customWidth="1"/>
    <col min="8986" max="8986" width="6.5703125" style="108" customWidth="1"/>
    <col min="8987" max="8988" width="6.7109375" style="108" customWidth="1"/>
    <col min="8989" max="9216" width="11.42578125" style="108"/>
    <col min="9217" max="9217" width="19.42578125" style="108" customWidth="1"/>
    <col min="9218" max="9218" width="8.42578125" style="108" customWidth="1"/>
    <col min="9219" max="9219" width="8.140625" style="108" customWidth="1"/>
    <col min="9220" max="9220" width="7.5703125" style="108" customWidth="1"/>
    <col min="9221" max="9221" width="1.7109375" style="108" customWidth="1"/>
    <col min="9222" max="9224" width="6.7109375" style="108" customWidth="1"/>
    <col min="9225" max="9225" width="1.7109375" style="108" customWidth="1"/>
    <col min="9226" max="9228" width="6.7109375" style="108" customWidth="1"/>
    <col min="9229" max="9229" width="1.7109375" style="108" customWidth="1"/>
    <col min="9230" max="9232" width="6.7109375" style="108" customWidth="1"/>
    <col min="9233" max="9233" width="1.7109375" style="108" customWidth="1"/>
    <col min="9234" max="9236" width="6.7109375" style="108" customWidth="1"/>
    <col min="9237" max="9237" width="1.7109375" style="108" customWidth="1"/>
    <col min="9238" max="9240" width="6.7109375" style="108" customWidth="1"/>
    <col min="9241" max="9241" width="1.7109375" style="108" customWidth="1"/>
    <col min="9242" max="9242" width="6.5703125" style="108" customWidth="1"/>
    <col min="9243" max="9244" width="6.7109375" style="108" customWidth="1"/>
    <col min="9245" max="9472" width="11.42578125" style="108"/>
    <col min="9473" max="9473" width="19.42578125" style="108" customWidth="1"/>
    <col min="9474" max="9474" width="8.42578125" style="108" customWidth="1"/>
    <col min="9475" max="9475" width="8.140625" style="108" customWidth="1"/>
    <col min="9476" max="9476" width="7.5703125" style="108" customWidth="1"/>
    <col min="9477" max="9477" width="1.7109375" style="108" customWidth="1"/>
    <col min="9478" max="9480" width="6.7109375" style="108" customWidth="1"/>
    <col min="9481" max="9481" width="1.7109375" style="108" customWidth="1"/>
    <col min="9482" max="9484" width="6.7109375" style="108" customWidth="1"/>
    <col min="9485" max="9485" width="1.7109375" style="108" customWidth="1"/>
    <col min="9486" max="9488" width="6.7109375" style="108" customWidth="1"/>
    <col min="9489" max="9489" width="1.7109375" style="108" customWidth="1"/>
    <col min="9490" max="9492" width="6.7109375" style="108" customWidth="1"/>
    <col min="9493" max="9493" width="1.7109375" style="108" customWidth="1"/>
    <col min="9494" max="9496" width="6.7109375" style="108" customWidth="1"/>
    <col min="9497" max="9497" width="1.7109375" style="108" customWidth="1"/>
    <col min="9498" max="9498" width="6.5703125" style="108" customWidth="1"/>
    <col min="9499" max="9500" width="6.7109375" style="108" customWidth="1"/>
    <col min="9501" max="9728" width="11.42578125" style="108"/>
    <col min="9729" max="9729" width="19.42578125" style="108" customWidth="1"/>
    <col min="9730" max="9730" width="8.42578125" style="108" customWidth="1"/>
    <col min="9731" max="9731" width="8.140625" style="108" customWidth="1"/>
    <col min="9732" max="9732" width="7.5703125" style="108" customWidth="1"/>
    <col min="9733" max="9733" width="1.7109375" style="108" customWidth="1"/>
    <col min="9734" max="9736" width="6.7109375" style="108" customWidth="1"/>
    <col min="9737" max="9737" width="1.7109375" style="108" customWidth="1"/>
    <col min="9738" max="9740" width="6.7109375" style="108" customWidth="1"/>
    <col min="9741" max="9741" width="1.7109375" style="108" customWidth="1"/>
    <col min="9742" max="9744" width="6.7109375" style="108" customWidth="1"/>
    <col min="9745" max="9745" width="1.7109375" style="108" customWidth="1"/>
    <col min="9746" max="9748" width="6.7109375" style="108" customWidth="1"/>
    <col min="9749" max="9749" width="1.7109375" style="108" customWidth="1"/>
    <col min="9750" max="9752" width="6.7109375" style="108" customWidth="1"/>
    <col min="9753" max="9753" width="1.7109375" style="108" customWidth="1"/>
    <col min="9754" max="9754" width="6.5703125" style="108" customWidth="1"/>
    <col min="9755" max="9756" width="6.7109375" style="108" customWidth="1"/>
    <col min="9757" max="9984" width="11.42578125" style="108"/>
    <col min="9985" max="9985" width="19.42578125" style="108" customWidth="1"/>
    <col min="9986" max="9986" width="8.42578125" style="108" customWidth="1"/>
    <col min="9987" max="9987" width="8.140625" style="108" customWidth="1"/>
    <col min="9988" max="9988" width="7.5703125" style="108" customWidth="1"/>
    <col min="9989" max="9989" width="1.7109375" style="108" customWidth="1"/>
    <col min="9990" max="9992" width="6.7109375" style="108" customWidth="1"/>
    <col min="9993" max="9993" width="1.7109375" style="108" customWidth="1"/>
    <col min="9994" max="9996" width="6.7109375" style="108" customWidth="1"/>
    <col min="9997" max="9997" width="1.7109375" style="108" customWidth="1"/>
    <col min="9998" max="10000" width="6.7109375" style="108" customWidth="1"/>
    <col min="10001" max="10001" width="1.7109375" style="108" customWidth="1"/>
    <col min="10002" max="10004" width="6.7109375" style="108" customWidth="1"/>
    <col min="10005" max="10005" width="1.7109375" style="108" customWidth="1"/>
    <col min="10006" max="10008" width="6.7109375" style="108" customWidth="1"/>
    <col min="10009" max="10009" width="1.7109375" style="108" customWidth="1"/>
    <col min="10010" max="10010" width="6.5703125" style="108" customWidth="1"/>
    <col min="10011" max="10012" width="6.7109375" style="108" customWidth="1"/>
    <col min="10013" max="10240" width="11.42578125" style="108"/>
    <col min="10241" max="10241" width="19.42578125" style="108" customWidth="1"/>
    <col min="10242" max="10242" width="8.42578125" style="108" customWidth="1"/>
    <col min="10243" max="10243" width="8.140625" style="108" customWidth="1"/>
    <col min="10244" max="10244" width="7.5703125" style="108" customWidth="1"/>
    <col min="10245" max="10245" width="1.7109375" style="108" customWidth="1"/>
    <col min="10246" max="10248" width="6.7109375" style="108" customWidth="1"/>
    <col min="10249" max="10249" width="1.7109375" style="108" customWidth="1"/>
    <col min="10250" max="10252" width="6.7109375" style="108" customWidth="1"/>
    <col min="10253" max="10253" width="1.7109375" style="108" customWidth="1"/>
    <col min="10254" max="10256" width="6.7109375" style="108" customWidth="1"/>
    <col min="10257" max="10257" width="1.7109375" style="108" customWidth="1"/>
    <col min="10258" max="10260" width="6.7109375" style="108" customWidth="1"/>
    <col min="10261" max="10261" width="1.7109375" style="108" customWidth="1"/>
    <col min="10262" max="10264" width="6.7109375" style="108" customWidth="1"/>
    <col min="10265" max="10265" width="1.7109375" style="108" customWidth="1"/>
    <col min="10266" max="10266" width="6.5703125" style="108" customWidth="1"/>
    <col min="10267" max="10268" width="6.7109375" style="108" customWidth="1"/>
    <col min="10269" max="10496" width="11.42578125" style="108"/>
    <col min="10497" max="10497" width="19.42578125" style="108" customWidth="1"/>
    <col min="10498" max="10498" width="8.42578125" style="108" customWidth="1"/>
    <col min="10499" max="10499" width="8.140625" style="108" customWidth="1"/>
    <col min="10500" max="10500" width="7.5703125" style="108" customWidth="1"/>
    <col min="10501" max="10501" width="1.7109375" style="108" customWidth="1"/>
    <col min="10502" max="10504" width="6.7109375" style="108" customWidth="1"/>
    <col min="10505" max="10505" width="1.7109375" style="108" customWidth="1"/>
    <col min="10506" max="10508" width="6.7109375" style="108" customWidth="1"/>
    <col min="10509" max="10509" width="1.7109375" style="108" customWidth="1"/>
    <col min="10510" max="10512" width="6.7109375" style="108" customWidth="1"/>
    <col min="10513" max="10513" width="1.7109375" style="108" customWidth="1"/>
    <col min="10514" max="10516" width="6.7109375" style="108" customWidth="1"/>
    <col min="10517" max="10517" width="1.7109375" style="108" customWidth="1"/>
    <col min="10518" max="10520" width="6.7109375" style="108" customWidth="1"/>
    <col min="10521" max="10521" width="1.7109375" style="108" customWidth="1"/>
    <col min="10522" max="10522" width="6.5703125" style="108" customWidth="1"/>
    <col min="10523" max="10524" width="6.7109375" style="108" customWidth="1"/>
    <col min="10525" max="10752" width="11.42578125" style="108"/>
    <col min="10753" max="10753" width="19.42578125" style="108" customWidth="1"/>
    <col min="10754" max="10754" width="8.42578125" style="108" customWidth="1"/>
    <col min="10755" max="10755" width="8.140625" style="108" customWidth="1"/>
    <col min="10756" max="10756" width="7.5703125" style="108" customWidth="1"/>
    <col min="10757" max="10757" width="1.7109375" style="108" customWidth="1"/>
    <col min="10758" max="10760" width="6.7109375" style="108" customWidth="1"/>
    <col min="10761" max="10761" width="1.7109375" style="108" customWidth="1"/>
    <col min="10762" max="10764" width="6.7109375" style="108" customWidth="1"/>
    <col min="10765" max="10765" width="1.7109375" style="108" customWidth="1"/>
    <col min="10766" max="10768" width="6.7109375" style="108" customWidth="1"/>
    <col min="10769" max="10769" width="1.7109375" style="108" customWidth="1"/>
    <col min="10770" max="10772" width="6.7109375" style="108" customWidth="1"/>
    <col min="10773" max="10773" width="1.7109375" style="108" customWidth="1"/>
    <col min="10774" max="10776" width="6.7109375" style="108" customWidth="1"/>
    <col min="10777" max="10777" width="1.7109375" style="108" customWidth="1"/>
    <col min="10778" max="10778" width="6.5703125" style="108" customWidth="1"/>
    <col min="10779" max="10780" width="6.7109375" style="108" customWidth="1"/>
    <col min="10781" max="11008" width="11.42578125" style="108"/>
    <col min="11009" max="11009" width="19.42578125" style="108" customWidth="1"/>
    <col min="11010" max="11010" width="8.42578125" style="108" customWidth="1"/>
    <col min="11011" max="11011" width="8.140625" style="108" customWidth="1"/>
    <col min="11012" max="11012" width="7.5703125" style="108" customWidth="1"/>
    <col min="11013" max="11013" width="1.7109375" style="108" customWidth="1"/>
    <col min="11014" max="11016" width="6.7109375" style="108" customWidth="1"/>
    <col min="11017" max="11017" width="1.7109375" style="108" customWidth="1"/>
    <col min="11018" max="11020" width="6.7109375" style="108" customWidth="1"/>
    <col min="11021" max="11021" width="1.7109375" style="108" customWidth="1"/>
    <col min="11022" max="11024" width="6.7109375" style="108" customWidth="1"/>
    <col min="11025" max="11025" width="1.7109375" style="108" customWidth="1"/>
    <col min="11026" max="11028" width="6.7109375" style="108" customWidth="1"/>
    <col min="11029" max="11029" width="1.7109375" style="108" customWidth="1"/>
    <col min="11030" max="11032" width="6.7109375" style="108" customWidth="1"/>
    <col min="11033" max="11033" width="1.7109375" style="108" customWidth="1"/>
    <col min="11034" max="11034" width="6.5703125" style="108" customWidth="1"/>
    <col min="11035" max="11036" width="6.7109375" style="108" customWidth="1"/>
    <col min="11037" max="11264" width="11.42578125" style="108"/>
    <col min="11265" max="11265" width="19.42578125" style="108" customWidth="1"/>
    <col min="11266" max="11266" width="8.42578125" style="108" customWidth="1"/>
    <col min="11267" max="11267" width="8.140625" style="108" customWidth="1"/>
    <col min="11268" max="11268" width="7.5703125" style="108" customWidth="1"/>
    <col min="11269" max="11269" width="1.7109375" style="108" customWidth="1"/>
    <col min="11270" max="11272" width="6.7109375" style="108" customWidth="1"/>
    <col min="11273" max="11273" width="1.7109375" style="108" customWidth="1"/>
    <col min="11274" max="11276" width="6.7109375" style="108" customWidth="1"/>
    <col min="11277" max="11277" width="1.7109375" style="108" customWidth="1"/>
    <col min="11278" max="11280" width="6.7109375" style="108" customWidth="1"/>
    <col min="11281" max="11281" width="1.7109375" style="108" customWidth="1"/>
    <col min="11282" max="11284" width="6.7109375" style="108" customWidth="1"/>
    <col min="11285" max="11285" width="1.7109375" style="108" customWidth="1"/>
    <col min="11286" max="11288" width="6.7109375" style="108" customWidth="1"/>
    <col min="11289" max="11289" width="1.7109375" style="108" customWidth="1"/>
    <col min="11290" max="11290" width="6.5703125" style="108" customWidth="1"/>
    <col min="11291" max="11292" width="6.7109375" style="108" customWidth="1"/>
    <col min="11293" max="11520" width="11.42578125" style="108"/>
    <col min="11521" max="11521" width="19.42578125" style="108" customWidth="1"/>
    <col min="11522" max="11522" width="8.42578125" style="108" customWidth="1"/>
    <col min="11523" max="11523" width="8.140625" style="108" customWidth="1"/>
    <col min="11524" max="11524" width="7.5703125" style="108" customWidth="1"/>
    <col min="11525" max="11525" width="1.7109375" style="108" customWidth="1"/>
    <col min="11526" max="11528" width="6.7109375" style="108" customWidth="1"/>
    <col min="11529" max="11529" width="1.7109375" style="108" customWidth="1"/>
    <col min="11530" max="11532" width="6.7109375" style="108" customWidth="1"/>
    <col min="11533" max="11533" width="1.7109375" style="108" customWidth="1"/>
    <col min="11534" max="11536" width="6.7109375" style="108" customWidth="1"/>
    <col min="11537" max="11537" width="1.7109375" style="108" customWidth="1"/>
    <col min="11538" max="11540" width="6.7109375" style="108" customWidth="1"/>
    <col min="11541" max="11541" width="1.7109375" style="108" customWidth="1"/>
    <col min="11542" max="11544" width="6.7109375" style="108" customWidth="1"/>
    <col min="11545" max="11545" width="1.7109375" style="108" customWidth="1"/>
    <col min="11546" max="11546" width="6.5703125" style="108" customWidth="1"/>
    <col min="11547" max="11548" width="6.7109375" style="108" customWidth="1"/>
    <col min="11549" max="11776" width="11.42578125" style="108"/>
    <col min="11777" max="11777" width="19.42578125" style="108" customWidth="1"/>
    <col min="11778" max="11778" width="8.42578125" style="108" customWidth="1"/>
    <col min="11779" max="11779" width="8.140625" style="108" customWidth="1"/>
    <col min="11780" max="11780" width="7.5703125" style="108" customWidth="1"/>
    <col min="11781" max="11781" width="1.7109375" style="108" customWidth="1"/>
    <col min="11782" max="11784" width="6.7109375" style="108" customWidth="1"/>
    <col min="11785" max="11785" width="1.7109375" style="108" customWidth="1"/>
    <col min="11786" max="11788" width="6.7109375" style="108" customWidth="1"/>
    <col min="11789" max="11789" width="1.7109375" style="108" customWidth="1"/>
    <col min="11790" max="11792" width="6.7109375" style="108" customWidth="1"/>
    <col min="11793" max="11793" width="1.7109375" style="108" customWidth="1"/>
    <col min="11794" max="11796" width="6.7109375" style="108" customWidth="1"/>
    <col min="11797" max="11797" width="1.7109375" style="108" customWidth="1"/>
    <col min="11798" max="11800" width="6.7109375" style="108" customWidth="1"/>
    <col min="11801" max="11801" width="1.7109375" style="108" customWidth="1"/>
    <col min="11802" max="11802" width="6.5703125" style="108" customWidth="1"/>
    <col min="11803" max="11804" width="6.7109375" style="108" customWidth="1"/>
    <col min="11805" max="12032" width="11.42578125" style="108"/>
    <col min="12033" max="12033" width="19.42578125" style="108" customWidth="1"/>
    <col min="12034" max="12034" width="8.42578125" style="108" customWidth="1"/>
    <col min="12035" max="12035" width="8.140625" style="108" customWidth="1"/>
    <col min="12036" max="12036" width="7.5703125" style="108" customWidth="1"/>
    <col min="12037" max="12037" width="1.7109375" style="108" customWidth="1"/>
    <col min="12038" max="12040" width="6.7109375" style="108" customWidth="1"/>
    <col min="12041" max="12041" width="1.7109375" style="108" customWidth="1"/>
    <col min="12042" max="12044" width="6.7109375" style="108" customWidth="1"/>
    <col min="12045" max="12045" width="1.7109375" style="108" customWidth="1"/>
    <col min="12046" max="12048" width="6.7109375" style="108" customWidth="1"/>
    <col min="12049" max="12049" width="1.7109375" style="108" customWidth="1"/>
    <col min="12050" max="12052" width="6.7109375" style="108" customWidth="1"/>
    <col min="12053" max="12053" width="1.7109375" style="108" customWidth="1"/>
    <col min="12054" max="12056" width="6.7109375" style="108" customWidth="1"/>
    <col min="12057" max="12057" width="1.7109375" style="108" customWidth="1"/>
    <col min="12058" max="12058" width="6.5703125" style="108" customWidth="1"/>
    <col min="12059" max="12060" width="6.7109375" style="108" customWidth="1"/>
    <col min="12061" max="12288" width="11.42578125" style="108"/>
    <col min="12289" max="12289" width="19.42578125" style="108" customWidth="1"/>
    <col min="12290" max="12290" width="8.42578125" style="108" customWidth="1"/>
    <col min="12291" max="12291" width="8.140625" style="108" customWidth="1"/>
    <col min="12292" max="12292" width="7.5703125" style="108" customWidth="1"/>
    <col min="12293" max="12293" width="1.7109375" style="108" customWidth="1"/>
    <col min="12294" max="12296" width="6.7109375" style="108" customWidth="1"/>
    <col min="12297" max="12297" width="1.7109375" style="108" customWidth="1"/>
    <col min="12298" max="12300" width="6.7109375" style="108" customWidth="1"/>
    <col min="12301" max="12301" width="1.7109375" style="108" customWidth="1"/>
    <col min="12302" max="12304" width="6.7109375" style="108" customWidth="1"/>
    <col min="12305" max="12305" width="1.7109375" style="108" customWidth="1"/>
    <col min="12306" max="12308" width="6.7109375" style="108" customWidth="1"/>
    <col min="12309" max="12309" width="1.7109375" style="108" customWidth="1"/>
    <col min="12310" max="12312" width="6.7109375" style="108" customWidth="1"/>
    <col min="12313" max="12313" width="1.7109375" style="108" customWidth="1"/>
    <col min="12314" max="12314" width="6.5703125" style="108" customWidth="1"/>
    <col min="12315" max="12316" width="6.7109375" style="108" customWidth="1"/>
    <col min="12317" max="12544" width="11.42578125" style="108"/>
    <col min="12545" max="12545" width="19.42578125" style="108" customWidth="1"/>
    <col min="12546" max="12546" width="8.42578125" style="108" customWidth="1"/>
    <col min="12547" max="12547" width="8.140625" style="108" customWidth="1"/>
    <col min="12548" max="12548" width="7.5703125" style="108" customWidth="1"/>
    <col min="12549" max="12549" width="1.7109375" style="108" customWidth="1"/>
    <col min="12550" max="12552" width="6.7109375" style="108" customWidth="1"/>
    <col min="12553" max="12553" width="1.7109375" style="108" customWidth="1"/>
    <col min="12554" max="12556" width="6.7109375" style="108" customWidth="1"/>
    <col min="12557" max="12557" width="1.7109375" style="108" customWidth="1"/>
    <col min="12558" max="12560" width="6.7109375" style="108" customWidth="1"/>
    <col min="12561" max="12561" width="1.7109375" style="108" customWidth="1"/>
    <col min="12562" max="12564" width="6.7109375" style="108" customWidth="1"/>
    <col min="12565" max="12565" width="1.7109375" style="108" customWidth="1"/>
    <col min="12566" max="12568" width="6.7109375" style="108" customWidth="1"/>
    <col min="12569" max="12569" width="1.7109375" style="108" customWidth="1"/>
    <col min="12570" max="12570" width="6.5703125" style="108" customWidth="1"/>
    <col min="12571" max="12572" width="6.7109375" style="108" customWidth="1"/>
    <col min="12573" max="12800" width="11.42578125" style="108"/>
    <col min="12801" max="12801" width="19.42578125" style="108" customWidth="1"/>
    <col min="12802" max="12802" width="8.42578125" style="108" customWidth="1"/>
    <col min="12803" max="12803" width="8.140625" style="108" customWidth="1"/>
    <col min="12804" max="12804" width="7.5703125" style="108" customWidth="1"/>
    <col min="12805" max="12805" width="1.7109375" style="108" customWidth="1"/>
    <col min="12806" max="12808" width="6.7109375" style="108" customWidth="1"/>
    <col min="12809" max="12809" width="1.7109375" style="108" customWidth="1"/>
    <col min="12810" max="12812" width="6.7109375" style="108" customWidth="1"/>
    <col min="12813" max="12813" width="1.7109375" style="108" customWidth="1"/>
    <col min="12814" max="12816" width="6.7109375" style="108" customWidth="1"/>
    <col min="12817" max="12817" width="1.7109375" style="108" customWidth="1"/>
    <col min="12818" max="12820" width="6.7109375" style="108" customWidth="1"/>
    <col min="12821" max="12821" width="1.7109375" style="108" customWidth="1"/>
    <col min="12822" max="12824" width="6.7109375" style="108" customWidth="1"/>
    <col min="12825" max="12825" width="1.7109375" style="108" customWidth="1"/>
    <col min="12826" max="12826" width="6.5703125" style="108" customWidth="1"/>
    <col min="12827" max="12828" width="6.7109375" style="108" customWidth="1"/>
    <col min="12829" max="13056" width="11.42578125" style="108"/>
    <col min="13057" max="13057" width="19.42578125" style="108" customWidth="1"/>
    <col min="13058" max="13058" width="8.42578125" style="108" customWidth="1"/>
    <col min="13059" max="13059" width="8.140625" style="108" customWidth="1"/>
    <col min="13060" max="13060" width="7.5703125" style="108" customWidth="1"/>
    <col min="13061" max="13061" width="1.7109375" style="108" customWidth="1"/>
    <col min="13062" max="13064" width="6.7109375" style="108" customWidth="1"/>
    <col min="13065" max="13065" width="1.7109375" style="108" customWidth="1"/>
    <col min="13066" max="13068" width="6.7109375" style="108" customWidth="1"/>
    <col min="13069" max="13069" width="1.7109375" style="108" customWidth="1"/>
    <col min="13070" max="13072" width="6.7109375" style="108" customWidth="1"/>
    <col min="13073" max="13073" width="1.7109375" style="108" customWidth="1"/>
    <col min="13074" max="13076" width="6.7109375" style="108" customWidth="1"/>
    <col min="13077" max="13077" width="1.7109375" style="108" customWidth="1"/>
    <col min="13078" max="13080" width="6.7109375" style="108" customWidth="1"/>
    <col min="13081" max="13081" width="1.7109375" style="108" customWidth="1"/>
    <col min="13082" max="13082" width="6.5703125" style="108" customWidth="1"/>
    <col min="13083" max="13084" width="6.7109375" style="108" customWidth="1"/>
    <col min="13085" max="13312" width="11.42578125" style="108"/>
    <col min="13313" max="13313" width="19.42578125" style="108" customWidth="1"/>
    <col min="13314" max="13314" width="8.42578125" style="108" customWidth="1"/>
    <col min="13315" max="13315" width="8.140625" style="108" customWidth="1"/>
    <col min="13316" max="13316" width="7.5703125" style="108" customWidth="1"/>
    <col min="13317" max="13317" width="1.7109375" style="108" customWidth="1"/>
    <col min="13318" max="13320" width="6.7109375" style="108" customWidth="1"/>
    <col min="13321" max="13321" width="1.7109375" style="108" customWidth="1"/>
    <col min="13322" max="13324" width="6.7109375" style="108" customWidth="1"/>
    <col min="13325" max="13325" width="1.7109375" style="108" customWidth="1"/>
    <col min="13326" max="13328" width="6.7109375" style="108" customWidth="1"/>
    <col min="13329" max="13329" width="1.7109375" style="108" customWidth="1"/>
    <col min="13330" max="13332" width="6.7109375" style="108" customWidth="1"/>
    <col min="13333" max="13333" width="1.7109375" style="108" customWidth="1"/>
    <col min="13334" max="13336" width="6.7109375" style="108" customWidth="1"/>
    <col min="13337" max="13337" width="1.7109375" style="108" customWidth="1"/>
    <col min="13338" max="13338" width="6.5703125" style="108" customWidth="1"/>
    <col min="13339" max="13340" width="6.7109375" style="108" customWidth="1"/>
    <col min="13341" max="13568" width="11.42578125" style="108"/>
    <col min="13569" max="13569" width="19.42578125" style="108" customWidth="1"/>
    <col min="13570" max="13570" width="8.42578125" style="108" customWidth="1"/>
    <col min="13571" max="13571" width="8.140625" style="108" customWidth="1"/>
    <col min="13572" max="13572" width="7.5703125" style="108" customWidth="1"/>
    <col min="13573" max="13573" width="1.7109375" style="108" customWidth="1"/>
    <col min="13574" max="13576" width="6.7109375" style="108" customWidth="1"/>
    <col min="13577" max="13577" width="1.7109375" style="108" customWidth="1"/>
    <col min="13578" max="13580" width="6.7109375" style="108" customWidth="1"/>
    <col min="13581" max="13581" width="1.7109375" style="108" customWidth="1"/>
    <col min="13582" max="13584" width="6.7109375" style="108" customWidth="1"/>
    <col min="13585" max="13585" width="1.7109375" style="108" customWidth="1"/>
    <col min="13586" max="13588" width="6.7109375" style="108" customWidth="1"/>
    <col min="13589" max="13589" width="1.7109375" style="108" customWidth="1"/>
    <col min="13590" max="13592" width="6.7109375" style="108" customWidth="1"/>
    <col min="13593" max="13593" width="1.7109375" style="108" customWidth="1"/>
    <col min="13594" max="13594" width="6.5703125" style="108" customWidth="1"/>
    <col min="13595" max="13596" width="6.7109375" style="108" customWidth="1"/>
    <col min="13597" max="13824" width="11.42578125" style="108"/>
    <col min="13825" max="13825" width="19.42578125" style="108" customWidth="1"/>
    <col min="13826" max="13826" width="8.42578125" style="108" customWidth="1"/>
    <col min="13827" max="13827" width="8.140625" style="108" customWidth="1"/>
    <col min="13828" max="13828" width="7.5703125" style="108" customWidth="1"/>
    <col min="13829" max="13829" width="1.7109375" style="108" customWidth="1"/>
    <col min="13830" max="13832" width="6.7109375" style="108" customWidth="1"/>
    <col min="13833" max="13833" width="1.7109375" style="108" customWidth="1"/>
    <col min="13834" max="13836" width="6.7109375" style="108" customWidth="1"/>
    <col min="13837" max="13837" width="1.7109375" style="108" customWidth="1"/>
    <col min="13838" max="13840" width="6.7109375" style="108" customWidth="1"/>
    <col min="13841" max="13841" width="1.7109375" style="108" customWidth="1"/>
    <col min="13842" max="13844" width="6.7109375" style="108" customWidth="1"/>
    <col min="13845" max="13845" width="1.7109375" style="108" customWidth="1"/>
    <col min="13846" max="13848" width="6.7109375" style="108" customWidth="1"/>
    <col min="13849" max="13849" width="1.7109375" style="108" customWidth="1"/>
    <col min="13850" max="13850" width="6.5703125" style="108" customWidth="1"/>
    <col min="13851" max="13852" width="6.7109375" style="108" customWidth="1"/>
    <col min="13853" max="14080" width="11.42578125" style="108"/>
    <col min="14081" max="14081" width="19.42578125" style="108" customWidth="1"/>
    <col min="14082" max="14082" width="8.42578125" style="108" customWidth="1"/>
    <col min="14083" max="14083" width="8.140625" style="108" customWidth="1"/>
    <col min="14084" max="14084" width="7.5703125" style="108" customWidth="1"/>
    <col min="14085" max="14085" width="1.7109375" style="108" customWidth="1"/>
    <col min="14086" max="14088" width="6.7109375" style="108" customWidth="1"/>
    <col min="14089" max="14089" width="1.7109375" style="108" customWidth="1"/>
    <col min="14090" max="14092" width="6.7109375" style="108" customWidth="1"/>
    <col min="14093" max="14093" width="1.7109375" style="108" customWidth="1"/>
    <col min="14094" max="14096" width="6.7109375" style="108" customWidth="1"/>
    <col min="14097" max="14097" width="1.7109375" style="108" customWidth="1"/>
    <col min="14098" max="14100" width="6.7109375" style="108" customWidth="1"/>
    <col min="14101" max="14101" width="1.7109375" style="108" customWidth="1"/>
    <col min="14102" max="14104" width="6.7109375" style="108" customWidth="1"/>
    <col min="14105" max="14105" width="1.7109375" style="108" customWidth="1"/>
    <col min="14106" max="14106" width="6.5703125" style="108" customWidth="1"/>
    <col min="14107" max="14108" width="6.7109375" style="108" customWidth="1"/>
    <col min="14109" max="14336" width="11.42578125" style="108"/>
    <col min="14337" max="14337" width="19.42578125" style="108" customWidth="1"/>
    <col min="14338" max="14338" width="8.42578125" style="108" customWidth="1"/>
    <col min="14339" max="14339" width="8.140625" style="108" customWidth="1"/>
    <col min="14340" max="14340" width="7.5703125" style="108" customWidth="1"/>
    <col min="14341" max="14341" width="1.7109375" style="108" customWidth="1"/>
    <col min="14342" max="14344" width="6.7109375" style="108" customWidth="1"/>
    <col min="14345" max="14345" width="1.7109375" style="108" customWidth="1"/>
    <col min="14346" max="14348" width="6.7109375" style="108" customWidth="1"/>
    <col min="14349" max="14349" width="1.7109375" style="108" customWidth="1"/>
    <col min="14350" max="14352" width="6.7109375" style="108" customWidth="1"/>
    <col min="14353" max="14353" width="1.7109375" style="108" customWidth="1"/>
    <col min="14354" max="14356" width="6.7109375" style="108" customWidth="1"/>
    <col min="14357" max="14357" width="1.7109375" style="108" customWidth="1"/>
    <col min="14358" max="14360" width="6.7109375" style="108" customWidth="1"/>
    <col min="14361" max="14361" width="1.7109375" style="108" customWidth="1"/>
    <col min="14362" max="14362" width="6.5703125" style="108" customWidth="1"/>
    <col min="14363" max="14364" width="6.7109375" style="108" customWidth="1"/>
    <col min="14365" max="14592" width="11.42578125" style="108"/>
    <col min="14593" max="14593" width="19.42578125" style="108" customWidth="1"/>
    <col min="14594" max="14594" width="8.42578125" style="108" customWidth="1"/>
    <col min="14595" max="14595" width="8.140625" style="108" customWidth="1"/>
    <col min="14596" max="14596" width="7.5703125" style="108" customWidth="1"/>
    <col min="14597" max="14597" width="1.7109375" style="108" customWidth="1"/>
    <col min="14598" max="14600" width="6.7109375" style="108" customWidth="1"/>
    <col min="14601" max="14601" width="1.7109375" style="108" customWidth="1"/>
    <col min="14602" max="14604" width="6.7109375" style="108" customWidth="1"/>
    <col min="14605" max="14605" width="1.7109375" style="108" customWidth="1"/>
    <col min="14606" max="14608" width="6.7109375" style="108" customWidth="1"/>
    <col min="14609" max="14609" width="1.7109375" style="108" customWidth="1"/>
    <col min="14610" max="14612" width="6.7109375" style="108" customWidth="1"/>
    <col min="14613" max="14613" width="1.7109375" style="108" customWidth="1"/>
    <col min="14614" max="14616" width="6.7109375" style="108" customWidth="1"/>
    <col min="14617" max="14617" width="1.7109375" style="108" customWidth="1"/>
    <col min="14618" max="14618" width="6.5703125" style="108" customWidth="1"/>
    <col min="14619" max="14620" width="6.7109375" style="108" customWidth="1"/>
    <col min="14621" max="14848" width="11.42578125" style="108"/>
    <col min="14849" max="14849" width="19.42578125" style="108" customWidth="1"/>
    <col min="14850" max="14850" width="8.42578125" style="108" customWidth="1"/>
    <col min="14851" max="14851" width="8.140625" style="108" customWidth="1"/>
    <col min="14852" max="14852" width="7.5703125" style="108" customWidth="1"/>
    <col min="14853" max="14853" width="1.7109375" style="108" customWidth="1"/>
    <col min="14854" max="14856" width="6.7109375" style="108" customWidth="1"/>
    <col min="14857" max="14857" width="1.7109375" style="108" customWidth="1"/>
    <col min="14858" max="14860" width="6.7109375" style="108" customWidth="1"/>
    <col min="14861" max="14861" width="1.7109375" style="108" customWidth="1"/>
    <col min="14862" max="14864" width="6.7109375" style="108" customWidth="1"/>
    <col min="14865" max="14865" width="1.7109375" style="108" customWidth="1"/>
    <col min="14866" max="14868" width="6.7109375" style="108" customWidth="1"/>
    <col min="14869" max="14869" width="1.7109375" style="108" customWidth="1"/>
    <col min="14870" max="14872" width="6.7109375" style="108" customWidth="1"/>
    <col min="14873" max="14873" width="1.7109375" style="108" customWidth="1"/>
    <col min="14874" max="14874" width="6.5703125" style="108" customWidth="1"/>
    <col min="14875" max="14876" width="6.7109375" style="108" customWidth="1"/>
    <col min="14877" max="15104" width="11.42578125" style="108"/>
    <col min="15105" max="15105" width="19.42578125" style="108" customWidth="1"/>
    <col min="15106" max="15106" width="8.42578125" style="108" customWidth="1"/>
    <col min="15107" max="15107" width="8.140625" style="108" customWidth="1"/>
    <col min="15108" max="15108" width="7.5703125" style="108" customWidth="1"/>
    <col min="15109" max="15109" width="1.7109375" style="108" customWidth="1"/>
    <col min="15110" max="15112" width="6.7109375" style="108" customWidth="1"/>
    <col min="15113" max="15113" width="1.7109375" style="108" customWidth="1"/>
    <col min="15114" max="15116" width="6.7109375" style="108" customWidth="1"/>
    <col min="15117" max="15117" width="1.7109375" style="108" customWidth="1"/>
    <col min="15118" max="15120" width="6.7109375" style="108" customWidth="1"/>
    <col min="15121" max="15121" width="1.7109375" style="108" customWidth="1"/>
    <col min="15122" max="15124" width="6.7109375" style="108" customWidth="1"/>
    <col min="15125" max="15125" width="1.7109375" style="108" customWidth="1"/>
    <col min="15126" max="15128" width="6.7109375" style="108" customWidth="1"/>
    <col min="15129" max="15129" width="1.7109375" style="108" customWidth="1"/>
    <col min="15130" max="15130" width="6.5703125" style="108" customWidth="1"/>
    <col min="15131" max="15132" width="6.7109375" style="108" customWidth="1"/>
    <col min="15133" max="15360" width="11.42578125" style="108"/>
    <col min="15361" max="15361" width="19.42578125" style="108" customWidth="1"/>
    <col min="15362" max="15362" width="8.42578125" style="108" customWidth="1"/>
    <col min="15363" max="15363" width="8.140625" style="108" customWidth="1"/>
    <col min="15364" max="15364" width="7.5703125" style="108" customWidth="1"/>
    <col min="15365" max="15365" width="1.7109375" style="108" customWidth="1"/>
    <col min="15366" max="15368" width="6.7109375" style="108" customWidth="1"/>
    <col min="15369" max="15369" width="1.7109375" style="108" customWidth="1"/>
    <col min="15370" max="15372" width="6.7109375" style="108" customWidth="1"/>
    <col min="15373" max="15373" width="1.7109375" style="108" customWidth="1"/>
    <col min="15374" max="15376" width="6.7109375" style="108" customWidth="1"/>
    <col min="15377" max="15377" width="1.7109375" style="108" customWidth="1"/>
    <col min="15378" max="15380" width="6.7109375" style="108" customWidth="1"/>
    <col min="15381" max="15381" width="1.7109375" style="108" customWidth="1"/>
    <col min="15382" max="15384" width="6.7109375" style="108" customWidth="1"/>
    <col min="15385" max="15385" width="1.7109375" style="108" customWidth="1"/>
    <col min="15386" max="15386" width="6.5703125" style="108" customWidth="1"/>
    <col min="15387" max="15388" width="6.7109375" style="108" customWidth="1"/>
    <col min="15389" max="15616" width="11.42578125" style="108"/>
    <col min="15617" max="15617" width="19.42578125" style="108" customWidth="1"/>
    <col min="15618" max="15618" width="8.42578125" style="108" customWidth="1"/>
    <col min="15619" max="15619" width="8.140625" style="108" customWidth="1"/>
    <col min="15620" max="15620" width="7.5703125" style="108" customWidth="1"/>
    <col min="15621" max="15621" width="1.7109375" style="108" customWidth="1"/>
    <col min="15622" max="15624" width="6.7109375" style="108" customWidth="1"/>
    <col min="15625" max="15625" width="1.7109375" style="108" customWidth="1"/>
    <col min="15626" max="15628" width="6.7109375" style="108" customWidth="1"/>
    <col min="15629" max="15629" width="1.7109375" style="108" customWidth="1"/>
    <col min="15630" max="15632" width="6.7109375" style="108" customWidth="1"/>
    <col min="15633" max="15633" width="1.7109375" style="108" customWidth="1"/>
    <col min="15634" max="15636" width="6.7109375" style="108" customWidth="1"/>
    <col min="15637" max="15637" width="1.7109375" style="108" customWidth="1"/>
    <col min="15638" max="15640" width="6.7109375" style="108" customWidth="1"/>
    <col min="15641" max="15641" width="1.7109375" style="108" customWidth="1"/>
    <col min="15642" max="15642" width="6.5703125" style="108" customWidth="1"/>
    <col min="15643" max="15644" width="6.7109375" style="108" customWidth="1"/>
    <col min="15645" max="15872" width="11.42578125" style="108"/>
    <col min="15873" max="15873" width="19.42578125" style="108" customWidth="1"/>
    <col min="15874" max="15874" width="8.42578125" style="108" customWidth="1"/>
    <col min="15875" max="15875" width="8.140625" style="108" customWidth="1"/>
    <col min="15876" max="15876" width="7.5703125" style="108" customWidth="1"/>
    <col min="15877" max="15877" width="1.7109375" style="108" customWidth="1"/>
    <col min="15878" max="15880" width="6.7109375" style="108" customWidth="1"/>
    <col min="15881" max="15881" width="1.7109375" style="108" customWidth="1"/>
    <col min="15882" max="15884" width="6.7109375" style="108" customWidth="1"/>
    <col min="15885" max="15885" width="1.7109375" style="108" customWidth="1"/>
    <col min="15886" max="15888" width="6.7109375" style="108" customWidth="1"/>
    <col min="15889" max="15889" width="1.7109375" style="108" customWidth="1"/>
    <col min="15890" max="15892" width="6.7109375" style="108" customWidth="1"/>
    <col min="15893" max="15893" width="1.7109375" style="108" customWidth="1"/>
    <col min="15894" max="15896" width="6.7109375" style="108" customWidth="1"/>
    <col min="15897" max="15897" width="1.7109375" style="108" customWidth="1"/>
    <col min="15898" max="15898" width="6.5703125" style="108" customWidth="1"/>
    <col min="15899" max="15900" width="6.7109375" style="108" customWidth="1"/>
    <col min="15901" max="16128" width="11.42578125" style="108"/>
    <col min="16129" max="16129" width="19.42578125" style="108" customWidth="1"/>
    <col min="16130" max="16130" width="8.42578125" style="108" customWidth="1"/>
    <col min="16131" max="16131" width="8.140625" style="108" customWidth="1"/>
    <col min="16132" max="16132" width="7.5703125" style="108" customWidth="1"/>
    <col min="16133" max="16133" width="1.7109375" style="108" customWidth="1"/>
    <col min="16134" max="16136" width="6.7109375" style="108" customWidth="1"/>
    <col min="16137" max="16137" width="1.7109375" style="108" customWidth="1"/>
    <col min="16138" max="16140" width="6.7109375" style="108" customWidth="1"/>
    <col min="16141" max="16141" width="1.7109375" style="108" customWidth="1"/>
    <col min="16142" max="16144" width="6.7109375" style="108" customWidth="1"/>
    <col min="16145" max="16145" width="1.7109375" style="108" customWidth="1"/>
    <col min="16146" max="16148" width="6.7109375" style="108" customWidth="1"/>
    <col min="16149" max="16149" width="1.7109375" style="108" customWidth="1"/>
    <col min="16150" max="16152" width="6.7109375" style="108" customWidth="1"/>
    <col min="16153" max="16153" width="1.7109375" style="108" customWidth="1"/>
    <col min="16154" max="16154" width="6.5703125" style="108" customWidth="1"/>
    <col min="16155" max="16156" width="6.7109375" style="108" customWidth="1"/>
    <col min="16157" max="16384" width="11.42578125" style="108"/>
  </cols>
  <sheetData>
    <row r="1" spans="1:33" s="163" customFormat="1" ht="15" customHeight="1" x14ac:dyDescent="0.2">
      <c r="A1" s="336" t="s">
        <v>291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171"/>
      <c r="AD1" s="29"/>
      <c r="AE1" s="318" t="s">
        <v>356</v>
      </c>
      <c r="AF1" s="318"/>
      <c r="AG1" s="171"/>
    </row>
    <row r="2" spans="1:33" s="163" customFormat="1" ht="15" customHeight="1" x14ac:dyDescent="0.2">
      <c r="A2" s="330" t="s">
        <v>133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171"/>
      <c r="AD2" s="30"/>
      <c r="AE2" s="318"/>
      <c r="AF2" s="318"/>
      <c r="AG2" s="171"/>
    </row>
    <row r="3" spans="1:33" s="163" customFormat="1" ht="15" customHeight="1" x14ac:dyDescent="0.2">
      <c r="A3" s="336" t="s">
        <v>254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171"/>
      <c r="AD3" s="171"/>
      <c r="AE3" s="171"/>
      <c r="AF3" s="171"/>
      <c r="AG3" s="171"/>
    </row>
    <row r="4" spans="1:33" s="163" customFormat="1" ht="15" customHeight="1" x14ac:dyDescent="0.2">
      <c r="A4" s="330" t="s">
        <v>255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171"/>
      <c r="AD4" s="171"/>
      <c r="AE4" s="171"/>
      <c r="AF4" s="171"/>
      <c r="AG4" s="171"/>
    </row>
    <row r="5" spans="1:33" s="163" customFormat="1" ht="15" customHeight="1" x14ac:dyDescent="0.2">
      <c r="A5" s="330" t="s">
        <v>515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s="171" customFormat="1" ht="15" customHeight="1" x14ac:dyDescent="0.2">
      <c r="A7" s="332" t="s">
        <v>470</v>
      </c>
      <c r="B7" s="331" t="s">
        <v>19</v>
      </c>
      <c r="C7" s="331"/>
      <c r="D7" s="331"/>
      <c r="E7" s="109"/>
      <c r="F7" s="331" t="s">
        <v>116</v>
      </c>
      <c r="G7" s="331"/>
      <c r="H7" s="331"/>
      <c r="I7" s="109"/>
      <c r="J7" s="331" t="s">
        <v>117</v>
      </c>
      <c r="K7" s="331"/>
      <c r="L7" s="331"/>
      <c r="M7" s="109"/>
      <c r="N7" s="331" t="s">
        <v>118</v>
      </c>
      <c r="O7" s="331"/>
      <c r="P7" s="331"/>
      <c r="Q7" s="109"/>
      <c r="R7" s="331" t="s">
        <v>119</v>
      </c>
      <c r="S7" s="331"/>
      <c r="T7" s="331"/>
      <c r="U7" s="109"/>
      <c r="V7" s="331" t="s">
        <v>120</v>
      </c>
      <c r="W7" s="331"/>
      <c r="X7" s="331"/>
      <c r="Y7" s="109"/>
      <c r="Z7" s="331" t="s">
        <v>121</v>
      </c>
      <c r="AA7" s="331"/>
      <c r="AB7" s="331"/>
    </row>
    <row r="8" spans="1:33" s="171" customFormat="1" ht="15" customHeight="1" thickBot="1" x14ac:dyDescent="0.25">
      <c r="A8" s="333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24" customFormat="1" ht="15" customHeight="1" x14ac:dyDescent="0.25">
      <c r="A9" s="175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08"/>
      <c r="AD9" s="108"/>
      <c r="AE9" s="108"/>
      <c r="AF9" s="108"/>
      <c r="AG9" s="108"/>
    </row>
    <row r="10" spans="1:33" s="124" customFormat="1" ht="15" customHeight="1" x14ac:dyDescent="0.25">
      <c r="A10" s="329" t="s">
        <v>473</v>
      </c>
      <c r="B10" s="329" t="s">
        <v>76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108"/>
      <c r="AD10" s="108"/>
      <c r="AE10" s="108"/>
      <c r="AF10" s="108"/>
      <c r="AG10" s="108"/>
    </row>
    <row r="11" spans="1:33" s="124" customFormat="1" ht="15" customHeight="1" x14ac:dyDescent="0.25">
      <c r="A11" s="112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08"/>
      <c r="AD11" s="108"/>
      <c r="AE11" s="108"/>
      <c r="AF11" s="108"/>
      <c r="AG11" s="108"/>
    </row>
    <row r="12" spans="1:33" s="124" customFormat="1" ht="15" customHeight="1" x14ac:dyDescent="0.25">
      <c r="A12" s="136" t="s">
        <v>19</v>
      </c>
      <c r="B12" s="152">
        <f t="shared" ref="B12:D13" si="0">+B18+B24</f>
        <v>277408</v>
      </c>
      <c r="C12" s="152">
        <f t="shared" si="0"/>
        <v>135676</v>
      </c>
      <c r="D12" s="152">
        <f t="shared" si="0"/>
        <v>141732</v>
      </c>
      <c r="E12" s="152"/>
      <c r="F12" s="152">
        <f t="shared" ref="F12:H14" si="1">+F18+F24</f>
        <v>66524</v>
      </c>
      <c r="G12" s="152">
        <f t="shared" si="1"/>
        <v>33640</v>
      </c>
      <c r="H12" s="152">
        <f t="shared" si="1"/>
        <v>32884</v>
      </c>
      <c r="I12" s="152"/>
      <c r="J12" s="152">
        <f t="shared" ref="J12:L14" si="2">+J18+J24</f>
        <v>58974</v>
      </c>
      <c r="K12" s="152">
        <f t="shared" si="2"/>
        <v>29133</v>
      </c>
      <c r="L12" s="152">
        <f t="shared" si="2"/>
        <v>29841</v>
      </c>
      <c r="M12" s="152"/>
      <c r="N12" s="152">
        <f t="shared" ref="N12:P14" si="3">+N18+N24</f>
        <v>52986</v>
      </c>
      <c r="O12" s="152">
        <f t="shared" si="3"/>
        <v>25800</v>
      </c>
      <c r="P12" s="152">
        <f t="shared" si="3"/>
        <v>27186</v>
      </c>
      <c r="Q12" s="152"/>
      <c r="R12" s="152">
        <f t="shared" ref="R12:T14" si="4">+R18+R24</f>
        <v>47047</v>
      </c>
      <c r="S12" s="152">
        <f t="shared" si="4"/>
        <v>22764</v>
      </c>
      <c r="T12" s="152">
        <f t="shared" si="4"/>
        <v>24283</v>
      </c>
      <c r="U12" s="152"/>
      <c r="V12" s="152">
        <f t="shared" ref="V12:X14" si="5">+V18+V24</f>
        <v>40082</v>
      </c>
      <c r="W12" s="152">
        <f t="shared" si="5"/>
        <v>18916</v>
      </c>
      <c r="X12" s="152">
        <f t="shared" si="5"/>
        <v>21166</v>
      </c>
      <c r="Y12" s="152"/>
      <c r="Z12" s="152">
        <f t="shared" ref="Z12:AB14" si="6">+Z18+Z24</f>
        <v>11795</v>
      </c>
      <c r="AA12" s="152">
        <f t="shared" si="6"/>
        <v>5423</v>
      </c>
      <c r="AB12" s="152">
        <f t="shared" si="6"/>
        <v>6372</v>
      </c>
      <c r="AC12" s="108"/>
      <c r="AD12" s="108"/>
      <c r="AE12" s="108"/>
      <c r="AF12" s="108"/>
      <c r="AG12" s="108"/>
    </row>
    <row r="13" spans="1:33" s="124" customFormat="1" ht="15" customHeight="1" x14ac:dyDescent="0.25">
      <c r="A13" s="116" t="s">
        <v>73</v>
      </c>
      <c r="B13" s="115">
        <f t="shared" si="0"/>
        <v>245419</v>
      </c>
      <c r="C13" s="115">
        <f t="shared" si="0"/>
        <v>120165</v>
      </c>
      <c r="D13" s="115">
        <f t="shared" si="0"/>
        <v>125254</v>
      </c>
      <c r="E13" s="115"/>
      <c r="F13" s="115">
        <f t="shared" si="1"/>
        <v>59864</v>
      </c>
      <c r="G13" s="115">
        <f t="shared" si="1"/>
        <v>30419</v>
      </c>
      <c r="H13" s="115">
        <f t="shared" si="1"/>
        <v>29445</v>
      </c>
      <c r="I13" s="115"/>
      <c r="J13" s="115">
        <f t="shared" si="2"/>
        <v>52402</v>
      </c>
      <c r="K13" s="115">
        <f t="shared" si="2"/>
        <v>25949</v>
      </c>
      <c r="L13" s="115">
        <f t="shared" si="2"/>
        <v>26453</v>
      </c>
      <c r="M13" s="115"/>
      <c r="N13" s="115">
        <f t="shared" si="3"/>
        <v>46574</v>
      </c>
      <c r="O13" s="115">
        <f t="shared" si="3"/>
        <v>22720</v>
      </c>
      <c r="P13" s="115">
        <f t="shared" si="3"/>
        <v>23854</v>
      </c>
      <c r="Q13" s="115"/>
      <c r="R13" s="115">
        <f t="shared" si="4"/>
        <v>41604</v>
      </c>
      <c r="S13" s="115">
        <f t="shared" si="4"/>
        <v>20156</v>
      </c>
      <c r="T13" s="115">
        <f t="shared" si="4"/>
        <v>21448</v>
      </c>
      <c r="U13" s="115"/>
      <c r="V13" s="115">
        <f t="shared" si="5"/>
        <v>33897</v>
      </c>
      <c r="W13" s="115">
        <f t="shared" si="5"/>
        <v>15898</v>
      </c>
      <c r="X13" s="115">
        <f t="shared" si="5"/>
        <v>17999</v>
      </c>
      <c r="Y13" s="115"/>
      <c r="Z13" s="115">
        <f t="shared" si="6"/>
        <v>11078</v>
      </c>
      <c r="AA13" s="115">
        <f t="shared" si="6"/>
        <v>5023</v>
      </c>
      <c r="AB13" s="115">
        <f t="shared" si="6"/>
        <v>6055</v>
      </c>
      <c r="AC13" s="108"/>
      <c r="AD13" s="108"/>
      <c r="AE13" s="108"/>
      <c r="AF13" s="108"/>
      <c r="AG13" s="108"/>
    </row>
    <row r="14" spans="1:33" s="124" customFormat="1" ht="15" customHeight="1" x14ac:dyDescent="0.25">
      <c r="A14" s="116" t="s">
        <v>74</v>
      </c>
      <c r="B14" s="115">
        <f>+B20+B26</f>
        <v>23424</v>
      </c>
      <c r="C14" s="115">
        <f>+C20+C26</f>
        <v>11591</v>
      </c>
      <c r="D14" s="115">
        <f>+D20+D26</f>
        <v>11833</v>
      </c>
      <c r="E14" s="115"/>
      <c r="F14" s="115">
        <f t="shared" si="1"/>
        <v>4839</v>
      </c>
      <c r="G14" s="115">
        <f t="shared" si="1"/>
        <v>2372</v>
      </c>
      <c r="H14" s="115">
        <f t="shared" si="1"/>
        <v>2467</v>
      </c>
      <c r="I14" s="115"/>
      <c r="J14" s="115">
        <f t="shared" si="2"/>
        <v>4901</v>
      </c>
      <c r="K14" s="115">
        <f t="shared" si="2"/>
        <v>2413</v>
      </c>
      <c r="L14" s="115">
        <f t="shared" si="2"/>
        <v>2488</v>
      </c>
      <c r="M14" s="115"/>
      <c r="N14" s="115">
        <f t="shared" si="3"/>
        <v>4736</v>
      </c>
      <c r="O14" s="115">
        <f t="shared" si="3"/>
        <v>2360</v>
      </c>
      <c r="P14" s="115">
        <f t="shared" si="3"/>
        <v>2376</v>
      </c>
      <c r="Q14" s="115"/>
      <c r="R14" s="115">
        <f t="shared" si="4"/>
        <v>3978</v>
      </c>
      <c r="S14" s="115">
        <f t="shared" si="4"/>
        <v>1971</v>
      </c>
      <c r="T14" s="115">
        <f t="shared" si="4"/>
        <v>2007</v>
      </c>
      <c r="U14" s="115"/>
      <c r="V14" s="115">
        <f t="shared" si="5"/>
        <v>4624</v>
      </c>
      <c r="W14" s="115">
        <f t="shared" si="5"/>
        <v>2295</v>
      </c>
      <c r="X14" s="115">
        <f t="shared" si="5"/>
        <v>2329</v>
      </c>
      <c r="Y14" s="115"/>
      <c r="Z14" s="115">
        <f t="shared" si="6"/>
        <v>346</v>
      </c>
      <c r="AA14" s="115">
        <f t="shared" si="6"/>
        <v>180</v>
      </c>
      <c r="AB14" s="115">
        <f t="shared" si="6"/>
        <v>166</v>
      </c>
      <c r="AC14" s="108"/>
      <c r="AD14" s="108"/>
      <c r="AE14" s="108"/>
      <c r="AF14" s="108"/>
      <c r="AG14" s="108"/>
    </row>
    <row r="15" spans="1:33" s="124" customFormat="1" ht="15" customHeight="1" x14ac:dyDescent="0.25">
      <c r="A15" s="116" t="s">
        <v>263</v>
      </c>
      <c r="B15" s="115">
        <f>+B21</f>
        <v>8565</v>
      </c>
      <c r="C15" s="115">
        <f>+C21</f>
        <v>3920</v>
      </c>
      <c r="D15" s="115">
        <f>+D21</f>
        <v>4645</v>
      </c>
      <c r="E15" s="115"/>
      <c r="F15" s="115">
        <f>+F21</f>
        <v>1821</v>
      </c>
      <c r="G15" s="115">
        <f>+G21</f>
        <v>849</v>
      </c>
      <c r="H15" s="115">
        <f>+H21</f>
        <v>972</v>
      </c>
      <c r="I15" s="115"/>
      <c r="J15" s="115">
        <f>+J21</f>
        <v>1671</v>
      </c>
      <c r="K15" s="115">
        <f>+K21</f>
        <v>771</v>
      </c>
      <c r="L15" s="115">
        <f>+L21</f>
        <v>900</v>
      </c>
      <c r="M15" s="115"/>
      <c r="N15" s="115">
        <f>+N21</f>
        <v>1676</v>
      </c>
      <c r="O15" s="115">
        <f>+O21</f>
        <v>720</v>
      </c>
      <c r="P15" s="115">
        <f>+P21</f>
        <v>956</v>
      </c>
      <c r="Q15" s="115"/>
      <c r="R15" s="115">
        <f>+R21</f>
        <v>1465</v>
      </c>
      <c r="S15" s="115">
        <f>+S21</f>
        <v>637</v>
      </c>
      <c r="T15" s="115">
        <f>+T21</f>
        <v>828</v>
      </c>
      <c r="U15" s="115"/>
      <c r="V15" s="115">
        <f>+V21</f>
        <v>1561</v>
      </c>
      <c r="W15" s="115">
        <f>+W21</f>
        <v>723</v>
      </c>
      <c r="X15" s="115">
        <f>+X21</f>
        <v>838</v>
      </c>
      <c r="Y15" s="115"/>
      <c r="Z15" s="115">
        <f>+Z21</f>
        <v>371</v>
      </c>
      <c r="AA15" s="115">
        <f>+AA21</f>
        <v>220</v>
      </c>
      <c r="AB15" s="115">
        <f>+AB21</f>
        <v>151</v>
      </c>
      <c r="AC15" s="108"/>
      <c r="AD15" s="108"/>
      <c r="AE15" s="108"/>
      <c r="AF15" s="108"/>
      <c r="AG15" s="108"/>
    </row>
    <row r="16" spans="1:33" s="124" customFormat="1" ht="15" customHeight="1" x14ac:dyDescent="0.25">
      <c r="A16" s="112"/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08"/>
      <c r="AD16" s="108"/>
      <c r="AE16" s="108"/>
      <c r="AF16" s="108"/>
      <c r="AG16" s="108"/>
    </row>
    <row r="17" spans="1:33" s="124" customFormat="1" ht="15" customHeight="1" x14ac:dyDescent="0.25">
      <c r="A17" s="136" t="s">
        <v>471</v>
      </c>
      <c r="B17" s="117"/>
      <c r="C17" s="117"/>
      <c r="D17" s="117"/>
      <c r="E17" s="118"/>
      <c r="F17" s="117"/>
      <c r="G17" s="117"/>
      <c r="H17" s="117"/>
      <c r="I17" s="118"/>
      <c r="J17" s="117"/>
      <c r="K17" s="117"/>
      <c r="L17" s="117"/>
      <c r="M17" s="118"/>
      <c r="N17" s="117"/>
      <c r="O17" s="117"/>
      <c r="P17" s="117"/>
      <c r="Q17" s="118"/>
      <c r="R17" s="117"/>
      <c r="S17" s="117"/>
      <c r="T17" s="117"/>
      <c r="U17" s="118"/>
      <c r="V17" s="117"/>
      <c r="W17" s="117"/>
      <c r="X17" s="117"/>
      <c r="Y17" s="118"/>
      <c r="Z17" s="117"/>
      <c r="AA17" s="117"/>
      <c r="AB17" s="117"/>
      <c r="AC17" s="108"/>
      <c r="AD17" s="108"/>
      <c r="AE17" s="108"/>
      <c r="AF17" s="108"/>
      <c r="AG17" s="108"/>
    </row>
    <row r="18" spans="1:33" s="124" customFormat="1" ht="15" customHeight="1" x14ac:dyDescent="0.25">
      <c r="A18" s="137" t="s">
        <v>19</v>
      </c>
      <c r="B18" s="152">
        <v>206893</v>
      </c>
      <c r="C18" s="152">
        <v>100826</v>
      </c>
      <c r="D18" s="152">
        <v>106067</v>
      </c>
      <c r="E18" s="152"/>
      <c r="F18" s="152">
        <v>48777</v>
      </c>
      <c r="G18" s="152">
        <v>24620</v>
      </c>
      <c r="H18" s="152">
        <v>24157</v>
      </c>
      <c r="I18" s="173"/>
      <c r="J18" s="152">
        <f>SUM(J19:J21)</f>
        <v>43411</v>
      </c>
      <c r="K18" s="152">
        <f t="shared" ref="K18:L18" si="7">SUM(K19:K21)</f>
        <v>21373</v>
      </c>
      <c r="L18" s="152">
        <f t="shared" si="7"/>
        <v>22038</v>
      </c>
      <c r="M18" s="173"/>
      <c r="N18" s="152">
        <v>39652</v>
      </c>
      <c r="O18" s="152">
        <v>19196</v>
      </c>
      <c r="P18" s="152">
        <v>20456</v>
      </c>
      <c r="Q18" s="173"/>
      <c r="R18" s="152">
        <f>SUM(R19:R21)</f>
        <v>35489</v>
      </c>
      <c r="S18" s="152">
        <f t="shared" ref="S18" si="8">SUM(S19:S21)</f>
        <v>17067</v>
      </c>
      <c r="T18" s="152">
        <f t="shared" ref="T18" si="9">SUM(T19:T21)</f>
        <v>18422</v>
      </c>
      <c r="U18" s="173"/>
      <c r="V18" s="152">
        <v>30752</v>
      </c>
      <c r="W18" s="152">
        <v>14541</v>
      </c>
      <c r="X18" s="152">
        <v>16211</v>
      </c>
      <c r="Y18" s="173"/>
      <c r="Z18" s="152">
        <v>8812</v>
      </c>
      <c r="AA18" s="152">
        <v>4029</v>
      </c>
      <c r="AB18" s="152">
        <v>4783</v>
      </c>
      <c r="AC18" s="108"/>
      <c r="AD18" s="108"/>
      <c r="AE18" s="108"/>
      <c r="AF18" s="108"/>
      <c r="AG18" s="108"/>
    </row>
    <row r="19" spans="1:33" ht="15" customHeight="1" x14ac:dyDescent="0.25">
      <c r="A19" s="116" t="s">
        <v>73</v>
      </c>
      <c r="B19" s="119">
        <v>175381</v>
      </c>
      <c r="C19" s="119">
        <v>85535</v>
      </c>
      <c r="D19" s="119">
        <v>89846</v>
      </c>
      <c r="E19" s="119"/>
      <c r="F19" s="119">
        <v>42224</v>
      </c>
      <c r="G19" s="119">
        <v>21447</v>
      </c>
      <c r="H19" s="119">
        <v>20777</v>
      </c>
      <c r="I19" s="119"/>
      <c r="J19" s="119">
        <v>36938</v>
      </c>
      <c r="K19" s="119">
        <v>18235</v>
      </c>
      <c r="L19" s="119">
        <f>+J19-K19</f>
        <v>18703</v>
      </c>
      <c r="M19" s="119"/>
      <c r="N19" s="119">
        <v>33327</v>
      </c>
      <c r="O19" s="119">
        <v>16157</v>
      </c>
      <c r="P19" s="119">
        <v>17170</v>
      </c>
      <c r="Q19" s="119"/>
      <c r="R19" s="119">
        <v>30129</v>
      </c>
      <c r="S19" s="119">
        <v>14498</v>
      </c>
      <c r="T19" s="119">
        <f>+R19-S19</f>
        <v>15631</v>
      </c>
      <c r="U19" s="119"/>
      <c r="V19" s="119">
        <v>24667</v>
      </c>
      <c r="W19" s="119">
        <v>11569</v>
      </c>
      <c r="X19" s="119">
        <v>13098</v>
      </c>
      <c r="Y19" s="119"/>
      <c r="Z19" s="119">
        <v>8096</v>
      </c>
      <c r="AA19" s="119">
        <v>3629</v>
      </c>
      <c r="AB19" s="119">
        <v>4467</v>
      </c>
    </row>
    <row r="20" spans="1:33" ht="15" customHeight="1" x14ac:dyDescent="0.25">
      <c r="A20" s="116" t="s">
        <v>74</v>
      </c>
      <c r="B20" s="119">
        <v>22947</v>
      </c>
      <c r="C20" s="119">
        <v>11371</v>
      </c>
      <c r="D20" s="119">
        <v>11576</v>
      </c>
      <c r="E20" s="119"/>
      <c r="F20" s="119">
        <v>4732</v>
      </c>
      <c r="G20" s="119">
        <v>2324</v>
      </c>
      <c r="H20" s="119">
        <v>2408</v>
      </c>
      <c r="I20" s="119"/>
      <c r="J20" s="119">
        <v>4802</v>
      </c>
      <c r="K20" s="119">
        <v>2367</v>
      </c>
      <c r="L20" s="119">
        <v>2435</v>
      </c>
      <c r="M20" s="119"/>
      <c r="N20" s="119">
        <v>4649</v>
      </c>
      <c r="O20" s="119">
        <v>2319</v>
      </c>
      <c r="P20" s="119">
        <v>2330</v>
      </c>
      <c r="Q20" s="119"/>
      <c r="R20" s="119">
        <v>3895</v>
      </c>
      <c r="S20" s="119">
        <v>1932</v>
      </c>
      <c r="T20" s="119">
        <v>1963</v>
      </c>
      <c r="U20" s="119"/>
      <c r="V20" s="119">
        <v>4524</v>
      </c>
      <c r="W20" s="119">
        <v>2249</v>
      </c>
      <c r="X20" s="119">
        <v>2275</v>
      </c>
      <c r="Y20" s="119"/>
      <c r="Z20" s="119">
        <v>345</v>
      </c>
      <c r="AA20" s="119">
        <v>180</v>
      </c>
      <c r="AB20" s="119">
        <v>165</v>
      </c>
    </row>
    <row r="21" spans="1:33" ht="15" customHeight="1" x14ac:dyDescent="0.25">
      <c r="A21" s="116" t="s">
        <v>263</v>
      </c>
      <c r="B21" s="119">
        <v>8565</v>
      </c>
      <c r="C21" s="119">
        <v>3920</v>
      </c>
      <c r="D21" s="119">
        <v>4645</v>
      </c>
      <c r="E21" s="119"/>
      <c r="F21" s="119">
        <v>1821</v>
      </c>
      <c r="G21" s="119">
        <v>849</v>
      </c>
      <c r="H21" s="119">
        <v>972</v>
      </c>
      <c r="I21" s="119"/>
      <c r="J21" s="119">
        <v>1671</v>
      </c>
      <c r="K21" s="119">
        <v>771</v>
      </c>
      <c r="L21" s="119">
        <v>900</v>
      </c>
      <c r="M21" s="119"/>
      <c r="N21" s="119">
        <v>1676</v>
      </c>
      <c r="O21" s="119">
        <v>720</v>
      </c>
      <c r="P21" s="119">
        <v>956</v>
      </c>
      <c r="Q21" s="119"/>
      <c r="R21" s="119">
        <v>1465</v>
      </c>
      <c r="S21" s="119">
        <v>637</v>
      </c>
      <c r="T21" s="119">
        <v>828</v>
      </c>
      <c r="U21" s="119"/>
      <c r="V21" s="119">
        <v>1561</v>
      </c>
      <c r="W21" s="119">
        <v>723</v>
      </c>
      <c r="X21" s="119">
        <v>838</v>
      </c>
      <c r="Y21" s="119"/>
      <c r="Z21" s="119">
        <v>371</v>
      </c>
      <c r="AA21" s="119">
        <v>220</v>
      </c>
      <c r="AB21" s="119">
        <v>151</v>
      </c>
    </row>
    <row r="22" spans="1:33" ht="15" customHeight="1" x14ac:dyDescent="0.25">
      <c r="A22" s="116"/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  <c r="AB22" s="119"/>
    </row>
    <row r="23" spans="1:33" ht="15" customHeight="1" x14ac:dyDescent="0.25">
      <c r="A23" s="125" t="s">
        <v>472</v>
      </c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19"/>
      <c r="AB23" s="119"/>
    </row>
    <row r="24" spans="1:33" s="124" customFormat="1" ht="15" customHeight="1" x14ac:dyDescent="0.25">
      <c r="A24" s="137" t="s">
        <v>19</v>
      </c>
      <c r="B24" s="152">
        <v>70515</v>
      </c>
      <c r="C24" s="152">
        <v>34850</v>
      </c>
      <c r="D24" s="152">
        <v>35665</v>
      </c>
      <c r="E24" s="152"/>
      <c r="F24" s="152">
        <v>17747</v>
      </c>
      <c r="G24" s="152">
        <v>9020</v>
      </c>
      <c r="H24" s="152">
        <v>8727</v>
      </c>
      <c r="I24" s="173"/>
      <c r="J24" s="152">
        <v>15563</v>
      </c>
      <c r="K24" s="152">
        <v>7760</v>
      </c>
      <c r="L24" s="152">
        <v>7803</v>
      </c>
      <c r="M24" s="173"/>
      <c r="N24" s="152">
        <v>13334</v>
      </c>
      <c r="O24" s="152">
        <v>6604</v>
      </c>
      <c r="P24" s="152">
        <v>6730</v>
      </c>
      <c r="Q24" s="173"/>
      <c r="R24" s="152">
        <v>11558</v>
      </c>
      <c r="S24" s="152">
        <v>5697</v>
      </c>
      <c r="T24" s="152">
        <v>5861</v>
      </c>
      <c r="U24" s="173"/>
      <c r="V24" s="152">
        <v>9330</v>
      </c>
      <c r="W24" s="152">
        <v>4375</v>
      </c>
      <c r="X24" s="152">
        <v>4955</v>
      </c>
      <c r="Y24" s="173"/>
      <c r="Z24" s="152">
        <v>2983</v>
      </c>
      <c r="AA24" s="152">
        <v>1394</v>
      </c>
      <c r="AB24" s="152">
        <v>1589</v>
      </c>
      <c r="AC24" s="108"/>
      <c r="AD24" s="108"/>
      <c r="AE24" s="108"/>
      <c r="AF24" s="108"/>
      <c r="AG24" s="108"/>
    </row>
    <row r="25" spans="1:33" ht="15" customHeight="1" x14ac:dyDescent="0.25">
      <c r="A25" s="116" t="s">
        <v>73</v>
      </c>
      <c r="B25" s="119">
        <v>70038</v>
      </c>
      <c r="C25" s="119">
        <v>34630</v>
      </c>
      <c r="D25" s="119">
        <v>35408</v>
      </c>
      <c r="E25" s="119"/>
      <c r="F25" s="119">
        <v>17640</v>
      </c>
      <c r="G25" s="119">
        <v>8972</v>
      </c>
      <c r="H25" s="119">
        <v>8668</v>
      </c>
      <c r="I25" s="119"/>
      <c r="J25" s="119">
        <v>15464</v>
      </c>
      <c r="K25" s="119">
        <v>7714</v>
      </c>
      <c r="L25" s="119">
        <v>7750</v>
      </c>
      <c r="M25" s="119"/>
      <c r="N25" s="119">
        <v>13247</v>
      </c>
      <c r="O25" s="119">
        <v>6563</v>
      </c>
      <c r="P25" s="119">
        <v>6684</v>
      </c>
      <c r="Q25" s="119"/>
      <c r="R25" s="119">
        <v>11475</v>
      </c>
      <c r="S25" s="119">
        <v>5658</v>
      </c>
      <c r="T25" s="119">
        <v>5817</v>
      </c>
      <c r="U25" s="119"/>
      <c r="V25" s="119">
        <v>9230</v>
      </c>
      <c r="W25" s="119">
        <v>4329</v>
      </c>
      <c r="X25" s="119">
        <v>4901</v>
      </c>
      <c r="Y25" s="119"/>
      <c r="Z25" s="119">
        <v>2982</v>
      </c>
      <c r="AA25" s="119">
        <v>1394</v>
      </c>
      <c r="AB25" s="119">
        <v>1588</v>
      </c>
    </row>
    <row r="26" spans="1:33" ht="15" customHeight="1" x14ac:dyDescent="0.25">
      <c r="A26" s="116" t="s">
        <v>74</v>
      </c>
      <c r="B26" s="119">
        <v>477</v>
      </c>
      <c r="C26" s="119">
        <v>220</v>
      </c>
      <c r="D26" s="119">
        <v>257</v>
      </c>
      <c r="E26" s="119"/>
      <c r="F26" s="119">
        <v>107</v>
      </c>
      <c r="G26" s="119">
        <v>48</v>
      </c>
      <c r="H26" s="119">
        <v>59</v>
      </c>
      <c r="I26" s="119"/>
      <c r="J26" s="119">
        <v>99</v>
      </c>
      <c r="K26" s="119">
        <v>46</v>
      </c>
      <c r="L26" s="119">
        <v>53</v>
      </c>
      <c r="M26" s="119"/>
      <c r="N26" s="119">
        <v>87</v>
      </c>
      <c r="O26" s="119">
        <v>41</v>
      </c>
      <c r="P26" s="119">
        <v>46</v>
      </c>
      <c r="Q26" s="119"/>
      <c r="R26" s="119">
        <v>83</v>
      </c>
      <c r="S26" s="119">
        <v>39</v>
      </c>
      <c r="T26" s="119">
        <v>44</v>
      </c>
      <c r="U26" s="119"/>
      <c r="V26" s="119">
        <v>100</v>
      </c>
      <c r="W26" s="119">
        <v>46</v>
      </c>
      <c r="X26" s="119">
        <v>54</v>
      </c>
      <c r="Y26" s="119"/>
      <c r="Z26" s="119">
        <v>1</v>
      </c>
      <c r="AA26" s="119">
        <v>0</v>
      </c>
      <c r="AB26" s="119">
        <v>1</v>
      </c>
    </row>
    <row r="27" spans="1:33" ht="15" customHeight="1" x14ac:dyDescent="0.25">
      <c r="A27" s="116" t="s">
        <v>263</v>
      </c>
      <c r="B27" s="119">
        <f>+'C52-C54'!B27+'C63-C65'!B27</f>
        <v>0</v>
      </c>
      <c r="C27" s="119">
        <f>+'C52-C54'!C27+'C63-C65'!C27</f>
        <v>0</v>
      </c>
      <c r="D27" s="119">
        <f>+'C52-C54'!D27+'C63-C65'!D27</f>
        <v>0</v>
      </c>
      <c r="E27" s="119"/>
      <c r="F27" s="119">
        <f>+'C52-C54'!F27+'C63-C65'!F27</f>
        <v>0</v>
      </c>
      <c r="G27" s="119">
        <f>+'C52-C54'!G27+'C63-C65'!G27</f>
        <v>0</v>
      </c>
      <c r="H27" s="119">
        <f>+'C52-C54'!H27+'C63-C65'!H27</f>
        <v>0</v>
      </c>
      <c r="I27" s="119"/>
      <c r="J27" s="119">
        <f>+'C52-C54'!J27+'C63-C65'!J27</f>
        <v>0</v>
      </c>
      <c r="K27" s="119">
        <f>+'C52-C54'!K27+'C63-C65'!K27</f>
        <v>0</v>
      </c>
      <c r="L27" s="119">
        <f>+'C52-C54'!L27+'C63-C65'!L27</f>
        <v>0</v>
      </c>
      <c r="M27" s="119"/>
      <c r="N27" s="119">
        <f>+'C52-C54'!N27+'C63-C65'!N27</f>
        <v>0</v>
      </c>
      <c r="O27" s="119">
        <f>+'C52-C54'!O27+'C63-C65'!O27</f>
        <v>0</v>
      </c>
      <c r="P27" s="119">
        <f>+'C52-C54'!P27+'C63-C65'!P27</f>
        <v>0</v>
      </c>
      <c r="Q27" s="119"/>
      <c r="R27" s="119">
        <f>+'C52-C54'!R27+'C63-C65'!R27</f>
        <v>0</v>
      </c>
      <c r="S27" s="119">
        <f>+'C52-C54'!S27+'C63-C65'!S27</f>
        <v>0</v>
      </c>
      <c r="T27" s="119">
        <f>+'C52-C54'!T27+'C63-C65'!T27</f>
        <v>0</v>
      </c>
      <c r="U27" s="119"/>
      <c r="V27" s="119">
        <f>+'C52-C54'!V27+'C63-C65'!V27</f>
        <v>0</v>
      </c>
      <c r="W27" s="119">
        <f>+'C52-C54'!W27+'C63-C65'!W27</f>
        <v>0</v>
      </c>
      <c r="X27" s="119">
        <f>+'C52-C54'!X27+'C63-C65'!X27</f>
        <v>0</v>
      </c>
      <c r="Y27" s="119"/>
      <c r="Z27" s="119">
        <f>+'C52-C54'!Z27+'C63-C65'!Z27</f>
        <v>0</v>
      </c>
      <c r="AA27" s="119">
        <f>+'C52-C54'!AA27+'C63-C65'!AA27</f>
        <v>0</v>
      </c>
      <c r="AB27" s="119">
        <f>+'C52-C54'!AB27+'C63-C65'!AB27</f>
        <v>0</v>
      </c>
    </row>
    <row r="28" spans="1:33" ht="15" customHeight="1" x14ac:dyDescent="0.25">
      <c r="A28" s="116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</row>
    <row r="29" spans="1:33" s="124" customFormat="1" ht="15" customHeight="1" x14ac:dyDescent="0.25">
      <c r="A29" s="329" t="s">
        <v>474</v>
      </c>
      <c r="B29" s="329"/>
      <c r="C29" s="329"/>
      <c r="D29" s="329"/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108"/>
      <c r="AD29" s="108"/>
      <c r="AE29" s="108"/>
      <c r="AF29" s="108"/>
      <c r="AG29" s="108"/>
    </row>
    <row r="30" spans="1:33" s="124" customFormat="1" ht="15" customHeight="1" x14ac:dyDescent="0.25">
      <c r="A30" s="112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08"/>
      <c r="AD30" s="108"/>
      <c r="AE30" s="108"/>
      <c r="AF30" s="108"/>
      <c r="AG30" s="108"/>
    </row>
    <row r="31" spans="1:33" s="124" customFormat="1" ht="15" customHeight="1" x14ac:dyDescent="0.25">
      <c r="A31" s="113" t="s">
        <v>19</v>
      </c>
      <c r="B31" s="174">
        <f t="shared" ref="B31:D34" si="10">+B12/(B12+B62+B113)*100</f>
        <v>89.354725453122327</v>
      </c>
      <c r="C31" s="174">
        <f t="shared" si="10"/>
        <v>87.715691408548139</v>
      </c>
      <c r="D31" s="174">
        <f t="shared" si="10"/>
        <v>90.98215432019515</v>
      </c>
      <c r="E31" s="174"/>
      <c r="F31" s="174">
        <f t="shared" ref="F31:H34" si="11">+F12/(F12+F62+F113)*100</f>
        <v>86.014998707008019</v>
      </c>
      <c r="G31" s="174">
        <f t="shared" si="11"/>
        <v>84.068474322129205</v>
      </c>
      <c r="H31" s="174">
        <f t="shared" si="11"/>
        <v>88.101808439383788</v>
      </c>
      <c r="I31" s="174"/>
      <c r="J31" s="174">
        <f t="shared" ref="J31:L34" si="12">+J12/(J12+J62+J113)*100</f>
        <v>88.471174185031273</v>
      </c>
      <c r="K31" s="174">
        <f t="shared" si="12"/>
        <v>86.852696538771141</v>
      </c>
      <c r="L31" s="174">
        <f t="shared" si="12"/>
        <v>90.110520594274675</v>
      </c>
      <c r="M31" s="174"/>
      <c r="N31" s="174">
        <f t="shared" ref="N31:P34" si="13">+N12/(N12+N62+N113)*100</f>
        <v>92.143155258764608</v>
      </c>
      <c r="O31" s="174">
        <f t="shared" si="13"/>
        <v>90.78433442415286</v>
      </c>
      <c r="P31" s="174">
        <f t="shared" si="13"/>
        <v>93.470861268695202</v>
      </c>
      <c r="Q31" s="174"/>
      <c r="R31" s="174">
        <f t="shared" ref="R31:T34" si="14">+R12/(R12+R62+R113)*100</f>
        <v>87.658139404892779</v>
      </c>
      <c r="S31" s="174">
        <f t="shared" si="14"/>
        <v>86.002493482942313</v>
      </c>
      <c r="T31" s="174">
        <f t="shared" si="14"/>
        <v>89.269171384457024</v>
      </c>
      <c r="U31" s="174"/>
      <c r="V31" s="174">
        <f t="shared" ref="V31:X34" si="15">+V12/(V12+V62+V113)*100</f>
        <v>93.660474354480655</v>
      </c>
      <c r="W31" s="174">
        <f t="shared" si="15"/>
        <v>92.544031311154598</v>
      </c>
      <c r="X31" s="174">
        <f t="shared" si="15"/>
        <v>94.681279355848801</v>
      </c>
      <c r="Y31" s="174"/>
      <c r="Z31" s="174">
        <f t="shared" ref="Z31:AB34" si="16">+Z12/(Z12+Z62+Z113)*100</f>
        <v>94.450672645739914</v>
      </c>
      <c r="AA31" s="174">
        <f t="shared" si="16"/>
        <v>93.645311690554308</v>
      </c>
      <c r="AB31" s="174">
        <f t="shared" si="16"/>
        <v>95.1470807824399</v>
      </c>
      <c r="AC31" s="108"/>
      <c r="AD31" s="108"/>
      <c r="AE31" s="108"/>
      <c r="AF31" s="108"/>
      <c r="AG31" s="108"/>
    </row>
    <row r="32" spans="1:33" s="124" customFormat="1" ht="15" customHeight="1" x14ac:dyDescent="0.25">
      <c r="A32" s="108" t="s">
        <v>73</v>
      </c>
      <c r="B32" s="126">
        <f t="shared" si="10"/>
        <v>90.123533861645015</v>
      </c>
      <c r="C32" s="126">
        <f t="shared" si="10"/>
        <v>88.690511336797357</v>
      </c>
      <c r="D32" s="126">
        <f t="shared" si="10"/>
        <v>91.542543083916797</v>
      </c>
      <c r="E32" s="126"/>
      <c r="F32" s="126">
        <f t="shared" si="11"/>
        <v>86.245695927158522</v>
      </c>
      <c r="G32" s="126">
        <f t="shared" si="11"/>
        <v>84.431553236371713</v>
      </c>
      <c r="H32" s="126">
        <f t="shared" si="11"/>
        <v>88.203576670760569</v>
      </c>
      <c r="I32" s="126"/>
      <c r="J32" s="126">
        <f t="shared" si="12"/>
        <v>89.163022579163197</v>
      </c>
      <c r="K32" s="126">
        <f t="shared" si="12"/>
        <v>87.831708637963715</v>
      </c>
      <c r="L32" s="126">
        <f t="shared" si="12"/>
        <v>90.50877613165909</v>
      </c>
      <c r="M32" s="126"/>
      <c r="N32" s="126">
        <f t="shared" si="13"/>
        <v>93.52208835341365</v>
      </c>
      <c r="O32" s="126">
        <f t="shared" si="13"/>
        <v>92.602404727939685</v>
      </c>
      <c r="P32" s="126">
        <f t="shared" si="13"/>
        <v>94.41519889174748</v>
      </c>
      <c r="Q32" s="126"/>
      <c r="R32" s="126">
        <f t="shared" si="14"/>
        <v>89.070628786743455</v>
      </c>
      <c r="S32" s="126">
        <f t="shared" si="14"/>
        <v>87.642403687277152</v>
      </c>
      <c r="T32" s="126">
        <f t="shared" si="14"/>
        <v>90.455906541267765</v>
      </c>
      <c r="U32" s="126"/>
      <c r="V32" s="126">
        <f t="shared" si="15"/>
        <v>94.35753256875627</v>
      </c>
      <c r="W32" s="126">
        <f t="shared" si="15"/>
        <v>93.352906635349385</v>
      </c>
      <c r="X32" s="126">
        <f t="shared" si="15"/>
        <v>95.263046469778772</v>
      </c>
      <c r="Y32" s="126"/>
      <c r="Z32" s="126">
        <f t="shared" si="16"/>
        <v>94.691854004615777</v>
      </c>
      <c r="AA32" s="126">
        <f t="shared" si="16"/>
        <v>93.835232579861767</v>
      </c>
      <c r="AB32" s="126">
        <f t="shared" si="16"/>
        <v>95.414434289316105</v>
      </c>
      <c r="AC32" s="108"/>
      <c r="AD32" s="108"/>
      <c r="AE32" s="108"/>
      <c r="AF32" s="108"/>
      <c r="AG32" s="108"/>
    </row>
    <row r="33" spans="1:33" s="124" customFormat="1" ht="15" customHeight="1" x14ac:dyDescent="0.25">
      <c r="A33" s="108" t="s">
        <v>74</v>
      </c>
      <c r="B33" s="126">
        <f t="shared" si="10"/>
        <v>86.81343117633979</v>
      </c>
      <c r="C33" s="126">
        <f t="shared" si="10"/>
        <v>83.986667632780225</v>
      </c>
      <c r="D33" s="126">
        <f t="shared" si="10"/>
        <v>89.773158333965554</v>
      </c>
      <c r="E33" s="126"/>
      <c r="F33" s="126">
        <f t="shared" si="11"/>
        <v>87.220620043258833</v>
      </c>
      <c r="G33" s="126">
        <f t="shared" si="11"/>
        <v>84.412811387900348</v>
      </c>
      <c r="H33" s="126">
        <f t="shared" si="11"/>
        <v>90.102264426588746</v>
      </c>
      <c r="I33" s="126"/>
      <c r="J33" s="126">
        <f t="shared" si="12"/>
        <v>86.163853727144868</v>
      </c>
      <c r="K33" s="126">
        <f t="shared" si="12"/>
        <v>82.439357704133926</v>
      </c>
      <c r="L33" s="126">
        <f t="shared" si="12"/>
        <v>90.112278160086916</v>
      </c>
      <c r="M33" s="126"/>
      <c r="N33" s="126">
        <f t="shared" si="13"/>
        <v>85.210507376754236</v>
      </c>
      <c r="O33" s="126">
        <f t="shared" si="13"/>
        <v>81.830790568654649</v>
      </c>
      <c r="P33" s="126">
        <f t="shared" si="13"/>
        <v>88.855646970830222</v>
      </c>
      <c r="Q33" s="126"/>
      <c r="R33" s="126">
        <f t="shared" si="14"/>
        <v>81.533101045296164</v>
      </c>
      <c r="S33" s="126">
        <f t="shared" si="14"/>
        <v>78.463375796178354</v>
      </c>
      <c r="T33" s="126">
        <f t="shared" si="14"/>
        <v>84.790874524714837</v>
      </c>
      <c r="U33" s="126"/>
      <c r="V33" s="126">
        <f t="shared" si="15"/>
        <v>93.169453959298806</v>
      </c>
      <c r="W33" s="126">
        <f t="shared" si="15"/>
        <v>92.242765273311903</v>
      </c>
      <c r="X33" s="126">
        <f t="shared" si="15"/>
        <v>94.10101010101009</v>
      </c>
      <c r="Y33" s="126"/>
      <c r="Z33" s="126">
        <f t="shared" si="16"/>
        <v>100</v>
      </c>
      <c r="AA33" s="126">
        <f t="shared" si="16"/>
        <v>100</v>
      </c>
      <c r="AB33" s="126">
        <f t="shared" si="16"/>
        <v>100</v>
      </c>
      <c r="AC33" s="108"/>
      <c r="AD33" s="108"/>
      <c r="AE33" s="108"/>
      <c r="AF33" s="108"/>
      <c r="AG33" s="108"/>
    </row>
    <row r="34" spans="1:33" s="124" customFormat="1" ht="15" customHeight="1" x14ac:dyDescent="0.25">
      <c r="A34" s="108" t="s">
        <v>263</v>
      </c>
      <c r="B34" s="126">
        <f t="shared" si="10"/>
        <v>76.740435444852622</v>
      </c>
      <c r="C34" s="126">
        <f t="shared" si="10"/>
        <v>72.754268745360065</v>
      </c>
      <c r="D34" s="126">
        <f t="shared" si="10"/>
        <v>80.460765633119692</v>
      </c>
      <c r="E34" s="126"/>
      <c r="F34" s="126">
        <f t="shared" si="11"/>
        <v>76.480470390592188</v>
      </c>
      <c r="G34" s="126">
        <f t="shared" si="11"/>
        <v>72.132540356839428</v>
      </c>
      <c r="H34" s="126">
        <f t="shared" si="11"/>
        <v>80.730897009966768</v>
      </c>
      <c r="I34" s="126"/>
      <c r="J34" s="126">
        <f t="shared" si="12"/>
        <v>75.954545454545453</v>
      </c>
      <c r="K34" s="126">
        <f t="shared" si="12"/>
        <v>71.921641791044777</v>
      </c>
      <c r="L34" s="126">
        <f t="shared" si="12"/>
        <v>79.787234042553195</v>
      </c>
      <c r="M34" s="126"/>
      <c r="N34" s="126">
        <f t="shared" si="13"/>
        <v>78.09878844361603</v>
      </c>
      <c r="O34" s="126">
        <f t="shared" si="13"/>
        <v>72</v>
      </c>
      <c r="P34" s="126">
        <f t="shared" si="13"/>
        <v>83.420593368237348</v>
      </c>
      <c r="Q34" s="126"/>
      <c r="R34" s="126">
        <f t="shared" si="14"/>
        <v>70.331253000480075</v>
      </c>
      <c r="S34" s="126">
        <f t="shared" si="14"/>
        <v>66.423357664233578</v>
      </c>
      <c r="T34" s="126">
        <f t="shared" si="14"/>
        <v>73.665480427046262</v>
      </c>
      <c r="U34" s="126"/>
      <c r="V34" s="126">
        <f t="shared" si="15"/>
        <v>81.813417190775681</v>
      </c>
      <c r="W34" s="126">
        <f t="shared" si="15"/>
        <v>78.416485900216912</v>
      </c>
      <c r="X34" s="126">
        <f t="shared" si="15"/>
        <v>84.989858012170387</v>
      </c>
      <c r="Y34" s="126"/>
      <c r="Z34" s="126">
        <f t="shared" si="16"/>
        <v>83.747178329571099</v>
      </c>
      <c r="AA34" s="126">
        <f t="shared" si="16"/>
        <v>85.271317829457359</v>
      </c>
      <c r="AB34" s="126">
        <f t="shared" si="16"/>
        <v>81.621621621621614</v>
      </c>
      <c r="AC34" s="108"/>
      <c r="AD34" s="108"/>
      <c r="AE34" s="108"/>
      <c r="AF34" s="108"/>
      <c r="AG34" s="108"/>
    </row>
    <row r="35" spans="1:33" s="124" customFormat="1" ht="15" customHeight="1" x14ac:dyDescent="0.25">
      <c r="A35" s="127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08"/>
      <c r="AD35" s="108"/>
      <c r="AE35" s="108"/>
      <c r="AF35" s="108"/>
      <c r="AG35" s="108"/>
    </row>
    <row r="36" spans="1:33" s="124" customFormat="1" ht="15" customHeight="1" x14ac:dyDescent="0.25">
      <c r="A36" s="113" t="s">
        <v>471</v>
      </c>
      <c r="B36" s="128"/>
      <c r="C36" s="128"/>
      <c r="D36" s="128"/>
      <c r="E36" s="129"/>
      <c r="F36" s="128"/>
      <c r="G36" s="128"/>
      <c r="H36" s="128"/>
      <c r="I36" s="129"/>
      <c r="J36" s="128"/>
      <c r="K36" s="128"/>
      <c r="L36" s="128"/>
      <c r="M36" s="129"/>
      <c r="N36" s="128"/>
      <c r="O36" s="128"/>
      <c r="P36" s="128"/>
      <c r="Q36" s="129"/>
      <c r="R36" s="128"/>
      <c r="S36" s="128"/>
      <c r="T36" s="128"/>
      <c r="U36" s="129"/>
      <c r="V36" s="128"/>
      <c r="W36" s="128"/>
      <c r="X36" s="128"/>
      <c r="Y36" s="129"/>
      <c r="Z36" s="128"/>
      <c r="AA36" s="128"/>
      <c r="AB36" s="128"/>
      <c r="AC36" s="108"/>
      <c r="AD36" s="108"/>
      <c r="AE36" s="108"/>
      <c r="AF36" s="108"/>
      <c r="AG36" s="108"/>
    </row>
    <row r="37" spans="1:33" s="124" customFormat="1" ht="15" customHeight="1" x14ac:dyDescent="0.25">
      <c r="A37" s="138" t="s">
        <v>19</v>
      </c>
      <c r="B37" s="174">
        <f t="shared" ref="B37:D40" si="17">+B18/(B18+B68+B119)*100</f>
        <v>88.212997467361362</v>
      </c>
      <c r="C37" s="174">
        <f t="shared" si="17"/>
        <v>86.51324821526633</v>
      </c>
      <c r="D37" s="174">
        <f t="shared" si="17"/>
        <v>89.891858908080067</v>
      </c>
      <c r="E37" s="174"/>
      <c r="F37" s="174">
        <f t="shared" ref="F37:H40" si="18">+F18/(F18+F68+F119)*100</f>
        <v>84.224612781240822</v>
      </c>
      <c r="G37" s="174">
        <f t="shared" si="18"/>
        <v>82.242116515232496</v>
      </c>
      <c r="H37" s="174">
        <f t="shared" si="18"/>
        <v>86.345927011473705</v>
      </c>
      <c r="I37" s="174"/>
      <c r="J37" s="174">
        <f t="shared" ref="J37:L40" si="19">+J18/(J18+J68+J119)*100</f>
        <v>87.121698643333062</v>
      </c>
      <c r="K37" s="174">
        <f t="shared" si="19"/>
        <v>85.406593406593416</v>
      </c>
      <c r="L37" s="174">
        <f t="shared" si="19"/>
        <v>88.852154981252269</v>
      </c>
      <c r="M37" s="174"/>
      <c r="N37" s="174">
        <f t="shared" ref="N37:P40" si="20">+N18/(N18+N68+N119)*100</f>
        <v>91.177079261422435</v>
      </c>
      <c r="O37" s="174">
        <f t="shared" si="20"/>
        <v>89.75965584962124</v>
      </c>
      <c r="P37" s="174">
        <f t="shared" si="20"/>
        <v>92.548522824955896</v>
      </c>
      <c r="Q37" s="174"/>
      <c r="R37" s="174">
        <f t="shared" ref="R37:T40" si="21">+R18/(R18+R68+R119)*100</f>
        <v>86.474171539961006</v>
      </c>
      <c r="S37" s="174">
        <f t="shared" si="21"/>
        <v>84.855566051807287</v>
      </c>
      <c r="T37" s="174">
        <f t="shared" si="21"/>
        <v>88.029817938548277</v>
      </c>
      <c r="U37" s="174"/>
      <c r="V37" s="174">
        <f t="shared" ref="V37:X40" si="22">+V18/(V18+V68+V119)*100</f>
        <v>93.224603631733714</v>
      </c>
      <c r="W37" s="174">
        <f t="shared" si="22"/>
        <v>92.060778727445395</v>
      </c>
      <c r="X37" s="174">
        <f t="shared" si="22"/>
        <v>94.293857608189853</v>
      </c>
      <c r="Y37" s="174"/>
      <c r="Z37" s="174">
        <f t="shared" ref="Z37:AB40" si="23">+Z18/(Z18+Z68+Z119)*100</f>
        <v>94.946665230039855</v>
      </c>
      <c r="AA37" s="174">
        <f t="shared" si="23"/>
        <v>93.937980881324322</v>
      </c>
      <c r="AB37" s="174">
        <f t="shared" si="23"/>
        <v>95.81330128205127</v>
      </c>
      <c r="AC37" s="108"/>
      <c r="AD37" s="108"/>
      <c r="AE37" s="108"/>
      <c r="AF37" s="108"/>
      <c r="AG37" s="108"/>
    </row>
    <row r="38" spans="1:33" ht="15" customHeight="1" x14ac:dyDescent="0.25">
      <c r="A38" s="108" t="s">
        <v>73</v>
      </c>
      <c r="B38" s="126">
        <f t="shared" si="17"/>
        <v>89.062507934734597</v>
      </c>
      <c r="C38" s="126">
        <f t="shared" si="17"/>
        <v>87.633830234106853</v>
      </c>
      <c r="D38" s="126">
        <f t="shared" si="17"/>
        <v>90.466600882050869</v>
      </c>
      <c r="E38" s="130"/>
      <c r="F38" s="126">
        <f t="shared" si="18"/>
        <v>84.279441117764478</v>
      </c>
      <c r="G38" s="126">
        <f t="shared" si="18"/>
        <v>82.475772958006459</v>
      </c>
      <c r="H38" s="126">
        <f t="shared" si="18"/>
        <v>86.225929614873849</v>
      </c>
      <c r="I38" s="130"/>
      <c r="J38" s="126">
        <f t="shared" si="19"/>
        <v>87.847222222222214</v>
      </c>
      <c r="K38" s="126">
        <f t="shared" si="19"/>
        <v>86.516107605446692</v>
      </c>
      <c r="L38" s="126">
        <f t="shared" si="19"/>
        <v>89.185065089886024</v>
      </c>
      <c r="M38" s="130"/>
      <c r="N38" s="126">
        <f t="shared" si="20"/>
        <v>92.879438158408107</v>
      </c>
      <c r="O38" s="126">
        <f t="shared" si="20"/>
        <v>92.05743262492166</v>
      </c>
      <c r="P38" s="126">
        <f t="shared" si="20"/>
        <v>93.666466641208885</v>
      </c>
      <c r="Q38" s="130"/>
      <c r="R38" s="126">
        <f t="shared" si="21"/>
        <v>88.160936356986099</v>
      </c>
      <c r="S38" s="126">
        <f t="shared" si="21"/>
        <v>86.861182673296994</v>
      </c>
      <c r="T38" s="126">
        <f t="shared" si="21"/>
        <v>89.401738732555486</v>
      </c>
      <c r="U38" s="130"/>
      <c r="V38" s="126">
        <f t="shared" si="22"/>
        <v>94.073452576179392</v>
      </c>
      <c r="W38" s="126">
        <f t="shared" si="22"/>
        <v>93.065722789799693</v>
      </c>
      <c r="X38" s="126">
        <f t="shared" si="22"/>
        <v>94.981870920957206</v>
      </c>
      <c r="Y38" s="130"/>
      <c r="Z38" s="126">
        <f t="shared" si="23"/>
        <v>95.325562227716944</v>
      </c>
      <c r="AA38" s="126">
        <f t="shared" si="23"/>
        <v>94.23526356790444</v>
      </c>
      <c r="AB38" s="126">
        <f t="shared" si="23"/>
        <v>96.230073244291262</v>
      </c>
    </row>
    <row r="39" spans="1:33" ht="15" customHeight="1" x14ac:dyDescent="0.25">
      <c r="A39" s="108" t="s">
        <v>74</v>
      </c>
      <c r="B39" s="126">
        <f t="shared" si="17"/>
        <v>86.729911557940881</v>
      </c>
      <c r="C39" s="126">
        <f t="shared" si="17"/>
        <v>83.912626374437309</v>
      </c>
      <c r="D39" s="126">
        <f t="shared" si="17"/>
        <v>89.687766328348957</v>
      </c>
      <c r="E39" s="130"/>
      <c r="F39" s="126">
        <f t="shared" si="18"/>
        <v>87.113402061855666</v>
      </c>
      <c r="G39" s="126">
        <f t="shared" si="18"/>
        <v>84.355716878402916</v>
      </c>
      <c r="H39" s="126">
        <f t="shared" si="18"/>
        <v>89.951438177063878</v>
      </c>
      <c r="I39" s="130"/>
      <c r="J39" s="126">
        <f t="shared" si="19"/>
        <v>86.057347670250891</v>
      </c>
      <c r="K39" s="126">
        <f t="shared" si="19"/>
        <v>82.301808066759392</v>
      </c>
      <c r="L39" s="126">
        <f t="shared" si="19"/>
        <v>90.051775147928993</v>
      </c>
      <c r="M39" s="130"/>
      <c r="N39" s="126">
        <f t="shared" si="20"/>
        <v>85.130928401391685</v>
      </c>
      <c r="O39" s="126">
        <f t="shared" si="20"/>
        <v>81.798941798941797</v>
      </c>
      <c r="P39" s="126">
        <f t="shared" si="20"/>
        <v>88.728103579588719</v>
      </c>
      <c r="Q39" s="130"/>
      <c r="R39" s="126">
        <f t="shared" si="21"/>
        <v>81.451275616896694</v>
      </c>
      <c r="S39" s="126">
        <f t="shared" si="21"/>
        <v>78.440925700365398</v>
      </c>
      <c r="T39" s="126">
        <f t="shared" si="21"/>
        <v>84.648555411815437</v>
      </c>
      <c r="U39" s="130"/>
      <c r="V39" s="126">
        <f t="shared" si="22"/>
        <v>93.124742692466029</v>
      </c>
      <c r="W39" s="126">
        <f t="shared" si="22"/>
        <v>92.0966420966421</v>
      </c>
      <c r="X39" s="126">
        <f t="shared" si="22"/>
        <v>94.163907284768214</v>
      </c>
      <c r="Y39" s="130"/>
      <c r="Z39" s="126">
        <f t="shared" si="23"/>
        <v>100</v>
      </c>
      <c r="AA39" s="126">
        <f t="shared" si="23"/>
        <v>100</v>
      </c>
      <c r="AB39" s="126">
        <f t="shared" si="23"/>
        <v>100</v>
      </c>
    </row>
    <row r="40" spans="1:33" ht="15" customHeight="1" x14ac:dyDescent="0.25">
      <c r="A40" s="108" t="s">
        <v>263</v>
      </c>
      <c r="B40" s="126">
        <f t="shared" si="17"/>
        <v>76.740435444852622</v>
      </c>
      <c r="C40" s="126">
        <f t="shared" si="17"/>
        <v>72.754268745360065</v>
      </c>
      <c r="D40" s="126">
        <f t="shared" si="17"/>
        <v>80.460765633119692</v>
      </c>
      <c r="E40" s="130"/>
      <c r="F40" s="126">
        <f t="shared" si="18"/>
        <v>76.480470390592188</v>
      </c>
      <c r="G40" s="126">
        <f t="shared" si="18"/>
        <v>72.132540356839428</v>
      </c>
      <c r="H40" s="126">
        <f t="shared" si="18"/>
        <v>80.730897009966768</v>
      </c>
      <c r="I40" s="130"/>
      <c r="J40" s="126">
        <f t="shared" si="19"/>
        <v>75.954545454545453</v>
      </c>
      <c r="K40" s="126">
        <f t="shared" si="19"/>
        <v>71.921641791044777</v>
      </c>
      <c r="L40" s="126">
        <f t="shared" si="19"/>
        <v>79.787234042553195</v>
      </c>
      <c r="M40" s="130"/>
      <c r="N40" s="126">
        <f t="shared" si="20"/>
        <v>78.09878844361603</v>
      </c>
      <c r="O40" s="126">
        <f t="shared" si="20"/>
        <v>72</v>
      </c>
      <c r="P40" s="126">
        <f t="shared" si="20"/>
        <v>83.420593368237348</v>
      </c>
      <c r="Q40" s="130"/>
      <c r="R40" s="126">
        <f t="shared" si="21"/>
        <v>70.331253000480075</v>
      </c>
      <c r="S40" s="126">
        <f t="shared" si="21"/>
        <v>66.423357664233578</v>
      </c>
      <c r="T40" s="126">
        <f t="shared" si="21"/>
        <v>73.665480427046262</v>
      </c>
      <c r="U40" s="130"/>
      <c r="V40" s="126">
        <f t="shared" si="22"/>
        <v>81.813417190775681</v>
      </c>
      <c r="W40" s="126">
        <f t="shared" si="22"/>
        <v>78.416485900216912</v>
      </c>
      <c r="X40" s="126">
        <f t="shared" si="22"/>
        <v>84.989858012170387</v>
      </c>
      <c r="Y40" s="130"/>
      <c r="Z40" s="126">
        <f t="shared" si="23"/>
        <v>83.747178329571099</v>
      </c>
      <c r="AA40" s="126">
        <f t="shared" si="23"/>
        <v>85.271317829457359</v>
      </c>
      <c r="AB40" s="126">
        <f t="shared" si="23"/>
        <v>81.621621621621614</v>
      </c>
    </row>
    <row r="41" spans="1:33" ht="15" customHeight="1" x14ac:dyDescent="0.25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</row>
    <row r="42" spans="1:33" ht="15" customHeight="1" x14ac:dyDescent="0.25">
      <c r="A42" s="139" t="s">
        <v>472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</row>
    <row r="43" spans="1:33" ht="15" customHeight="1" x14ac:dyDescent="0.25">
      <c r="A43" s="140" t="s">
        <v>19</v>
      </c>
      <c r="B43" s="174">
        <f t="shared" ref="B43:D45" si="24">+B24/(B24+B74+B125)*100</f>
        <v>92.881887274595286</v>
      </c>
      <c r="C43" s="174">
        <f t="shared" si="24"/>
        <v>91.390659009257064</v>
      </c>
      <c r="D43" s="174">
        <f t="shared" si="24"/>
        <v>94.386809929603558</v>
      </c>
      <c r="E43" s="174"/>
      <c r="F43" s="174">
        <f t="shared" ref="F43:H45" si="25">+F24/(F24+F74+F125)*100</f>
        <v>91.352241725433672</v>
      </c>
      <c r="G43" s="174">
        <f t="shared" si="25"/>
        <v>89.493005258458183</v>
      </c>
      <c r="H43" s="174">
        <f t="shared" si="25"/>
        <v>93.356867779204109</v>
      </c>
      <c r="I43" s="174"/>
      <c r="J43" s="174">
        <f t="shared" ref="J43:L45" si="26">+J24/(J24+J74+J125)*100</f>
        <v>92.46628245499376</v>
      </c>
      <c r="K43" s="174">
        <f t="shared" si="26"/>
        <v>91.101197464193476</v>
      </c>
      <c r="L43" s="174">
        <f t="shared" si="26"/>
        <v>93.865030674846622</v>
      </c>
      <c r="M43" s="174"/>
      <c r="N43" s="174">
        <f t="shared" ref="N43:P45" si="27">+N24/(N24+N74+N125)*100</f>
        <v>95.140920442383162</v>
      </c>
      <c r="O43" s="174">
        <f t="shared" si="27"/>
        <v>93.900184842883547</v>
      </c>
      <c r="P43" s="174">
        <f t="shared" si="27"/>
        <v>96.390718991692921</v>
      </c>
      <c r="Q43" s="174"/>
      <c r="R43" s="174">
        <f t="shared" ref="R43:T45" si="28">+R24/(R24+R74+R125)*100</f>
        <v>91.505027313751881</v>
      </c>
      <c r="S43" s="174">
        <f t="shared" si="28"/>
        <v>89.631843926998116</v>
      </c>
      <c r="T43" s="174">
        <f t="shared" si="28"/>
        <v>93.402390438247011</v>
      </c>
      <c r="U43" s="174"/>
      <c r="V43" s="174">
        <f t="shared" ref="V43:X45" si="29">+V24/(V24+V74+V125)*100</f>
        <v>95.126427406199028</v>
      </c>
      <c r="W43" s="174">
        <f t="shared" si="29"/>
        <v>94.187298170075351</v>
      </c>
      <c r="X43" s="174">
        <f t="shared" si="29"/>
        <v>95.971334495448374</v>
      </c>
      <c r="Y43" s="174"/>
      <c r="Z43" s="174">
        <f t="shared" ref="Z43:AB44" si="30">+Z24/(Z24+Z74+Z125)*100</f>
        <v>93.015279077019017</v>
      </c>
      <c r="AA43" s="174">
        <f t="shared" si="30"/>
        <v>92.809587217043941</v>
      </c>
      <c r="AB43" s="174">
        <f t="shared" si="30"/>
        <v>93.196480938416428</v>
      </c>
    </row>
    <row r="44" spans="1:33" ht="15" customHeight="1" x14ac:dyDescent="0.25">
      <c r="A44" s="108" t="s">
        <v>73</v>
      </c>
      <c r="B44" s="126">
        <f t="shared" si="24"/>
        <v>92.894754294051324</v>
      </c>
      <c r="C44" s="126">
        <f t="shared" si="24"/>
        <v>91.413034870522409</v>
      </c>
      <c r="D44" s="126">
        <f t="shared" si="24"/>
        <v>94.39112817231819</v>
      </c>
      <c r="E44" s="130"/>
      <c r="F44" s="126">
        <f t="shared" si="25"/>
        <v>91.346900730153806</v>
      </c>
      <c r="G44" s="126">
        <f t="shared" si="25"/>
        <v>89.505187549880276</v>
      </c>
      <c r="H44" s="126">
        <f t="shared" si="25"/>
        <v>93.334769031980187</v>
      </c>
      <c r="I44" s="130"/>
      <c r="J44" s="126">
        <f t="shared" si="26"/>
        <v>92.471446510793527</v>
      </c>
      <c r="K44" s="126">
        <f t="shared" si="26"/>
        <v>91.106649344513997</v>
      </c>
      <c r="L44" s="126">
        <f t="shared" si="26"/>
        <v>93.871124031007753</v>
      </c>
      <c r="M44" s="130"/>
      <c r="N44" s="126">
        <f t="shared" si="27"/>
        <v>95.178905015088375</v>
      </c>
      <c r="O44" s="126">
        <f t="shared" si="27"/>
        <v>93.971935853379151</v>
      </c>
      <c r="P44" s="126">
        <f t="shared" si="27"/>
        <v>96.394577444476496</v>
      </c>
      <c r="Q44" s="130"/>
      <c r="R44" s="126">
        <f t="shared" si="28"/>
        <v>91.550981330780274</v>
      </c>
      <c r="S44" s="126">
        <f t="shared" si="28"/>
        <v>89.709846202631994</v>
      </c>
      <c r="T44" s="126">
        <f t="shared" si="28"/>
        <v>93.415770033724101</v>
      </c>
      <c r="U44" s="130"/>
      <c r="V44" s="126">
        <f t="shared" si="29"/>
        <v>95.125219004431614</v>
      </c>
      <c r="W44" s="126">
        <f t="shared" si="29"/>
        <v>94.129158512720153</v>
      </c>
      <c r="X44" s="126">
        <f t="shared" si="29"/>
        <v>96.022727272727266</v>
      </c>
      <c r="Y44" s="130"/>
      <c r="Z44" s="126">
        <f t="shared" si="30"/>
        <v>93.013100436681214</v>
      </c>
      <c r="AA44" s="126">
        <f t="shared" si="30"/>
        <v>92.809587217043941</v>
      </c>
      <c r="AB44" s="126">
        <f t="shared" si="30"/>
        <v>93.1924882629108</v>
      </c>
    </row>
    <row r="45" spans="1:33" ht="15" customHeight="1" x14ac:dyDescent="0.25">
      <c r="A45" s="108" t="s">
        <v>74</v>
      </c>
      <c r="B45" s="126">
        <f t="shared" si="24"/>
        <v>91.030534351145036</v>
      </c>
      <c r="C45" s="126">
        <f t="shared" si="24"/>
        <v>88</v>
      </c>
      <c r="D45" s="126">
        <f t="shared" si="24"/>
        <v>93.795620437956202</v>
      </c>
      <c r="E45" s="130"/>
      <c r="F45" s="126">
        <f t="shared" si="25"/>
        <v>92.241379310344826</v>
      </c>
      <c r="G45" s="126">
        <f t="shared" si="25"/>
        <v>87.272727272727266</v>
      </c>
      <c r="H45" s="126">
        <f t="shared" si="25"/>
        <v>96.721311475409834</v>
      </c>
      <c r="I45" s="130"/>
      <c r="J45" s="126">
        <f t="shared" si="26"/>
        <v>91.666666666666657</v>
      </c>
      <c r="K45" s="126">
        <f t="shared" si="26"/>
        <v>90.196078431372555</v>
      </c>
      <c r="L45" s="126">
        <f t="shared" si="26"/>
        <v>92.982456140350877</v>
      </c>
      <c r="M45" s="130"/>
      <c r="N45" s="126">
        <f t="shared" si="27"/>
        <v>89.690721649484544</v>
      </c>
      <c r="O45" s="126">
        <f t="shared" si="27"/>
        <v>83.673469387755105</v>
      </c>
      <c r="P45" s="126">
        <f t="shared" si="27"/>
        <v>95.833333333333343</v>
      </c>
      <c r="Q45" s="130"/>
      <c r="R45" s="126">
        <f t="shared" si="28"/>
        <v>85.567010309278345</v>
      </c>
      <c r="S45" s="126">
        <f t="shared" si="28"/>
        <v>79.591836734693871</v>
      </c>
      <c r="T45" s="126">
        <f t="shared" si="28"/>
        <v>91.666666666666657</v>
      </c>
      <c r="U45" s="130"/>
      <c r="V45" s="126">
        <f t="shared" si="29"/>
        <v>95.238095238095227</v>
      </c>
      <c r="W45" s="126">
        <f t="shared" si="29"/>
        <v>100</v>
      </c>
      <c r="X45" s="126">
        <f t="shared" si="29"/>
        <v>91.525423728813564</v>
      </c>
      <c r="Y45" s="130"/>
      <c r="Z45" s="126">
        <v>0</v>
      </c>
      <c r="AA45" s="126">
        <v>0</v>
      </c>
      <c r="AB45" s="126">
        <v>0</v>
      </c>
    </row>
    <row r="46" spans="1:33" ht="15" customHeight="1" thickBot="1" x14ac:dyDescent="0.3">
      <c r="A46" s="123" t="s">
        <v>263</v>
      </c>
      <c r="B46" s="132"/>
      <c r="C46" s="132"/>
      <c r="D46" s="132"/>
      <c r="E46" s="133"/>
      <c r="F46" s="132"/>
      <c r="G46" s="132"/>
      <c r="H46" s="132"/>
      <c r="I46" s="133"/>
      <c r="J46" s="132"/>
      <c r="K46" s="132"/>
      <c r="L46" s="132"/>
      <c r="M46" s="133"/>
      <c r="N46" s="132"/>
      <c r="O46" s="132"/>
      <c r="P46" s="132"/>
      <c r="Q46" s="133"/>
      <c r="R46" s="132"/>
      <c r="S46" s="132"/>
      <c r="T46" s="132"/>
      <c r="U46" s="133"/>
      <c r="V46" s="132"/>
      <c r="W46" s="132"/>
      <c r="X46" s="132"/>
      <c r="Y46" s="133"/>
      <c r="Z46" s="132"/>
      <c r="AA46" s="132"/>
      <c r="AB46" s="132"/>
    </row>
    <row r="47" spans="1:33" ht="15" customHeight="1" x14ac:dyDescent="0.25">
      <c r="A47" s="334" t="s">
        <v>256</v>
      </c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</row>
    <row r="48" spans="1:33" ht="15" customHeight="1" x14ac:dyDescent="0.25">
      <c r="A48" s="335" t="s">
        <v>242</v>
      </c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</row>
    <row r="51" spans="1:33" s="124" customFormat="1" ht="15" customHeight="1" x14ac:dyDescent="0.2">
      <c r="A51" s="336" t="s">
        <v>290</v>
      </c>
      <c r="B51" s="33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6"/>
      <c r="W51" s="336"/>
      <c r="X51" s="336"/>
      <c r="Y51" s="336"/>
      <c r="Z51" s="336"/>
      <c r="AA51" s="336"/>
      <c r="AB51" s="336"/>
      <c r="AC51" s="171"/>
      <c r="AD51" s="29"/>
      <c r="AE51" s="318" t="s">
        <v>356</v>
      </c>
      <c r="AF51" s="318"/>
      <c r="AG51" s="108"/>
    </row>
    <row r="52" spans="1:33" s="124" customFormat="1" ht="15" customHeight="1" x14ac:dyDescent="0.2">
      <c r="A52" s="330" t="s">
        <v>134</v>
      </c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171"/>
      <c r="AD52" s="30"/>
      <c r="AE52" s="318"/>
      <c r="AF52" s="318"/>
      <c r="AG52" s="108"/>
    </row>
    <row r="53" spans="1:33" s="124" customFormat="1" ht="15" customHeight="1" x14ac:dyDescent="0.25">
      <c r="A53" s="336" t="s">
        <v>254</v>
      </c>
      <c r="B53" s="336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  <c r="T53" s="336"/>
      <c r="U53" s="336"/>
      <c r="V53" s="336"/>
      <c r="W53" s="336"/>
      <c r="X53" s="336"/>
      <c r="Y53" s="336"/>
      <c r="Z53" s="336"/>
      <c r="AA53" s="336"/>
      <c r="AB53" s="336"/>
      <c r="AC53" s="108"/>
      <c r="AD53" s="108"/>
      <c r="AE53" s="108"/>
      <c r="AF53" s="108"/>
      <c r="AG53" s="108"/>
    </row>
    <row r="54" spans="1:33" s="124" customFormat="1" ht="15" customHeight="1" x14ac:dyDescent="0.25">
      <c r="A54" s="330" t="s">
        <v>255</v>
      </c>
      <c r="B54" s="330"/>
      <c r="C54" s="330"/>
      <c r="D54" s="330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108"/>
      <c r="AD54" s="108"/>
      <c r="AE54" s="108"/>
      <c r="AF54" s="108"/>
      <c r="AG54" s="108"/>
    </row>
    <row r="55" spans="1:33" s="163" customFormat="1" ht="15" customHeight="1" x14ac:dyDescent="0.2">
      <c r="A55" s="330" t="s">
        <v>515</v>
      </c>
      <c r="B55" s="330"/>
      <c r="C55" s="330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171"/>
      <c r="AD55" s="171"/>
      <c r="AE55" s="171"/>
      <c r="AF55" s="171"/>
      <c r="AG55" s="171"/>
    </row>
    <row r="56" spans="1:33" s="163" customFormat="1" ht="15" customHeight="1" thickBot="1" x14ac:dyDescent="0.25">
      <c r="A56" s="120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71"/>
      <c r="AD56" s="171"/>
      <c r="AE56" s="171"/>
      <c r="AF56" s="171"/>
      <c r="AG56" s="171"/>
    </row>
    <row r="57" spans="1:33" ht="15" customHeight="1" x14ac:dyDescent="0.25">
      <c r="A57" s="332" t="s">
        <v>470</v>
      </c>
      <c r="B57" s="331" t="s">
        <v>19</v>
      </c>
      <c r="C57" s="331"/>
      <c r="D57" s="331"/>
      <c r="E57" s="109"/>
      <c r="F57" s="331" t="s">
        <v>116</v>
      </c>
      <c r="G57" s="331"/>
      <c r="H57" s="331"/>
      <c r="I57" s="109"/>
      <c r="J57" s="331" t="s">
        <v>117</v>
      </c>
      <c r="K57" s="331"/>
      <c r="L57" s="331"/>
      <c r="M57" s="109"/>
      <c r="N57" s="331" t="s">
        <v>118</v>
      </c>
      <c r="O57" s="331"/>
      <c r="P57" s="331"/>
      <c r="Q57" s="109"/>
      <c r="R57" s="331" t="s">
        <v>119</v>
      </c>
      <c r="S57" s="331"/>
      <c r="T57" s="331"/>
      <c r="U57" s="109"/>
      <c r="V57" s="331" t="s">
        <v>120</v>
      </c>
      <c r="W57" s="331"/>
      <c r="X57" s="331"/>
      <c r="Y57" s="109"/>
      <c r="Z57" s="331" t="s">
        <v>121</v>
      </c>
      <c r="AA57" s="331"/>
      <c r="AB57" s="331"/>
    </row>
    <row r="58" spans="1:33" ht="15" customHeight="1" thickBot="1" x14ac:dyDescent="0.3">
      <c r="A58" s="333"/>
      <c r="B58" s="110" t="s">
        <v>70</v>
      </c>
      <c r="C58" s="110" t="s">
        <v>71</v>
      </c>
      <c r="D58" s="110" t="s">
        <v>72</v>
      </c>
      <c r="E58" s="111"/>
      <c r="F58" s="110" t="s">
        <v>70</v>
      </c>
      <c r="G58" s="110" t="s">
        <v>71</v>
      </c>
      <c r="H58" s="110" t="s">
        <v>72</v>
      </c>
      <c r="I58" s="111"/>
      <c r="J58" s="110" t="s">
        <v>70</v>
      </c>
      <c r="K58" s="110" t="s">
        <v>71</v>
      </c>
      <c r="L58" s="110" t="s">
        <v>72</v>
      </c>
      <c r="M58" s="111"/>
      <c r="N58" s="110" t="s">
        <v>70</v>
      </c>
      <c r="O58" s="110" t="s">
        <v>71</v>
      </c>
      <c r="P58" s="110" t="s">
        <v>72</v>
      </c>
      <c r="Q58" s="111"/>
      <c r="R58" s="110" t="s">
        <v>70</v>
      </c>
      <c r="S58" s="110" t="s">
        <v>71</v>
      </c>
      <c r="T58" s="110" t="s">
        <v>72</v>
      </c>
      <c r="U58" s="111"/>
      <c r="V58" s="110" t="s">
        <v>70</v>
      </c>
      <c r="W58" s="110" t="s">
        <v>71</v>
      </c>
      <c r="X58" s="110" t="s">
        <v>72</v>
      </c>
      <c r="Y58" s="111"/>
      <c r="Z58" s="110" t="s">
        <v>70</v>
      </c>
      <c r="AA58" s="110" t="s">
        <v>71</v>
      </c>
      <c r="AB58" s="110" t="s">
        <v>72</v>
      </c>
    </row>
    <row r="59" spans="1:33" s="124" customFormat="1" ht="15" customHeight="1" x14ac:dyDescent="0.25">
      <c r="A59" s="175"/>
      <c r="B59" s="113"/>
      <c r="C59" s="113"/>
      <c r="D59" s="113"/>
      <c r="E59" s="114"/>
      <c r="F59" s="113"/>
      <c r="G59" s="113"/>
      <c r="H59" s="113"/>
      <c r="I59" s="114"/>
      <c r="J59" s="113"/>
      <c r="K59" s="113"/>
      <c r="L59" s="113"/>
      <c r="M59" s="114"/>
      <c r="N59" s="113"/>
      <c r="O59" s="113"/>
      <c r="P59" s="113"/>
      <c r="Q59" s="114"/>
      <c r="R59" s="113"/>
      <c r="S59" s="113"/>
      <c r="T59" s="113"/>
      <c r="U59" s="114"/>
      <c r="V59" s="113"/>
      <c r="W59" s="113"/>
      <c r="X59" s="113"/>
      <c r="Y59" s="114"/>
      <c r="Z59" s="113"/>
      <c r="AA59" s="113"/>
      <c r="AB59" s="113"/>
      <c r="AC59" s="108"/>
      <c r="AD59" s="108"/>
      <c r="AE59" s="108"/>
      <c r="AF59" s="108"/>
      <c r="AG59" s="108"/>
    </row>
    <row r="60" spans="1:33" s="124" customFormat="1" ht="15" customHeight="1" x14ac:dyDescent="0.25">
      <c r="A60" s="329" t="s">
        <v>473</v>
      </c>
      <c r="B60" s="329" t="s">
        <v>76</v>
      </c>
      <c r="C60" s="329"/>
      <c r="D60" s="329"/>
      <c r="E60" s="329"/>
      <c r="F60" s="329"/>
      <c r="G60" s="329"/>
      <c r="H60" s="329"/>
      <c r="I60" s="329"/>
      <c r="J60" s="329"/>
      <c r="K60" s="329"/>
      <c r="L60" s="329"/>
      <c r="M60" s="329"/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  <c r="Y60" s="329"/>
      <c r="Z60" s="329"/>
      <c r="AA60" s="329"/>
      <c r="AB60" s="329"/>
      <c r="AC60" s="108"/>
      <c r="AD60" s="108"/>
      <c r="AE60" s="108"/>
      <c r="AF60" s="108"/>
      <c r="AG60" s="108"/>
    </row>
    <row r="61" spans="1:33" s="124" customFormat="1" ht="15" customHeight="1" x14ac:dyDescent="0.25">
      <c r="A61" s="112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08"/>
      <c r="AD61" s="108"/>
      <c r="AE61" s="108"/>
      <c r="AF61" s="108"/>
      <c r="AG61" s="108"/>
    </row>
    <row r="62" spans="1:33" s="124" customFormat="1" ht="15" customHeight="1" x14ac:dyDescent="0.25">
      <c r="A62" s="136" t="s">
        <v>19</v>
      </c>
      <c r="B62" s="152">
        <f t="shared" ref="B62:D64" si="31">+B68+B74</f>
        <v>33043</v>
      </c>
      <c r="C62" s="152">
        <f t="shared" si="31"/>
        <v>18997</v>
      </c>
      <c r="D62" s="152">
        <f t="shared" si="31"/>
        <v>14046</v>
      </c>
      <c r="E62" s="152"/>
      <c r="F62" s="152">
        <f t="shared" ref="F62:H64" si="32">+F68+F74</f>
        <v>10816</v>
      </c>
      <c r="G62" s="152">
        <f t="shared" si="32"/>
        <v>6375</v>
      </c>
      <c r="H62" s="152">
        <f t="shared" si="32"/>
        <v>4441</v>
      </c>
      <c r="I62" s="152"/>
      <c r="J62" s="152">
        <f t="shared" ref="J62:L64" si="33">+J68+J74</f>
        <v>7684</v>
      </c>
      <c r="K62" s="152">
        <f t="shared" si="33"/>
        <v>4410</v>
      </c>
      <c r="L62" s="152">
        <f t="shared" si="33"/>
        <v>3274</v>
      </c>
      <c r="M62" s="152"/>
      <c r="N62" s="152">
        <f t="shared" ref="N62:P64" si="34">+N68+N74</f>
        <v>4517</v>
      </c>
      <c r="O62" s="152">
        <f t="shared" si="34"/>
        <v>2618</v>
      </c>
      <c r="P62" s="152">
        <f t="shared" si="34"/>
        <v>1899</v>
      </c>
      <c r="Q62" s="152"/>
      <c r="R62" s="152">
        <f t="shared" ref="R62:T64" si="35">+R68+R74</f>
        <v>6620</v>
      </c>
      <c r="S62" s="152">
        <f t="shared" si="35"/>
        <v>3702</v>
      </c>
      <c r="T62" s="152">
        <f t="shared" si="35"/>
        <v>2918</v>
      </c>
      <c r="U62" s="152"/>
      <c r="V62" s="152">
        <f t="shared" ref="V62:X64" si="36">+V68+V74</f>
        <v>2713</v>
      </c>
      <c r="W62" s="152">
        <f t="shared" si="36"/>
        <v>1524</v>
      </c>
      <c r="X62" s="152">
        <f t="shared" si="36"/>
        <v>1189</v>
      </c>
      <c r="Y62" s="152"/>
      <c r="Z62" s="152">
        <f t="shared" ref="Z62:AB64" si="37">+Z68+Z74</f>
        <v>693</v>
      </c>
      <c r="AA62" s="152">
        <f t="shared" si="37"/>
        <v>368</v>
      </c>
      <c r="AB62" s="152">
        <f t="shared" si="37"/>
        <v>325</v>
      </c>
      <c r="AC62" s="108"/>
      <c r="AD62" s="108"/>
      <c r="AE62" s="108"/>
      <c r="AF62" s="108"/>
      <c r="AG62" s="108"/>
    </row>
    <row r="63" spans="1:33" s="124" customFormat="1" ht="15" customHeight="1" x14ac:dyDescent="0.25">
      <c r="A63" s="116" t="s">
        <v>73</v>
      </c>
      <c r="B63" s="115">
        <f t="shared" si="31"/>
        <v>26895</v>
      </c>
      <c r="C63" s="115">
        <f t="shared" si="31"/>
        <v>15323</v>
      </c>
      <c r="D63" s="115">
        <f t="shared" si="31"/>
        <v>11572</v>
      </c>
      <c r="E63" s="115"/>
      <c r="F63" s="115">
        <f t="shared" si="32"/>
        <v>9547</v>
      </c>
      <c r="G63" s="115">
        <f t="shared" si="32"/>
        <v>5609</v>
      </c>
      <c r="H63" s="115">
        <f t="shared" si="32"/>
        <v>3938</v>
      </c>
      <c r="I63" s="115"/>
      <c r="J63" s="115">
        <f t="shared" si="33"/>
        <v>6369</v>
      </c>
      <c r="K63" s="115">
        <f t="shared" si="33"/>
        <v>3595</v>
      </c>
      <c r="L63" s="115">
        <f t="shared" si="33"/>
        <v>2774</v>
      </c>
      <c r="M63" s="115"/>
      <c r="N63" s="115">
        <f t="shared" si="34"/>
        <v>3226</v>
      </c>
      <c r="O63" s="115">
        <f t="shared" si="34"/>
        <v>1815</v>
      </c>
      <c r="P63" s="115">
        <f t="shared" si="34"/>
        <v>1411</v>
      </c>
      <c r="Q63" s="115"/>
      <c r="R63" s="115">
        <f t="shared" si="35"/>
        <v>5105</v>
      </c>
      <c r="S63" s="115">
        <f t="shared" si="35"/>
        <v>2842</v>
      </c>
      <c r="T63" s="115">
        <f t="shared" si="35"/>
        <v>2263</v>
      </c>
      <c r="U63" s="115"/>
      <c r="V63" s="115">
        <f t="shared" si="36"/>
        <v>2027</v>
      </c>
      <c r="W63" s="115">
        <f t="shared" si="36"/>
        <v>1132</v>
      </c>
      <c r="X63" s="115">
        <f t="shared" si="36"/>
        <v>895</v>
      </c>
      <c r="Y63" s="115"/>
      <c r="Z63" s="115">
        <f t="shared" si="37"/>
        <v>621</v>
      </c>
      <c r="AA63" s="115">
        <f t="shared" si="37"/>
        <v>330</v>
      </c>
      <c r="AB63" s="115">
        <f t="shared" si="37"/>
        <v>291</v>
      </c>
      <c r="AC63" s="108"/>
      <c r="AD63" s="108"/>
      <c r="AE63" s="108"/>
      <c r="AF63" s="108"/>
      <c r="AG63" s="108"/>
    </row>
    <row r="64" spans="1:33" s="124" customFormat="1" ht="15" customHeight="1" x14ac:dyDescent="0.25">
      <c r="A64" s="116" t="s">
        <v>74</v>
      </c>
      <c r="B64" s="115">
        <f t="shared" si="31"/>
        <v>3552</v>
      </c>
      <c r="C64" s="115">
        <f t="shared" si="31"/>
        <v>2206</v>
      </c>
      <c r="D64" s="115">
        <f t="shared" si="31"/>
        <v>1346</v>
      </c>
      <c r="E64" s="115"/>
      <c r="F64" s="115">
        <f t="shared" si="32"/>
        <v>709</v>
      </c>
      <c r="G64" s="115">
        <f t="shared" si="32"/>
        <v>438</v>
      </c>
      <c r="H64" s="115">
        <f t="shared" si="32"/>
        <v>271</v>
      </c>
      <c r="I64" s="115"/>
      <c r="J64" s="115">
        <f t="shared" si="33"/>
        <v>786</v>
      </c>
      <c r="K64" s="115">
        <f t="shared" si="33"/>
        <v>514</v>
      </c>
      <c r="L64" s="115">
        <f t="shared" si="33"/>
        <v>272</v>
      </c>
      <c r="M64" s="115"/>
      <c r="N64" s="115">
        <f t="shared" si="34"/>
        <v>821</v>
      </c>
      <c r="O64" s="115">
        <f t="shared" si="34"/>
        <v>523</v>
      </c>
      <c r="P64" s="115">
        <f t="shared" si="34"/>
        <v>298</v>
      </c>
      <c r="Q64" s="115"/>
      <c r="R64" s="115">
        <f t="shared" si="35"/>
        <v>897</v>
      </c>
      <c r="S64" s="115">
        <f t="shared" si="35"/>
        <v>538</v>
      </c>
      <c r="T64" s="115">
        <f t="shared" si="35"/>
        <v>359</v>
      </c>
      <c r="U64" s="115"/>
      <c r="V64" s="115">
        <f t="shared" si="36"/>
        <v>339</v>
      </c>
      <c r="W64" s="115">
        <f t="shared" si="36"/>
        <v>193</v>
      </c>
      <c r="X64" s="115">
        <f t="shared" si="36"/>
        <v>146</v>
      </c>
      <c r="Y64" s="115"/>
      <c r="Z64" s="115">
        <f t="shared" si="37"/>
        <v>0</v>
      </c>
      <c r="AA64" s="115">
        <f t="shared" si="37"/>
        <v>0</v>
      </c>
      <c r="AB64" s="115">
        <f t="shared" si="37"/>
        <v>0</v>
      </c>
      <c r="AC64" s="108"/>
      <c r="AD64" s="108"/>
      <c r="AE64" s="108"/>
      <c r="AF64" s="108"/>
      <c r="AG64" s="108"/>
    </row>
    <row r="65" spans="1:33" s="124" customFormat="1" ht="15" customHeight="1" x14ac:dyDescent="0.25">
      <c r="A65" s="116" t="s">
        <v>263</v>
      </c>
      <c r="B65" s="115">
        <f>+B71</f>
        <v>2596</v>
      </c>
      <c r="C65" s="115">
        <f>+C71</f>
        <v>1468</v>
      </c>
      <c r="D65" s="115">
        <f>+D71</f>
        <v>1128</v>
      </c>
      <c r="E65" s="115"/>
      <c r="F65" s="115">
        <f>+F71</f>
        <v>560</v>
      </c>
      <c r="G65" s="115">
        <f>+G71</f>
        <v>328</v>
      </c>
      <c r="H65" s="115">
        <f>+H71</f>
        <v>232</v>
      </c>
      <c r="I65" s="115"/>
      <c r="J65" s="115">
        <f>+J71</f>
        <v>529</v>
      </c>
      <c r="K65" s="115">
        <f>+K71</f>
        <v>301</v>
      </c>
      <c r="L65" s="115">
        <f>+L71</f>
        <v>228</v>
      </c>
      <c r="M65" s="115"/>
      <c r="N65" s="115">
        <f>+N71</f>
        <v>470</v>
      </c>
      <c r="O65" s="115">
        <f>+O71</f>
        <v>280</v>
      </c>
      <c r="P65" s="115">
        <f>+P71</f>
        <v>190</v>
      </c>
      <c r="Q65" s="115"/>
      <c r="R65" s="115">
        <f>+R71</f>
        <v>618</v>
      </c>
      <c r="S65" s="115">
        <f>+S71</f>
        <v>322</v>
      </c>
      <c r="T65" s="115">
        <f>+T71</f>
        <v>296</v>
      </c>
      <c r="U65" s="115"/>
      <c r="V65" s="115">
        <f>+V71</f>
        <v>347</v>
      </c>
      <c r="W65" s="115">
        <f>+W71</f>
        <v>199</v>
      </c>
      <c r="X65" s="115">
        <f>+X71</f>
        <v>148</v>
      </c>
      <c r="Y65" s="115"/>
      <c r="Z65" s="115">
        <f>+Z71</f>
        <v>72</v>
      </c>
      <c r="AA65" s="115">
        <f>+AA71</f>
        <v>38</v>
      </c>
      <c r="AB65" s="115">
        <f>+AB71</f>
        <v>34</v>
      </c>
      <c r="AC65" s="108"/>
      <c r="AD65" s="108"/>
      <c r="AE65" s="108"/>
      <c r="AF65" s="108"/>
      <c r="AG65" s="108"/>
    </row>
    <row r="66" spans="1:33" s="124" customFormat="1" ht="15" customHeight="1" x14ac:dyDescent="0.25">
      <c r="A66" s="11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08"/>
      <c r="AD66" s="108"/>
      <c r="AE66" s="108"/>
      <c r="AF66" s="108"/>
      <c r="AG66" s="108"/>
    </row>
    <row r="67" spans="1:33" s="124" customFormat="1" ht="15" customHeight="1" x14ac:dyDescent="0.25">
      <c r="A67" s="136" t="s">
        <v>471</v>
      </c>
      <c r="B67" s="117"/>
      <c r="C67" s="117"/>
      <c r="D67" s="117"/>
      <c r="E67" s="118"/>
      <c r="F67" s="117"/>
      <c r="G67" s="117"/>
      <c r="H67" s="117"/>
      <c r="I67" s="118"/>
      <c r="J67" s="117"/>
      <c r="K67" s="117"/>
      <c r="L67" s="117"/>
      <c r="M67" s="118"/>
      <c r="N67" s="117"/>
      <c r="O67" s="117"/>
      <c r="P67" s="117"/>
      <c r="Q67" s="118"/>
      <c r="R67" s="117"/>
      <c r="S67" s="117"/>
      <c r="T67" s="117"/>
      <c r="U67" s="118"/>
      <c r="V67" s="117"/>
      <c r="W67" s="117"/>
      <c r="X67" s="117"/>
      <c r="Y67" s="118"/>
      <c r="Z67" s="117"/>
      <c r="AA67" s="117"/>
      <c r="AB67" s="117"/>
      <c r="AC67" s="108"/>
      <c r="AD67" s="108"/>
      <c r="AE67" s="108"/>
      <c r="AF67" s="108"/>
      <c r="AG67" s="108"/>
    </row>
    <row r="68" spans="1:33" s="124" customFormat="1" ht="15" customHeight="1" x14ac:dyDescent="0.25">
      <c r="A68" s="137" t="s">
        <v>19</v>
      </c>
      <c r="B68" s="152">
        <v>27639</v>
      </c>
      <c r="C68" s="152">
        <v>15714</v>
      </c>
      <c r="D68" s="152">
        <v>11925</v>
      </c>
      <c r="E68" s="152"/>
      <c r="F68" s="152">
        <v>9136</v>
      </c>
      <c r="G68" s="152">
        <v>5316</v>
      </c>
      <c r="H68" s="152">
        <v>3820</v>
      </c>
      <c r="I68" s="173"/>
      <c r="J68" s="152">
        <v>6416</v>
      </c>
      <c r="K68" s="152">
        <v>3652</v>
      </c>
      <c r="L68" s="152">
        <v>2764</v>
      </c>
      <c r="M68" s="173"/>
      <c r="N68" s="152">
        <v>3836</v>
      </c>
      <c r="O68" s="152">
        <v>2189</v>
      </c>
      <c r="P68" s="152">
        <v>1647</v>
      </c>
      <c r="Q68" s="173"/>
      <c r="R68" s="152">
        <v>5547</v>
      </c>
      <c r="S68" s="152">
        <v>3043</v>
      </c>
      <c r="T68" s="152">
        <v>2504</v>
      </c>
      <c r="U68" s="173"/>
      <c r="V68" s="152">
        <v>2235</v>
      </c>
      <c r="W68" s="152">
        <v>1254</v>
      </c>
      <c r="X68" s="152">
        <v>981</v>
      </c>
      <c r="Y68" s="173"/>
      <c r="Z68" s="152">
        <v>469</v>
      </c>
      <c r="AA68" s="152">
        <v>260</v>
      </c>
      <c r="AB68" s="152">
        <v>209</v>
      </c>
      <c r="AC68" s="108"/>
      <c r="AD68" s="108"/>
      <c r="AE68" s="108"/>
      <c r="AF68" s="108"/>
      <c r="AG68" s="108"/>
    </row>
    <row r="69" spans="1:33" ht="15" customHeight="1" x14ac:dyDescent="0.25">
      <c r="A69" s="116" t="s">
        <v>73</v>
      </c>
      <c r="B69" s="119">
        <v>21538</v>
      </c>
      <c r="C69" s="119">
        <v>12070</v>
      </c>
      <c r="D69" s="119">
        <v>9468</v>
      </c>
      <c r="E69" s="119"/>
      <c r="F69" s="119">
        <v>7876</v>
      </c>
      <c r="G69" s="119">
        <v>4557</v>
      </c>
      <c r="H69" s="119">
        <v>3319</v>
      </c>
      <c r="I69" s="119"/>
      <c r="J69" s="119">
        <v>5110</v>
      </c>
      <c r="K69" s="119">
        <v>2842</v>
      </c>
      <c r="L69" s="119">
        <v>2268</v>
      </c>
      <c r="M69" s="119"/>
      <c r="N69" s="119">
        <v>2555</v>
      </c>
      <c r="O69" s="119">
        <v>1394</v>
      </c>
      <c r="P69" s="119">
        <v>1161</v>
      </c>
      <c r="Q69" s="119"/>
      <c r="R69" s="119">
        <v>4046</v>
      </c>
      <c r="S69" s="119">
        <v>2193</v>
      </c>
      <c r="T69" s="119">
        <v>1853</v>
      </c>
      <c r="U69" s="119"/>
      <c r="V69" s="119">
        <v>1554</v>
      </c>
      <c r="W69" s="119">
        <v>862</v>
      </c>
      <c r="X69" s="119">
        <v>692</v>
      </c>
      <c r="Y69" s="119"/>
      <c r="Z69" s="119">
        <v>397</v>
      </c>
      <c r="AA69" s="119">
        <v>222</v>
      </c>
      <c r="AB69" s="119">
        <v>175</v>
      </c>
    </row>
    <row r="70" spans="1:33" ht="15" customHeight="1" x14ac:dyDescent="0.25">
      <c r="A70" s="116" t="s">
        <v>74</v>
      </c>
      <c r="B70" s="119">
        <v>3505</v>
      </c>
      <c r="C70" s="119">
        <v>2176</v>
      </c>
      <c r="D70" s="119">
        <v>1329</v>
      </c>
      <c r="E70" s="119"/>
      <c r="F70" s="119">
        <v>700</v>
      </c>
      <c r="G70" s="119">
        <v>431</v>
      </c>
      <c r="H70" s="119">
        <v>269</v>
      </c>
      <c r="I70" s="119"/>
      <c r="J70" s="119">
        <v>777</v>
      </c>
      <c r="K70" s="119">
        <v>509</v>
      </c>
      <c r="L70" s="119">
        <v>268</v>
      </c>
      <c r="M70" s="119"/>
      <c r="N70" s="119">
        <v>811</v>
      </c>
      <c r="O70" s="119">
        <v>515</v>
      </c>
      <c r="P70" s="119">
        <v>296</v>
      </c>
      <c r="Q70" s="119"/>
      <c r="R70" s="119">
        <v>883</v>
      </c>
      <c r="S70" s="119">
        <v>528</v>
      </c>
      <c r="T70" s="119">
        <v>355</v>
      </c>
      <c r="U70" s="119"/>
      <c r="V70" s="119">
        <v>334</v>
      </c>
      <c r="W70" s="119">
        <v>193</v>
      </c>
      <c r="X70" s="119">
        <v>141</v>
      </c>
      <c r="Y70" s="119"/>
      <c r="Z70" s="119">
        <v>0</v>
      </c>
      <c r="AA70" s="119">
        <v>0</v>
      </c>
      <c r="AB70" s="119">
        <v>0</v>
      </c>
    </row>
    <row r="71" spans="1:33" ht="15" customHeight="1" x14ac:dyDescent="0.25">
      <c r="A71" s="116" t="s">
        <v>263</v>
      </c>
      <c r="B71" s="119">
        <v>2596</v>
      </c>
      <c r="C71" s="119">
        <v>1468</v>
      </c>
      <c r="D71" s="119">
        <v>1128</v>
      </c>
      <c r="E71" s="119"/>
      <c r="F71" s="119">
        <v>560</v>
      </c>
      <c r="G71" s="119">
        <v>328</v>
      </c>
      <c r="H71" s="119">
        <v>232</v>
      </c>
      <c r="I71" s="119"/>
      <c r="J71" s="119">
        <v>529</v>
      </c>
      <c r="K71" s="119">
        <v>301</v>
      </c>
      <c r="L71" s="119">
        <v>228</v>
      </c>
      <c r="M71" s="119"/>
      <c r="N71" s="119">
        <v>470</v>
      </c>
      <c r="O71" s="119">
        <v>280</v>
      </c>
      <c r="P71" s="119">
        <v>190</v>
      </c>
      <c r="Q71" s="119"/>
      <c r="R71" s="119">
        <v>618</v>
      </c>
      <c r="S71" s="119">
        <v>322</v>
      </c>
      <c r="T71" s="119">
        <v>296</v>
      </c>
      <c r="U71" s="119"/>
      <c r="V71" s="119">
        <v>347</v>
      </c>
      <c r="W71" s="119">
        <v>199</v>
      </c>
      <c r="X71" s="119">
        <v>148</v>
      </c>
      <c r="Y71" s="119"/>
      <c r="Z71" s="119">
        <v>72</v>
      </c>
      <c r="AA71" s="119">
        <v>38</v>
      </c>
      <c r="AB71" s="119">
        <v>34</v>
      </c>
    </row>
    <row r="72" spans="1:33" ht="15" customHeight="1" x14ac:dyDescent="0.25">
      <c r="A72" s="116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</row>
    <row r="73" spans="1:33" ht="15" customHeight="1" x14ac:dyDescent="0.25">
      <c r="A73" s="125" t="s">
        <v>472</v>
      </c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</row>
    <row r="74" spans="1:33" s="124" customFormat="1" ht="15" customHeight="1" x14ac:dyDescent="0.25">
      <c r="A74" s="137" t="s">
        <v>19</v>
      </c>
      <c r="B74" s="152">
        <v>5404</v>
      </c>
      <c r="C74" s="152">
        <v>3283</v>
      </c>
      <c r="D74" s="152">
        <v>2121</v>
      </c>
      <c r="E74" s="152"/>
      <c r="F74" s="152">
        <v>1680</v>
      </c>
      <c r="G74" s="152">
        <v>1059</v>
      </c>
      <c r="H74" s="152">
        <v>621</v>
      </c>
      <c r="I74" s="173"/>
      <c r="J74" s="152">
        <v>1268</v>
      </c>
      <c r="K74" s="152">
        <v>758</v>
      </c>
      <c r="L74" s="152">
        <v>510</v>
      </c>
      <c r="M74" s="173"/>
      <c r="N74" s="152">
        <v>681</v>
      </c>
      <c r="O74" s="152">
        <v>429</v>
      </c>
      <c r="P74" s="152">
        <v>252</v>
      </c>
      <c r="Q74" s="173"/>
      <c r="R74" s="152">
        <v>1073</v>
      </c>
      <c r="S74" s="152">
        <v>659</v>
      </c>
      <c r="T74" s="152">
        <v>414</v>
      </c>
      <c r="U74" s="173"/>
      <c r="V74" s="152">
        <v>478</v>
      </c>
      <c r="W74" s="152">
        <v>270</v>
      </c>
      <c r="X74" s="152">
        <v>208</v>
      </c>
      <c r="Y74" s="173"/>
      <c r="Z74" s="152">
        <v>224</v>
      </c>
      <c r="AA74" s="152">
        <v>108</v>
      </c>
      <c r="AB74" s="152">
        <v>116</v>
      </c>
      <c r="AC74" s="108"/>
      <c r="AD74" s="108"/>
      <c r="AE74" s="108"/>
      <c r="AF74" s="108"/>
      <c r="AG74" s="108"/>
    </row>
    <row r="75" spans="1:33" ht="15" customHeight="1" x14ac:dyDescent="0.25">
      <c r="A75" s="116" t="s">
        <v>73</v>
      </c>
      <c r="B75" s="119">
        <v>5357</v>
      </c>
      <c r="C75" s="119">
        <v>3253</v>
      </c>
      <c r="D75" s="119">
        <v>2104</v>
      </c>
      <c r="E75" s="119"/>
      <c r="F75" s="119">
        <v>1671</v>
      </c>
      <c r="G75" s="119">
        <v>1052</v>
      </c>
      <c r="H75" s="119">
        <v>619</v>
      </c>
      <c r="I75" s="119"/>
      <c r="J75" s="119">
        <v>1259</v>
      </c>
      <c r="K75" s="119">
        <v>753</v>
      </c>
      <c r="L75" s="119">
        <v>506</v>
      </c>
      <c r="M75" s="119"/>
      <c r="N75" s="119">
        <v>671</v>
      </c>
      <c r="O75" s="119">
        <v>421</v>
      </c>
      <c r="P75" s="119">
        <v>250</v>
      </c>
      <c r="Q75" s="119"/>
      <c r="R75" s="119">
        <v>1059</v>
      </c>
      <c r="S75" s="119">
        <v>649</v>
      </c>
      <c r="T75" s="119">
        <v>410</v>
      </c>
      <c r="U75" s="119"/>
      <c r="V75" s="119">
        <v>473</v>
      </c>
      <c r="W75" s="119">
        <v>270</v>
      </c>
      <c r="X75" s="119">
        <v>203</v>
      </c>
      <c r="Y75" s="119"/>
      <c r="Z75" s="119">
        <v>224</v>
      </c>
      <c r="AA75" s="119">
        <v>108</v>
      </c>
      <c r="AB75" s="119">
        <v>116</v>
      </c>
    </row>
    <row r="76" spans="1:33" ht="15" customHeight="1" x14ac:dyDescent="0.25">
      <c r="A76" s="116" t="s">
        <v>74</v>
      </c>
      <c r="B76" s="119">
        <v>47</v>
      </c>
      <c r="C76" s="119">
        <v>30</v>
      </c>
      <c r="D76" s="119">
        <v>17</v>
      </c>
      <c r="E76" s="119"/>
      <c r="F76" s="119">
        <v>9</v>
      </c>
      <c r="G76" s="119">
        <v>7</v>
      </c>
      <c r="H76" s="119">
        <v>2</v>
      </c>
      <c r="I76" s="119"/>
      <c r="J76" s="119">
        <v>9</v>
      </c>
      <c r="K76" s="119">
        <v>5</v>
      </c>
      <c r="L76" s="119">
        <v>4</v>
      </c>
      <c r="M76" s="119"/>
      <c r="N76" s="119">
        <v>10</v>
      </c>
      <c r="O76" s="119">
        <v>8</v>
      </c>
      <c r="P76" s="119">
        <v>2</v>
      </c>
      <c r="Q76" s="119"/>
      <c r="R76" s="119">
        <v>14</v>
      </c>
      <c r="S76" s="119">
        <v>10</v>
      </c>
      <c r="T76" s="119">
        <v>4</v>
      </c>
      <c r="U76" s="119"/>
      <c r="V76" s="119">
        <v>5</v>
      </c>
      <c r="W76" s="119">
        <v>0</v>
      </c>
      <c r="X76" s="119">
        <v>5</v>
      </c>
      <c r="Y76" s="119"/>
      <c r="Z76" s="119">
        <v>0</v>
      </c>
      <c r="AA76" s="119">
        <v>0</v>
      </c>
      <c r="AB76" s="119">
        <v>0</v>
      </c>
    </row>
    <row r="77" spans="1:33" ht="15" customHeight="1" x14ac:dyDescent="0.25">
      <c r="A77" s="116" t="s">
        <v>263</v>
      </c>
      <c r="B77" s="119">
        <f>+'C52-C54'!B77+'C63-C65'!B77</f>
        <v>0</v>
      </c>
      <c r="C77" s="119">
        <f>+'C52-C54'!C77+'C63-C65'!C77</f>
        <v>0</v>
      </c>
      <c r="D77" s="119">
        <f>+'C52-C54'!D77+'C63-C65'!D77</f>
        <v>0</v>
      </c>
      <c r="E77" s="119"/>
      <c r="F77" s="119">
        <f>+'C52-C54'!F77+'C63-C65'!F77</f>
        <v>0</v>
      </c>
      <c r="G77" s="119">
        <f>+'C52-C54'!G77+'C63-C65'!G77</f>
        <v>0</v>
      </c>
      <c r="H77" s="119">
        <f>+'C52-C54'!H77+'C63-C65'!H77</f>
        <v>0</v>
      </c>
      <c r="I77" s="119"/>
      <c r="J77" s="119">
        <f>+'C52-C54'!J77+'C63-C65'!J77</f>
        <v>0</v>
      </c>
      <c r="K77" s="119">
        <f>+'C52-C54'!K77+'C63-C65'!K77</f>
        <v>0</v>
      </c>
      <c r="L77" s="119">
        <f>+'C52-C54'!L77+'C63-C65'!L77</f>
        <v>0</v>
      </c>
      <c r="M77" s="119"/>
      <c r="N77" s="119">
        <f>+'C52-C54'!N77+'C63-C65'!N77</f>
        <v>0</v>
      </c>
      <c r="O77" s="119">
        <f>+'C52-C54'!O77+'C63-C65'!O77</f>
        <v>0</v>
      </c>
      <c r="P77" s="119">
        <f>+'C52-C54'!P77+'C63-C65'!P77</f>
        <v>0</v>
      </c>
      <c r="Q77" s="119"/>
      <c r="R77" s="119">
        <f>+'C52-C54'!R77+'C63-C65'!R77</f>
        <v>0</v>
      </c>
      <c r="S77" s="119">
        <f>+'C52-C54'!S77+'C63-C65'!S77</f>
        <v>0</v>
      </c>
      <c r="T77" s="119">
        <f>+'C52-C54'!T77+'C63-C65'!T77</f>
        <v>0</v>
      </c>
      <c r="U77" s="119"/>
      <c r="V77" s="119">
        <f>+'C52-C54'!V77+'C63-C65'!V77</f>
        <v>0</v>
      </c>
      <c r="W77" s="119">
        <f>+'C52-C54'!W77+'C63-C65'!W77</f>
        <v>0</v>
      </c>
      <c r="X77" s="119">
        <f>+'C52-C54'!X77+'C63-C65'!X77</f>
        <v>0</v>
      </c>
      <c r="Y77" s="119"/>
      <c r="Z77" s="119">
        <f>+'C52-C54'!Z77+'C63-C65'!Z77</f>
        <v>0</v>
      </c>
      <c r="AA77" s="119">
        <f>+'C52-C54'!AA77+'C63-C65'!AA77</f>
        <v>0</v>
      </c>
      <c r="AB77" s="119">
        <f>+'C52-C54'!AB77+'C63-C65'!AB77</f>
        <v>0</v>
      </c>
    </row>
    <row r="78" spans="1:33" ht="15" customHeight="1" x14ac:dyDescent="0.25">
      <c r="A78" s="116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</row>
    <row r="79" spans="1:33" s="124" customFormat="1" ht="15" customHeight="1" x14ac:dyDescent="0.25">
      <c r="A79" s="329" t="s">
        <v>474</v>
      </c>
      <c r="B79" s="329"/>
      <c r="C79" s="329"/>
      <c r="D79" s="329"/>
      <c r="E79" s="329"/>
      <c r="F79" s="329"/>
      <c r="G79" s="329"/>
      <c r="H79" s="329"/>
      <c r="I79" s="329"/>
      <c r="J79" s="329"/>
      <c r="K79" s="329"/>
      <c r="L79" s="329"/>
      <c r="M79" s="329"/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/>
      <c r="Z79" s="329"/>
      <c r="AA79" s="329"/>
      <c r="AB79" s="329"/>
      <c r="AC79" s="108"/>
      <c r="AD79" s="108"/>
      <c r="AE79" s="108"/>
      <c r="AF79" s="108"/>
      <c r="AG79" s="108"/>
    </row>
    <row r="80" spans="1:33" s="124" customFormat="1" ht="15" customHeight="1" x14ac:dyDescent="0.25">
      <c r="A80" s="112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08"/>
      <c r="AD80" s="108"/>
      <c r="AE80" s="108"/>
      <c r="AF80" s="108"/>
      <c r="AG80" s="108"/>
    </row>
    <row r="81" spans="1:33" s="124" customFormat="1" ht="15" customHeight="1" x14ac:dyDescent="0.25">
      <c r="A81" s="113" t="s">
        <v>19</v>
      </c>
      <c r="B81" s="174">
        <f t="shared" ref="B81:D84" si="38">+B62/(B62+B113+B12)*100</f>
        <v>10.643341912084443</v>
      </c>
      <c r="C81" s="174">
        <f t="shared" si="38"/>
        <v>12.281722557329145</v>
      </c>
      <c r="D81" s="174">
        <f t="shared" si="38"/>
        <v>9.0165618179483893</v>
      </c>
      <c r="E81" s="174"/>
      <c r="F81" s="174">
        <f t="shared" ref="F81:H84" si="39">+F62/(F62+F113+F12)*100</f>
        <v>13.985001292991983</v>
      </c>
      <c r="G81" s="174">
        <f t="shared" si="39"/>
        <v>15.931525677870798</v>
      </c>
      <c r="H81" s="174">
        <f t="shared" si="39"/>
        <v>11.898191560616208</v>
      </c>
      <c r="I81" s="174"/>
      <c r="J81" s="174">
        <f t="shared" ref="J81:L84" si="40">+J62/(J62+J113+J12)*100</f>
        <v>11.527325642448881</v>
      </c>
      <c r="K81" s="174">
        <f t="shared" si="40"/>
        <v>13.147303461228871</v>
      </c>
      <c r="L81" s="174">
        <f t="shared" si="40"/>
        <v>9.8864597173571678</v>
      </c>
      <c r="M81" s="174"/>
      <c r="N81" s="174">
        <f t="shared" ref="N81:P84" si="41">+N62/(N62+N113+N12)*100</f>
        <v>7.8551057317751809</v>
      </c>
      <c r="O81" s="174">
        <f t="shared" si="41"/>
        <v>9.2121468031950453</v>
      </c>
      <c r="P81" s="174">
        <f t="shared" si="41"/>
        <v>6.5291387313047968</v>
      </c>
      <c r="Q81" s="174"/>
      <c r="R81" s="174">
        <f t="shared" ref="R81:T84" si="42">+R62/(R62+R113+R12)*100</f>
        <v>12.334407780738202</v>
      </c>
      <c r="S81" s="174">
        <f t="shared" si="42"/>
        <v>13.986172503683555</v>
      </c>
      <c r="T81" s="174">
        <f t="shared" si="42"/>
        <v>10.727152415263584</v>
      </c>
      <c r="U81" s="174"/>
      <c r="V81" s="174">
        <f t="shared" ref="V81:X84" si="43">+V62/(V62+V113+V12)*100</f>
        <v>6.3395256455193367</v>
      </c>
      <c r="W81" s="174">
        <f t="shared" si="43"/>
        <v>7.4559686888454006</v>
      </c>
      <c r="X81" s="174">
        <f t="shared" si="43"/>
        <v>5.3187206441511963</v>
      </c>
      <c r="Y81" s="174"/>
      <c r="Z81" s="174">
        <f t="shared" ref="Z81:AB84" si="44">+Z62/(Z62+Z113+Z12)*100</f>
        <v>5.5493273542600896</v>
      </c>
      <c r="AA81" s="174">
        <f t="shared" si="44"/>
        <v>6.3546883094456916</v>
      </c>
      <c r="AB81" s="174">
        <f t="shared" si="44"/>
        <v>4.8529192175601015</v>
      </c>
      <c r="AC81" s="108"/>
      <c r="AD81" s="108"/>
      <c r="AE81" s="108"/>
      <c r="AF81" s="108"/>
      <c r="AG81" s="108"/>
    </row>
    <row r="82" spans="1:33" s="124" customFormat="1" ht="15" customHeight="1" x14ac:dyDescent="0.25">
      <c r="A82" s="108" t="s">
        <v>73</v>
      </c>
      <c r="B82" s="126">
        <f t="shared" si="38"/>
        <v>9.8764661383549868</v>
      </c>
      <c r="C82" s="126">
        <f t="shared" si="38"/>
        <v>11.309488663202645</v>
      </c>
      <c r="D82" s="126">
        <f t="shared" si="38"/>
        <v>8.4574569160832009</v>
      </c>
      <c r="E82" s="126"/>
      <c r="F82" s="126">
        <f t="shared" si="39"/>
        <v>13.75430407284148</v>
      </c>
      <c r="G82" s="126">
        <f t="shared" si="39"/>
        <v>15.568446763628287</v>
      </c>
      <c r="H82" s="126">
        <f t="shared" si="39"/>
        <v>11.796423329239433</v>
      </c>
      <c r="I82" s="126"/>
      <c r="J82" s="126">
        <f t="shared" si="40"/>
        <v>10.836977420836808</v>
      </c>
      <c r="K82" s="126">
        <f t="shared" si="40"/>
        <v>12.168291362036285</v>
      </c>
      <c r="L82" s="126">
        <f t="shared" si="40"/>
        <v>9.4912238683409171</v>
      </c>
      <c r="M82" s="126"/>
      <c r="N82" s="126">
        <f t="shared" si="41"/>
        <v>6.477911646586346</v>
      </c>
      <c r="O82" s="126">
        <f t="shared" si="41"/>
        <v>7.3975952720603217</v>
      </c>
      <c r="P82" s="126">
        <f t="shared" si="41"/>
        <v>5.5848011082525231</v>
      </c>
      <c r="Q82" s="126"/>
      <c r="R82" s="126">
        <f t="shared" si="42"/>
        <v>10.929371213256546</v>
      </c>
      <c r="S82" s="126">
        <f t="shared" si="42"/>
        <v>12.357596312722846</v>
      </c>
      <c r="T82" s="126">
        <f t="shared" si="42"/>
        <v>9.5440934587322328</v>
      </c>
      <c r="U82" s="126"/>
      <c r="V82" s="126">
        <f t="shared" si="43"/>
        <v>5.6424674312437366</v>
      </c>
      <c r="W82" s="126">
        <f t="shared" si="43"/>
        <v>6.6470933646506163</v>
      </c>
      <c r="X82" s="126">
        <f t="shared" si="43"/>
        <v>4.7369535302212347</v>
      </c>
      <c r="Y82" s="126"/>
      <c r="Z82" s="126">
        <f t="shared" si="44"/>
        <v>5.3081459953842209</v>
      </c>
      <c r="AA82" s="126">
        <f t="shared" si="44"/>
        <v>6.1647674201382401</v>
      </c>
      <c r="AB82" s="126">
        <f t="shared" si="44"/>
        <v>4.5855657106838956</v>
      </c>
      <c r="AC82" s="108"/>
      <c r="AD82" s="108"/>
      <c r="AE82" s="108"/>
      <c r="AF82" s="108"/>
      <c r="AG82" s="108"/>
    </row>
    <row r="83" spans="1:33" s="124" customFormat="1" ht="15" customHeight="1" x14ac:dyDescent="0.25">
      <c r="A83" s="108" t="s">
        <v>74</v>
      </c>
      <c r="B83" s="126">
        <f t="shared" si="38"/>
        <v>13.164331776740049</v>
      </c>
      <c r="C83" s="126">
        <f t="shared" si="38"/>
        <v>15.984348960220274</v>
      </c>
      <c r="D83" s="126">
        <f t="shared" si="38"/>
        <v>10.211668310446855</v>
      </c>
      <c r="E83" s="126"/>
      <c r="F83" s="126">
        <f t="shared" si="39"/>
        <v>12.779379956741169</v>
      </c>
      <c r="G83" s="126">
        <f t="shared" si="39"/>
        <v>15.587188612099645</v>
      </c>
      <c r="H83" s="126">
        <f t="shared" si="39"/>
        <v>9.89773557341125</v>
      </c>
      <c r="I83" s="126"/>
      <c r="J83" s="126">
        <f t="shared" si="40"/>
        <v>13.818565400843882</v>
      </c>
      <c r="K83" s="126">
        <f t="shared" si="40"/>
        <v>17.560642295866074</v>
      </c>
      <c r="L83" s="126">
        <f t="shared" si="40"/>
        <v>9.8515030785947122</v>
      </c>
      <c r="M83" s="126"/>
      <c r="N83" s="126">
        <f t="shared" si="41"/>
        <v>14.771500539762506</v>
      </c>
      <c r="O83" s="126">
        <f t="shared" si="41"/>
        <v>18.134535367545077</v>
      </c>
      <c r="P83" s="126">
        <f t="shared" si="41"/>
        <v>11.144353029169784</v>
      </c>
      <c r="Q83" s="126"/>
      <c r="R83" s="126">
        <f t="shared" si="42"/>
        <v>18.384914941586391</v>
      </c>
      <c r="S83" s="126">
        <f t="shared" si="42"/>
        <v>21.417197452229299</v>
      </c>
      <c r="T83" s="126">
        <f t="shared" si="42"/>
        <v>15.16687790452049</v>
      </c>
      <c r="U83" s="126"/>
      <c r="V83" s="126">
        <f t="shared" si="43"/>
        <v>6.8305460407011891</v>
      </c>
      <c r="W83" s="126">
        <f t="shared" si="43"/>
        <v>7.757234726688103</v>
      </c>
      <c r="X83" s="126">
        <f t="shared" si="43"/>
        <v>5.8989898989898988</v>
      </c>
      <c r="Y83" s="126"/>
      <c r="Z83" s="126">
        <f t="shared" si="44"/>
        <v>0</v>
      </c>
      <c r="AA83" s="126">
        <f t="shared" si="44"/>
        <v>0</v>
      </c>
      <c r="AB83" s="126">
        <f t="shared" si="44"/>
        <v>0</v>
      </c>
      <c r="AC83" s="108"/>
      <c r="AD83" s="108"/>
      <c r="AE83" s="108"/>
      <c r="AF83" s="108"/>
      <c r="AG83" s="108"/>
    </row>
    <row r="84" spans="1:33" s="124" customFormat="1" ht="15" customHeight="1" x14ac:dyDescent="0.25">
      <c r="A84" s="108" t="s">
        <v>263</v>
      </c>
      <c r="B84" s="126">
        <f t="shared" si="38"/>
        <v>23.259564555147389</v>
      </c>
      <c r="C84" s="126">
        <f t="shared" si="38"/>
        <v>27.245731254639942</v>
      </c>
      <c r="D84" s="126">
        <f t="shared" si="38"/>
        <v>19.539234366880304</v>
      </c>
      <c r="E84" s="126"/>
      <c r="F84" s="126">
        <f t="shared" si="39"/>
        <v>23.519529609407812</v>
      </c>
      <c r="G84" s="126">
        <f t="shared" si="39"/>
        <v>27.867459643160579</v>
      </c>
      <c r="H84" s="126">
        <f t="shared" si="39"/>
        <v>19.269102990033225</v>
      </c>
      <c r="I84" s="126"/>
      <c r="J84" s="126">
        <f t="shared" si="40"/>
        <v>24.045454545454543</v>
      </c>
      <c r="K84" s="126">
        <f t="shared" si="40"/>
        <v>28.078358208955223</v>
      </c>
      <c r="L84" s="126">
        <f t="shared" si="40"/>
        <v>20.212765957446805</v>
      </c>
      <c r="M84" s="126"/>
      <c r="N84" s="126">
        <f t="shared" si="41"/>
        <v>21.90121155638397</v>
      </c>
      <c r="O84" s="126">
        <f t="shared" si="41"/>
        <v>28.000000000000004</v>
      </c>
      <c r="P84" s="126">
        <f t="shared" si="41"/>
        <v>16.579406631762652</v>
      </c>
      <c r="Q84" s="126"/>
      <c r="R84" s="126">
        <f t="shared" si="42"/>
        <v>29.668746999519925</v>
      </c>
      <c r="S84" s="126">
        <f t="shared" si="42"/>
        <v>33.576642335766422</v>
      </c>
      <c r="T84" s="126">
        <f t="shared" si="42"/>
        <v>26.334519572953734</v>
      </c>
      <c r="U84" s="126"/>
      <c r="V84" s="126">
        <f t="shared" si="43"/>
        <v>18.186582809224319</v>
      </c>
      <c r="W84" s="126">
        <f t="shared" si="43"/>
        <v>21.583514099783081</v>
      </c>
      <c r="X84" s="126">
        <f t="shared" si="43"/>
        <v>15.010141987829615</v>
      </c>
      <c r="Y84" s="126"/>
      <c r="Z84" s="126">
        <f t="shared" si="44"/>
        <v>16.252821670428894</v>
      </c>
      <c r="AA84" s="126">
        <f t="shared" si="44"/>
        <v>14.728682170542637</v>
      </c>
      <c r="AB84" s="126">
        <f t="shared" si="44"/>
        <v>18.378378378378379</v>
      </c>
      <c r="AC84" s="108"/>
      <c r="AD84" s="108"/>
      <c r="AE84" s="108"/>
      <c r="AF84" s="108"/>
      <c r="AG84" s="108"/>
    </row>
    <row r="85" spans="1:33" s="124" customFormat="1" ht="15" customHeight="1" x14ac:dyDescent="0.25">
      <c r="A85" s="127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08"/>
      <c r="AD85" s="108"/>
      <c r="AE85" s="108"/>
      <c r="AF85" s="108"/>
      <c r="AG85" s="108"/>
    </row>
    <row r="86" spans="1:33" s="124" customFormat="1" ht="15" customHeight="1" x14ac:dyDescent="0.25">
      <c r="A86" s="113" t="s">
        <v>471</v>
      </c>
      <c r="B86" s="128"/>
      <c r="C86" s="128"/>
      <c r="D86" s="128"/>
      <c r="E86" s="129"/>
      <c r="F86" s="128"/>
      <c r="G86" s="128"/>
      <c r="H86" s="128"/>
      <c r="I86" s="129"/>
      <c r="J86" s="128"/>
      <c r="K86" s="128"/>
      <c r="L86" s="128"/>
      <c r="M86" s="129"/>
      <c r="N86" s="128"/>
      <c r="O86" s="128"/>
      <c r="P86" s="128"/>
      <c r="Q86" s="129"/>
      <c r="R86" s="128"/>
      <c r="S86" s="128"/>
      <c r="T86" s="128"/>
      <c r="U86" s="129"/>
      <c r="V86" s="128"/>
      <c r="W86" s="128"/>
      <c r="X86" s="128"/>
      <c r="Y86" s="129"/>
      <c r="Z86" s="128"/>
      <c r="AA86" s="128"/>
      <c r="AB86" s="128"/>
      <c r="AC86" s="108"/>
      <c r="AD86" s="108"/>
      <c r="AE86" s="108"/>
      <c r="AF86" s="108"/>
      <c r="AG86" s="108"/>
    </row>
    <row r="87" spans="1:33" s="124" customFormat="1" ht="15" customHeight="1" x14ac:dyDescent="0.25">
      <c r="A87" s="138" t="s">
        <v>19</v>
      </c>
      <c r="B87" s="174">
        <f t="shared" ref="B87:D90" si="45">+B68/(B68+B119+B18)*100</f>
        <v>11.784444311795957</v>
      </c>
      <c r="C87" s="174">
        <f t="shared" si="45"/>
        <v>13.48331960461285</v>
      </c>
      <c r="D87" s="174">
        <f t="shared" si="45"/>
        <v>10.106446090479176</v>
      </c>
      <c r="E87" s="174"/>
      <c r="F87" s="174">
        <f t="shared" ref="F87:H90" si="46">+F68/(F68+F119+F18)*100</f>
        <v>15.775387218759175</v>
      </c>
      <c r="G87" s="174">
        <f t="shared" si="46"/>
        <v>17.757883484767504</v>
      </c>
      <c r="H87" s="174">
        <f t="shared" si="46"/>
        <v>13.654072988526289</v>
      </c>
      <c r="I87" s="174"/>
      <c r="J87" s="174">
        <f t="shared" ref="J87:L90" si="47">+J68/(J68+J119+J18)*100</f>
        <v>12.876294452918039</v>
      </c>
      <c r="K87" s="174">
        <f t="shared" si="47"/>
        <v>14.593406593406593</v>
      </c>
      <c r="L87" s="174">
        <f t="shared" si="47"/>
        <v>11.143813248397372</v>
      </c>
      <c r="M87" s="174"/>
      <c r="N87" s="174">
        <f t="shared" ref="N87:P90" si="48">+N68/(N68+N119+N18)*100</f>
        <v>8.8206213065372854</v>
      </c>
      <c r="O87" s="174">
        <f t="shared" si="48"/>
        <v>10.235668194145703</v>
      </c>
      <c r="P87" s="174">
        <f t="shared" si="48"/>
        <v>7.4514771750441122</v>
      </c>
      <c r="Q87" s="174"/>
      <c r="R87" s="174">
        <f t="shared" ref="R87:T90" si="49">+R68/(R68+R119+R18)*100</f>
        <v>13.516081871345028</v>
      </c>
      <c r="S87" s="174">
        <f t="shared" si="49"/>
        <v>15.129518222045442</v>
      </c>
      <c r="T87" s="174">
        <f t="shared" si="49"/>
        <v>11.965403545658718</v>
      </c>
      <c r="U87" s="174"/>
      <c r="V87" s="174">
        <f t="shared" ref="V87:X90" si="50">+V68/(V68+V119+V18)*100</f>
        <v>6.7753963682662874</v>
      </c>
      <c r="W87" s="174">
        <f t="shared" si="50"/>
        <v>7.9392212725546054</v>
      </c>
      <c r="X87" s="174">
        <f t="shared" si="50"/>
        <v>5.7061423918101442</v>
      </c>
      <c r="Y87" s="174"/>
      <c r="Z87" s="174">
        <f t="shared" ref="Z87:AB90" si="51">+Z68/(Z68+Z119+Z18)*100</f>
        <v>5.0533347699601334</v>
      </c>
      <c r="AA87" s="174">
        <f t="shared" si="51"/>
        <v>6.062019118675682</v>
      </c>
      <c r="AB87" s="174">
        <f t="shared" si="51"/>
        <v>4.1866987179487181</v>
      </c>
      <c r="AC87" s="108"/>
      <c r="AD87" s="108"/>
      <c r="AE87" s="108"/>
      <c r="AF87" s="108"/>
      <c r="AG87" s="108"/>
    </row>
    <row r="88" spans="1:33" ht="15" customHeight="1" x14ac:dyDescent="0.25">
      <c r="A88" s="108" t="s">
        <v>73</v>
      </c>
      <c r="B88" s="126">
        <f t="shared" si="45"/>
        <v>10.937492065265413</v>
      </c>
      <c r="C88" s="126">
        <f t="shared" si="45"/>
        <v>12.36616976589314</v>
      </c>
      <c r="D88" s="126">
        <f t="shared" si="45"/>
        <v>9.5333991179491306</v>
      </c>
      <c r="E88" s="130"/>
      <c r="F88" s="126">
        <f t="shared" si="46"/>
        <v>15.72055888223553</v>
      </c>
      <c r="G88" s="126">
        <f t="shared" si="46"/>
        <v>17.524227041993541</v>
      </c>
      <c r="H88" s="126">
        <f t="shared" si="46"/>
        <v>13.77407038512616</v>
      </c>
      <c r="I88" s="130"/>
      <c r="J88" s="126">
        <f t="shared" si="47"/>
        <v>12.152777777777777</v>
      </c>
      <c r="K88" s="126">
        <f t="shared" si="47"/>
        <v>13.483892394553305</v>
      </c>
      <c r="L88" s="126">
        <f t="shared" si="47"/>
        <v>10.814934910113967</v>
      </c>
      <c r="M88" s="130"/>
      <c r="N88" s="126">
        <f t="shared" si="48"/>
        <v>7.1205618415918837</v>
      </c>
      <c r="O88" s="126">
        <f t="shared" si="48"/>
        <v>7.9425673750783439</v>
      </c>
      <c r="P88" s="126">
        <f t="shared" si="48"/>
        <v>6.3335333587911187</v>
      </c>
      <c r="Q88" s="130"/>
      <c r="R88" s="126">
        <f t="shared" si="49"/>
        <v>11.839063643013899</v>
      </c>
      <c r="S88" s="126">
        <f t="shared" si="49"/>
        <v>13.138817326703014</v>
      </c>
      <c r="T88" s="126">
        <f t="shared" si="49"/>
        <v>10.598261267444521</v>
      </c>
      <c r="U88" s="130"/>
      <c r="V88" s="126">
        <f t="shared" si="50"/>
        <v>5.926547423820602</v>
      </c>
      <c r="W88" s="126">
        <f t="shared" si="50"/>
        <v>6.9342772102003059</v>
      </c>
      <c r="X88" s="126">
        <f t="shared" si="50"/>
        <v>5.0181290790427848</v>
      </c>
      <c r="Y88" s="130"/>
      <c r="Z88" s="126">
        <f t="shared" si="51"/>
        <v>4.6744377722830563</v>
      </c>
      <c r="AA88" s="126">
        <f t="shared" si="51"/>
        <v>5.7647364320955594</v>
      </c>
      <c r="AB88" s="126">
        <f t="shared" si="51"/>
        <v>3.7699267557087461</v>
      </c>
    </row>
    <row r="89" spans="1:33" ht="15" customHeight="1" x14ac:dyDescent="0.25">
      <c r="A89" s="108" t="s">
        <v>74</v>
      </c>
      <c r="B89" s="126">
        <f t="shared" si="45"/>
        <v>13.24741099100461</v>
      </c>
      <c r="C89" s="126">
        <f t="shared" si="45"/>
        <v>16.057855508818538</v>
      </c>
      <c r="D89" s="126">
        <f t="shared" si="45"/>
        <v>10.296738204075307</v>
      </c>
      <c r="E89" s="130"/>
      <c r="F89" s="126">
        <f t="shared" si="46"/>
        <v>12.886597938144329</v>
      </c>
      <c r="G89" s="126">
        <f t="shared" si="46"/>
        <v>15.644283121597097</v>
      </c>
      <c r="H89" s="126">
        <f t="shared" si="46"/>
        <v>10.048561822936122</v>
      </c>
      <c r="I89" s="130"/>
      <c r="J89" s="126">
        <f t="shared" si="47"/>
        <v>13.9247311827957</v>
      </c>
      <c r="K89" s="126">
        <f t="shared" si="47"/>
        <v>17.698191933240611</v>
      </c>
      <c r="L89" s="126">
        <f t="shared" si="47"/>
        <v>9.9112426035502956</v>
      </c>
      <c r="M89" s="130"/>
      <c r="N89" s="126">
        <f t="shared" si="48"/>
        <v>14.85075993407801</v>
      </c>
      <c r="O89" s="126">
        <f t="shared" si="48"/>
        <v>18.165784832451497</v>
      </c>
      <c r="P89" s="126">
        <f t="shared" si="48"/>
        <v>11.271896420411272</v>
      </c>
      <c r="Q89" s="130"/>
      <c r="R89" s="126">
        <f t="shared" si="49"/>
        <v>18.465077373483897</v>
      </c>
      <c r="S89" s="126">
        <f t="shared" si="49"/>
        <v>21.43727161997564</v>
      </c>
      <c r="T89" s="126">
        <f t="shared" si="49"/>
        <v>15.308322552824494</v>
      </c>
      <c r="U89" s="130"/>
      <c r="V89" s="126">
        <f t="shared" si="50"/>
        <v>6.8752573075339649</v>
      </c>
      <c r="W89" s="126">
        <f t="shared" si="50"/>
        <v>7.9033579033579038</v>
      </c>
      <c r="X89" s="126">
        <f t="shared" si="50"/>
        <v>5.8360927152317883</v>
      </c>
      <c r="Y89" s="130"/>
      <c r="Z89" s="126">
        <f t="shared" si="51"/>
        <v>0</v>
      </c>
      <c r="AA89" s="126">
        <f t="shared" si="51"/>
        <v>0</v>
      </c>
      <c r="AB89" s="126">
        <f t="shared" si="51"/>
        <v>0</v>
      </c>
    </row>
    <row r="90" spans="1:33" ht="15" customHeight="1" x14ac:dyDescent="0.25">
      <c r="A90" s="108" t="s">
        <v>263</v>
      </c>
      <c r="B90" s="126">
        <f t="shared" si="45"/>
        <v>23.259564555147389</v>
      </c>
      <c r="C90" s="126">
        <f t="shared" si="45"/>
        <v>27.245731254639942</v>
      </c>
      <c r="D90" s="126">
        <f t="shared" si="45"/>
        <v>19.539234366880304</v>
      </c>
      <c r="E90" s="130"/>
      <c r="F90" s="126">
        <f t="shared" si="46"/>
        <v>23.519529609407812</v>
      </c>
      <c r="G90" s="126">
        <f t="shared" si="46"/>
        <v>27.867459643160579</v>
      </c>
      <c r="H90" s="126">
        <f t="shared" si="46"/>
        <v>19.269102990033225</v>
      </c>
      <c r="I90" s="130"/>
      <c r="J90" s="126">
        <f t="shared" si="47"/>
        <v>24.045454545454543</v>
      </c>
      <c r="K90" s="126">
        <f t="shared" si="47"/>
        <v>28.078358208955223</v>
      </c>
      <c r="L90" s="126">
        <f t="shared" si="47"/>
        <v>20.212765957446805</v>
      </c>
      <c r="M90" s="130"/>
      <c r="N90" s="126">
        <f t="shared" si="48"/>
        <v>21.90121155638397</v>
      </c>
      <c r="O90" s="126">
        <f t="shared" si="48"/>
        <v>28.000000000000004</v>
      </c>
      <c r="P90" s="126">
        <f t="shared" si="48"/>
        <v>16.579406631762652</v>
      </c>
      <c r="Q90" s="130"/>
      <c r="R90" s="126">
        <f t="shared" si="49"/>
        <v>29.668746999519925</v>
      </c>
      <c r="S90" s="126">
        <f t="shared" si="49"/>
        <v>33.576642335766422</v>
      </c>
      <c r="T90" s="126">
        <f t="shared" si="49"/>
        <v>26.334519572953734</v>
      </c>
      <c r="U90" s="130"/>
      <c r="V90" s="126">
        <f t="shared" si="50"/>
        <v>18.186582809224319</v>
      </c>
      <c r="W90" s="126">
        <f t="shared" si="50"/>
        <v>21.583514099783081</v>
      </c>
      <c r="X90" s="126">
        <f t="shared" si="50"/>
        <v>15.010141987829615</v>
      </c>
      <c r="Y90" s="130"/>
      <c r="Z90" s="126">
        <f t="shared" si="51"/>
        <v>16.252821670428894</v>
      </c>
      <c r="AA90" s="126">
        <f t="shared" si="51"/>
        <v>14.728682170542637</v>
      </c>
      <c r="AB90" s="126">
        <f t="shared" si="51"/>
        <v>18.378378378378379</v>
      </c>
    </row>
    <row r="91" spans="1:33" ht="15" customHeight="1" x14ac:dyDescent="0.25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</row>
    <row r="92" spans="1:33" ht="15" customHeight="1" x14ac:dyDescent="0.25">
      <c r="A92" s="139" t="s">
        <v>472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</row>
    <row r="93" spans="1:33" ht="15" customHeight="1" x14ac:dyDescent="0.25">
      <c r="A93" s="140" t="s">
        <v>19</v>
      </c>
      <c r="B93" s="174">
        <f t="shared" ref="B93:D95" si="52">+B74/(B74+B125+B24)*100</f>
        <v>7.118112725404707</v>
      </c>
      <c r="C93" s="174">
        <f t="shared" si="52"/>
        <v>8.6093409907429272</v>
      </c>
      <c r="D93" s="174">
        <f t="shared" si="52"/>
        <v>5.6131900703964437</v>
      </c>
      <c r="E93" s="174"/>
      <c r="F93" s="174">
        <f t="shared" ref="F93:H95" si="53">+F74/(F74+F125+F24)*100</f>
        <v>8.6477582745663248</v>
      </c>
      <c r="G93" s="174">
        <f t="shared" si="53"/>
        <v>10.506994741541821</v>
      </c>
      <c r="H93" s="174">
        <f t="shared" si="53"/>
        <v>6.6431322207958914</v>
      </c>
      <c r="I93" s="174"/>
      <c r="J93" s="174">
        <f t="shared" ref="J93:L95" si="54">+J74/(J74+J125+J24)*100</f>
        <v>7.5337175450062386</v>
      </c>
      <c r="K93" s="174">
        <f t="shared" si="54"/>
        <v>8.8988025358065279</v>
      </c>
      <c r="L93" s="174">
        <f t="shared" si="54"/>
        <v>6.1349693251533743</v>
      </c>
      <c r="M93" s="174"/>
      <c r="N93" s="174">
        <f t="shared" ref="N93:P95" si="55">+N74/(N74+N125+N24)*100</f>
        <v>4.8590795576168393</v>
      </c>
      <c r="O93" s="174">
        <f t="shared" si="55"/>
        <v>6.0998151571164509</v>
      </c>
      <c r="P93" s="174">
        <f t="shared" si="55"/>
        <v>3.6092810083070757</v>
      </c>
      <c r="Q93" s="174"/>
      <c r="R93" s="174">
        <f t="shared" ref="R93:T95" si="56">+R74/(R74+R125+R24)*100</f>
        <v>8.4949726862481203</v>
      </c>
      <c r="S93" s="174">
        <f t="shared" si="56"/>
        <v>10.368156073001888</v>
      </c>
      <c r="T93" s="174">
        <f t="shared" si="56"/>
        <v>6.5976095617529884</v>
      </c>
      <c r="U93" s="174"/>
      <c r="V93" s="174">
        <f t="shared" ref="V93:X95" si="57">+V74/(V74+V125+V24)*100</f>
        <v>4.8735725938009793</v>
      </c>
      <c r="W93" s="174">
        <f t="shared" si="57"/>
        <v>5.8127018299246496</v>
      </c>
      <c r="X93" s="174">
        <f t="shared" si="57"/>
        <v>4.0286655045516175</v>
      </c>
      <c r="Y93" s="174"/>
      <c r="Z93" s="174">
        <f t="shared" ref="Z93:AB94" si="58">+Z74/(Z74+Z125+Z24)*100</f>
        <v>6.984720922980979</v>
      </c>
      <c r="AA93" s="174">
        <f t="shared" si="58"/>
        <v>7.1904127829560585</v>
      </c>
      <c r="AB93" s="174">
        <f t="shared" si="58"/>
        <v>6.8035190615835779</v>
      </c>
    </row>
    <row r="94" spans="1:33" ht="15" customHeight="1" x14ac:dyDescent="0.25">
      <c r="A94" s="108" t="s">
        <v>73</v>
      </c>
      <c r="B94" s="126">
        <f t="shared" si="52"/>
        <v>7.1052457059486702</v>
      </c>
      <c r="C94" s="126">
        <f t="shared" si="52"/>
        <v>8.5869651294776013</v>
      </c>
      <c r="D94" s="126">
        <f t="shared" si="52"/>
        <v>5.6088718276818081</v>
      </c>
      <c r="E94" s="130"/>
      <c r="F94" s="126">
        <f t="shared" si="53"/>
        <v>8.6530992698462015</v>
      </c>
      <c r="G94" s="126">
        <f t="shared" si="53"/>
        <v>10.494812450119714</v>
      </c>
      <c r="H94" s="126">
        <f t="shared" si="53"/>
        <v>6.665230968019813</v>
      </c>
      <c r="I94" s="130"/>
      <c r="J94" s="126">
        <f t="shared" si="54"/>
        <v>7.5285534892064829</v>
      </c>
      <c r="K94" s="126">
        <f t="shared" si="54"/>
        <v>8.8933506554860049</v>
      </c>
      <c r="L94" s="126">
        <f t="shared" si="54"/>
        <v>6.1288759689922481</v>
      </c>
      <c r="M94" s="130"/>
      <c r="N94" s="126">
        <f t="shared" si="55"/>
        <v>4.8210949849116256</v>
      </c>
      <c r="O94" s="126">
        <f t="shared" si="55"/>
        <v>6.0280641466208476</v>
      </c>
      <c r="P94" s="126">
        <f t="shared" si="55"/>
        <v>3.6054225555235075</v>
      </c>
      <c r="Q94" s="130"/>
      <c r="R94" s="126">
        <f t="shared" si="56"/>
        <v>8.449018669219722</v>
      </c>
      <c r="S94" s="126">
        <f t="shared" si="56"/>
        <v>10.290153797368005</v>
      </c>
      <c r="T94" s="126">
        <f t="shared" si="56"/>
        <v>6.5842299662758954</v>
      </c>
      <c r="U94" s="130"/>
      <c r="V94" s="126">
        <f t="shared" si="57"/>
        <v>4.874780995568381</v>
      </c>
      <c r="W94" s="126">
        <f t="shared" si="57"/>
        <v>5.8708414872798436</v>
      </c>
      <c r="X94" s="126">
        <f t="shared" si="57"/>
        <v>3.9772727272727271</v>
      </c>
      <c r="Y94" s="130"/>
      <c r="Z94" s="126">
        <f t="shared" si="58"/>
        <v>6.9868995633187767</v>
      </c>
      <c r="AA94" s="126">
        <f t="shared" si="58"/>
        <v>7.1904127829560585</v>
      </c>
      <c r="AB94" s="126">
        <f t="shared" si="58"/>
        <v>6.807511737089202</v>
      </c>
    </row>
    <row r="95" spans="1:33" ht="15" customHeight="1" x14ac:dyDescent="0.25">
      <c r="A95" s="108" t="s">
        <v>74</v>
      </c>
      <c r="B95" s="126">
        <f t="shared" si="52"/>
        <v>8.9694656488549622</v>
      </c>
      <c r="C95" s="126">
        <f t="shared" si="52"/>
        <v>12</v>
      </c>
      <c r="D95" s="126">
        <f t="shared" si="52"/>
        <v>6.2043795620437958</v>
      </c>
      <c r="E95" s="130"/>
      <c r="F95" s="126">
        <f t="shared" si="53"/>
        <v>7.7586206896551726</v>
      </c>
      <c r="G95" s="126">
        <f t="shared" si="53"/>
        <v>12.727272727272727</v>
      </c>
      <c r="H95" s="126">
        <f t="shared" si="53"/>
        <v>3.278688524590164</v>
      </c>
      <c r="I95" s="130"/>
      <c r="J95" s="126">
        <f t="shared" si="54"/>
        <v>8.3333333333333321</v>
      </c>
      <c r="K95" s="126">
        <f t="shared" si="54"/>
        <v>9.8039215686274517</v>
      </c>
      <c r="L95" s="126">
        <f t="shared" si="54"/>
        <v>7.0175438596491224</v>
      </c>
      <c r="M95" s="130"/>
      <c r="N95" s="126">
        <f t="shared" si="55"/>
        <v>10.309278350515463</v>
      </c>
      <c r="O95" s="126">
        <f t="shared" si="55"/>
        <v>16.326530612244898</v>
      </c>
      <c r="P95" s="126">
        <f t="shared" si="55"/>
        <v>4.1666666666666661</v>
      </c>
      <c r="Q95" s="130"/>
      <c r="R95" s="126">
        <f t="shared" si="56"/>
        <v>14.432989690721648</v>
      </c>
      <c r="S95" s="126">
        <f t="shared" si="56"/>
        <v>20.408163265306122</v>
      </c>
      <c r="T95" s="126">
        <f t="shared" si="56"/>
        <v>8.3333333333333321</v>
      </c>
      <c r="U95" s="130"/>
      <c r="V95" s="126">
        <f t="shared" si="57"/>
        <v>4.7619047619047619</v>
      </c>
      <c r="W95" s="126">
        <f t="shared" si="57"/>
        <v>0</v>
      </c>
      <c r="X95" s="126">
        <f t="shared" si="57"/>
        <v>8.4745762711864394</v>
      </c>
      <c r="Y95" s="130"/>
      <c r="Z95" s="126">
        <v>0</v>
      </c>
      <c r="AA95" s="126">
        <v>0</v>
      </c>
      <c r="AB95" s="126">
        <v>0</v>
      </c>
    </row>
    <row r="96" spans="1:33" ht="15" customHeight="1" thickBot="1" x14ac:dyDescent="0.3">
      <c r="A96" s="123" t="s">
        <v>263</v>
      </c>
      <c r="B96" s="132"/>
      <c r="C96" s="132"/>
      <c r="D96" s="132"/>
      <c r="E96" s="133"/>
      <c r="F96" s="132"/>
      <c r="G96" s="132"/>
      <c r="H96" s="132"/>
      <c r="I96" s="133"/>
      <c r="J96" s="132"/>
      <c r="K96" s="132"/>
      <c r="L96" s="132"/>
      <c r="M96" s="133"/>
      <c r="N96" s="132"/>
      <c r="O96" s="132"/>
      <c r="P96" s="132"/>
      <c r="Q96" s="133"/>
      <c r="R96" s="132"/>
      <c r="S96" s="132"/>
      <c r="T96" s="132"/>
      <c r="U96" s="133"/>
      <c r="V96" s="132"/>
      <c r="W96" s="132"/>
      <c r="X96" s="132"/>
      <c r="Y96" s="133"/>
      <c r="Z96" s="132"/>
      <c r="AA96" s="132"/>
      <c r="AB96" s="132"/>
    </row>
    <row r="97" spans="1:33" ht="15" customHeight="1" x14ac:dyDescent="0.25">
      <c r="A97" s="334" t="s">
        <v>256</v>
      </c>
      <c r="B97" s="334"/>
      <c r="C97" s="334"/>
      <c r="D97" s="334"/>
      <c r="E97" s="334"/>
      <c r="F97" s="334"/>
      <c r="G97" s="334"/>
      <c r="H97" s="334"/>
      <c r="I97" s="334"/>
      <c r="J97" s="334"/>
      <c r="K97" s="334"/>
      <c r="L97" s="334"/>
      <c r="M97" s="334"/>
      <c r="N97" s="334"/>
      <c r="O97" s="334"/>
      <c r="P97" s="334"/>
      <c r="Q97" s="334"/>
      <c r="R97" s="334"/>
      <c r="S97" s="334"/>
      <c r="T97" s="334"/>
      <c r="U97" s="334"/>
      <c r="V97" s="334"/>
      <c r="W97" s="334"/>
      <c r="X97" s="334"/>
      <c r="Y97" s="334"/>
      <c r="Z97" s="334"/>
      <c r="AA97" s="334"/>
      <c r="AB97" s="334"/>
    </row>
    <row r="98" spans="1:33" ht="15" customHeight="1" x14ac:dyDescent="0.25">
      <c r="A98" s="335" t="s">
        <v>242</v>
      </c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</row>
    <row r="102" spans="1:33" s="124" customFormat="1" ht="15" customHeight="1" x14ac:dyDescent="0.2">
      <c r="A102" s="336" t="s">
        <v>289</v>
      </c>
      <c r="B102" s="336"/>
      <c r="C102" s="336"/>
      <c r="D102" s="336"/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  <c r="T102" s="336"/>
      <c r="U102" s="336"/>
      <c r="V102" s="336"/>
      <c r="W102" s="336"/>
      <c r="X102" s="336"/>
      <c r="Y102" s="336"/>
      <c r="Z102" s="336"/>
      <c r="AA102" s="336"/>
      <c r="AB102" s="336"/>
      <c r="AC102" s="171"/>
      <c r="AD102" s="29"/>
      <c r="AE102" s="318" t="s">
        <v>356</v>
      </c>
      <c r="AF102" s="318"/>
      <c r="AG102" s="108"/>
    </row>
    <row r="103" spans="1:33" s="124" customFormat="1" ht="15" customHeight="1" x14ac:dyDescent="0.2">
      <c r="A103" s="330" t="s">
        <v>135</v>
      </c>
      <c r="B103" s="330"/>
      <c r="C103" s="330"/>
      <c r="D103" s="330"/>
      <c r="E103" s="330"/>
      <c r="F103" s="330"/>
      <c r="G103" s="330"/>
      <c r="H103" s="330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  <c r="S103" s="330"/>
      <c r="T103" s="330"/>
      <c r="U103" s="330"/>
      <c r="V103" s="330"/>
      <c r="W103" s="330"/>
      <c r="X103" s="330"/>
      <c r="Y103" s="330"/>
      <c r="Z103" s="330"/>
      <c r="AA103" s="330"/>
      <c r="AB103" s="330"/>
      <c r="AC103" s="171"/>
      <c r="AD103" s="30"/>
      <c r="AE103" s="318"/>
      <c r="AF103" s="318"/>
      <c r="AG103" s="108"/>
    </row>
    <row r="104" spans="1:33" s="124" customFormat="1" ht="15" customHeight="1" x14ac:dyDescent="0.25">
      <c r="A104" s="336" t="s">
        <v>254</v>
      </c>
      <c r="B104" s="336"/>
      <c r="C104" s="336"/>
      <c r="D104" s="336"/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  <c r="O104" s="336"/>
      <c r="P104" s="336"/>
      <c r="Q104" s="336"/>
      <c r="R104" s="336"/>
      <c r="S104" s="336"/>
      <c r="T104" s="336"/>
      <c r="U104" s="336"/>
      <c r="V104" s="336"/>
      <c r="W104" s="336"/>
      <c r="X104" s="336"/>
      <c r="Y104" s="336"/>
      <c r="Z104" s="336"/>
      <c r="AA104" s="336"/>
      <c r="AB104" s="336"/>
      <c r="AC104" s="108"/>
      <c r="AD104" s="108"/>
      <c r="AE104" s="108"/>
      <c r="AF104" s="108"/>
      <c r="AG104" s="108"/>
    </row>
    <row r="105" spans="1:33" s="124" customFormat="1" ht="15" customHeight="1" x14ac:dyDescent="0.25">
      <c r="A105" s="330" t="s">
        <v>255</v>
      </c>
      <c r="B105" s="330"/>
      <c r="C105" s="330"/>
      <c r="D105" s="330"/>
      <c r="E105" s="330"/>
      <c r="F105" s="330"/>
      <c r="G105" s="330"/>
      <c r="H105" s="330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  <c r="S105" s="330"/>
      <c r="T105" s="330"/>
      <c r="U105" s="330"/>
      <c r="V105" s="330"/>
      <c r="W105" s="330"/>
      <c r="X105" s="330"/>
      <c r="Y105" s="330"/>
      <c r="Z105" s="330"/>
      <c r="AA105" s="330"/>
      <c r="AB105" s="330"/>
      <c r="AC105" s="108"/>
      <c r="AD105" s="108"/>
      <c r="AE105" s="108"/>
      <c r="AF105" s="108"/>
      <c r="AG105" s="108"/>
    </row>
    <row r="106" spans="1:33" s="163" customFormat="1" ht="15" customHeight="1" x14ac:dyDescent="0.2">
      <c r="A106" s="330" t="s">
        <v>515</v>
      </c>
      <c r="B106" s="330"/>
      <c r="C106" s="330"/>
      <c r="D106" s="330"/>
      <c r="E106" s="330"/>
      <c r="F106" s="330"/>
      <c r="G106" s="330"/>
      <c r="H106" s="330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  <c r="S106" s="330"/>
      <c r="T106" s="330"/>
      <c r="U106" s="330"/>
      <c r="V106" s="330"/>
      <c r="W106" s="330"/>
      <c r="X106" s="330"/>
      <c r="Y106" s="330"/>
      <c r="Z106" s="330"/>
      <c r="AA106" s="330"/>
      <c r="AB106" s="330"/>
      <c r="AC106" s="171"/>
      <c r="AD106" s="171"/>
      <c r="AE106" s="171"/>
      <c r="AF106" s="171"/>
      <c r="AG106" s="171"/>
    </row>
    <row r="107" spans="1:33" s="163" customFormat="1" ht="15" customHeight="1" thickBot="1" x14ac:dyDescent="0.25">
      <c r="A107" s="120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71"/>
      <c r="AD107" s="171"/>
      <c r="AE107" s="171"/>
      <c r="AF107" s="171"/>
      <c r="AG107" s="171"/>
    </row>
    <row r="108" spans="1:33" ht="15" customHeight="1" x14ac:dyDescent="0.25">
      <c r="A108" s="332" t="s">
        <v>470</v>
      </c>
      <c r="B108" s="331" t="s">
        <v>19</v>
      </c>
      <c r="C108" s="331"/>
      <c r="D108" s="331"/>
      <c r="E108" s="109"/>
      <c r="F108" s="331" t="s">
        <v>116</v>
      </c>
      <c r="G108" s="331"/>
      <c r="H108" s="331"/>
      <c r="I108" s="109"/>
      <c r="J108" s="331" t="s">
        <v>117</v>
      </c>
      <c r="K108" s="331"/>
      <c r="L108" s="331"/>
      <c r="M108" s="109"/>
      <c r="N108" s="331" t="s">
        <v>118</v>
      </c>
      <c r="O108" s="331"/>
      <c r="P108" s="331"/>
      <c r="Q108" s="109"/>
      <c r="R108" s="331" t="s">
        <v>119</v>
      </c>
      <c r="S108" s="331"/>
      <c r="T108" s="331"/>
      <c r="U108" s="109"/>
      <c r="V108" s="331" t="s">
        <v>120</v>
      </c>
      <c r="W108" s="331"/>
      <c r="X108" s="331"/>
      <c r="Y108" s="109"/>
      <c r="Z108" s="331" t="s">
        <v>121</v>
      </c>
      <c r="AA108" s="331"/>
      <c r="AB108" s="331"/>
    </row>
    <row r="109" spans="1:33" ht="15" customHeight="1" thickBot="1" x14ac:dyDescent="0.3">
      <c r="A109" s="333"/>
      <c r="B109" s="110" t="s">
        <v>70</v>
      </c>
      <c r="C109" s="110" t="s">
        <v>71</v>
      </c>
      <c r="D109" s="110" t="s">
        <v>72</v>
      </c>
      <c r="E109" s="111"/>
      <c r="F109" s="110" t="s">
        <v>70</v>
      </c>
      <c r="G109" s="110" t="s">
        <v>71</v>
      </c>
      <c r="H109" s="110" t="s">
        <v>72</v>
      </c>
      <c r="I109" s="111"/>
      <c r="J109" s="110" t="s">
        <v>70</v>
      </c>
      <c r="K109" s="110" t="s">
        <v>71</v>
      </c>
      <c r="L109" s="110" t="s">
        <v>72</v>
      </c>
      <c r="M109" s="111"/>
      <c r="N109" s="110" t="s">
        <v>70</v>
      </c>
      <c r="O109" s="110" t="s">
        <v>71</v>
      </c>
      <c r="P109" s="110" t="s">
        <v>72</v>
      </c>
      <c r="Q109" s="111"/>
      <c r="R109" s="110" t="s">
        <v>70</v>
      </c>
      <c r="S109" s="110" t="s">
        <v>71</v>
      </c>
      <c r="T109" s="110" t="s">
        <v>72</v>
      </c>
      <c r="U109" s="111"/>
      <c r="V109" s="110" t="s">
        <v>70</v>
      </c>
      <c r="W109" s="110" t="s">
        <v>71</v>
      </c>
      <c r="X109" s="110" t="s">
        <v>72</v>
      </c>
      <c r="Y109" s="111"/>
      <c r="Z109" s="110" t="s">
        <v>70</v>
      </c>
      <c r="AA109" s="110" t="s">
        <v>71</v>
      </c>
      <c r="AB109" s="110" t="s">
        <v>72</v>
      </c>
    </row>
    <row r="110" spans="1:33" s="124" customFormat="1" ht="15" customHeight="1" x14ac:dyDescent="0.25">
      <c r="A110" s="175"/>
      <c r="B110" s="113"/>
      <c r="C110" s="113"/>
      <c r="D110" s="113"/>
      <c r="E110" s="114"/>
      <c r="F110" s="113"/>
      <c r="G110" s="113"/>
      <c r="H110" s="113"/>
      <c r="I110" s="114"/>
      <c r="J110" s="113"/>
      <c r="K110" s="113"/>
      <c r="L110" s="113"/>
      <c r="M110" s="114"/>
      <c r="N110" s="113"/>
      <c r="O110" s="113"/>
      <c r="P110" s="113"/>
      <c r="Q110" s="114"/>
      <c r="R110" s="113"/>
      <c r="S110" s="113"/>
      <c r="T110" s="113"/>
      <c r="U110" s="114"/>
      <c r="V110" s="113"/>
      <c r="W110" s="113"/>
      <c r="X110" s="113"/>
      <c r="Y110" s="114"/>
      <c r="Z110" s="113"/>
      <c r="AA110" s="113"/>
      <c r="AB110" s="113"/>
      <c r="AC110" s="108"/>
      <c r="AD110" s="108"/>
      <c r="AE110" s="108"/>
      <c r="AF110" s="108"/>
      <c r="AG110" s="108"/>
    </row>
    <row r="111" spans="1:33" s="124" customFormat="1" ht="15" customHeight="1" x14ac:dyDescent="0.25">
      <c r="A111" s="329" t="s">
        <v>473</v>
      </c>
      <c r="B111" s="329" t="s">
        <v>76</v>
      </c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29"/>
      <c r="N111" s="329"/>
      <c r="O111" s="329"/>
      <c r="P111" s="329"/>
      <c r="Q111" s="329"/>
      <c r="R111" s="329"/>
      <c r="S111" s="329"/>
      <c r="T111" s="329"/>
      <c r="U111" s="329"/>
      <c r="V111" s="329"/>
      <c r="W111" s="329"/>
      <c r="X111" s="329"/>
      <c r="Y111" s="329"/>
      <c r="Z111" s="329"/>
      <c r="AA111" s="329"/>
      <c r="AB111" s="329"/>
      <c r="AC111" s="108"/>
      <c r="AD111" s="108"/>
      <c r="AE111" s="108"/>
      <c r="AF111" s="108"/>
      <c r="AG111" s="108"/>
    </row>
    <row r="112" spans="1:33" s="124" customFormat="1" ht="15" customHeight="1" x14ac:dyDescent="0.25">
      <c r="A112" s="112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08"/>
      <c r="AD112" s="108"/>
      <c r="AE112" s="108"/>
      <c r="AF112" s="108"/>
      <c r="AG112" s="108"/>
    </row>
    <row r="113" spans="1:33" s="124" customFormat="1" ht="15" customHeight="1" x14ac:dyDescent="0.25">
      <c r="A113" s="136" t="s">
        <v>19</v>
      </c>
      <c r="B113" s="152">
        <f t="shared" ref="B113:D115" si="59">+B119+B125</f>
        <v>6</v>
      </c>
      <c r="C113" s="152">
        <f t="shared" si="59"/>
        <v>4</v>
      </c>
      <c r="D113" s="152">
        <f t="shared" si="59"/>
        <v>2</v>
      </c>
      <c r="E113" s="152"/>
      <c r="F113" s="152">
        <f t="shared" ref="F113:H115" si="60">+F119+F125</f>
        <v>0</v>
      </c>
      <c r="G113" s="152">
        <f t="shared" si="60"/>
        <v>0</v>
      </c>
      <c r="H113" s="152">
        <f t="shared" si="60"/>
        <v>0</v>
      </c>
      <c r="I113" s="152"/>
      <c r="J113" s="152">
        <f t="shared" ref="J113:L115" si="61">+J119+J125</f>
        <v>1</v>
      </c>
      <c r="K113" s="152">
        <f t="shared" si="61"/>
        <v>0</v>
      </c>
      <c r="L113" s="152">
        <f t="shared" si="61"/>
        <v>1</v>
      </c>
      <c r="M113" s="152"/>
      <c r="N113" s="152">
        <f t="shared" ref="N113:P115" si="62">+N119+N125</f>
        <v>1</v>
      </c>
      <c r="O113" s="152">
        <f t="shared" si="62"/>
        <v>1</v>
      </c>
      <c r="P113" s="152">
        <f t="shared" si="62"/>
        <v>0</v>
      </c>
      <c r="Q113" s="152"/>
      <c r="R113" s="152">
        <f t="shared" ref="R113:T115" si="63">+R119+R125</f>
        <v>4</v>
      </c>
      <c r="S113" s="152">
        <f t="shared" si="63"/>
        <v>3</v>
      </c>
      <c r="T113" s="152">
        <f t="shared" si="63"/>
        <v>1</v>
      </c>
      <c r="U113" s="152"/>
      <c r="V113" s="152">
        <f t="shared" ref="V113:X115" si="64">+V119+V125</f>
        <v>0</v>
      </c>
      <c r="W113" s="152">
        <f t="shared" si="64"/>
        <v>0</v>
      </c>
      <c r="X113" s="152">
        <f t="shared" si="64"/>
        <v>0</v>
      </c>
      <c r="Y113" s="152"/>
      <c r="Z113" s="152">
        <f t="shared" ref="Z113:AB115" si="65">+Z119+Z125</f>
        <v>0</v>
      </c>
      <c r="AA113" s="152">
        <f t="shared" si="65"/>
        <v>0</v>
      </c>
      <c r="AB113" s="152">
        <f t="shared" si="65"/>
        <v>0</v>
      </c>
      <c r="AC113" s="108"/>
      <c r="AD113" s="108"/>
      <c r="AE113" s="108"/>
      <c r="AF113" s="108"/>
      <c r="AG113" s="108"/>
    </row>
    <row r="114" spans="1:33" s="124" customFormat="1" ht="15" customHeight="1" x14ac:dyDescent="0.25">
      <c r="A114" s="116" t="s">
        <v>73</v>
      </c>
      <c r="B114" s="115">
        <f t="shared" si="59"/>
        <v>0</v>
      </c>
      <c r="C114" s="115">
        <f t="shared" si="59"/>
        <v>0</v>
      </c>
      <c r="D114" s="115">
        <f t="shared" si="59"/>
        <v>0</v>
      </c>
      <c r="E114" s="115"/>
      <c r="F114" s="115">
        <f t="shared" si="60"/>
        <v>0</v>
      </c>
      <c r="G114" s="115">
        <f t="shared" si="60"/>
        <v>0</v>
      </c>
      <c r="H114" s="115">
        <f t="shared" si="60"/>
        <v>0</v>
      </c>
      <c r="I114" s="115"/>
      <c r="J114" s="115">
        <f t="shared" si="61"/>
        <v>0</v>
      </c>
      <c r="K114" s="115">
        <f t="shared" si="61"/>
        <v>0</v>
      </c>
      <c r="L114" s="115">
        <f t="shared" si="61"/>
        <v>0</v>
      </c>
      <c r="M114" s="115"/>
      <c r="N114" s="115">
        <f t="shared" si="62"/>
        <v>0</v>
      </c>
      <c r="O114" s="115">
        <f t="shared" si="62"/>
        <v>0</v>
      </c>
      <c r="P114" s="115">
        <f t="shared" si="62"/>
        <v>0</v>
      </c>
      <c r="Q114" s="115"/>
      <c r="R114" s="115">
        <f t="shared" si="63"/>
        <v>0</v>
      </c>
      <c r="S114" s="115">
        <f t="shared" si="63"/>
        <v>0</v>
      </c>
      <c r="T114" s="115">
        <f t="shared" si="63"/>
        <v>0</v>
      </c>
      <c r="U114" s="115"/>
      <c r="V114" s="115">
        <f t="shared" si="64"/>
        <v>0</v>
      </c>
      <c r="W114" s="115">
        <f t="shared" si="64"/>
        <v>0</v>
      </c>
      <c r="X114" s="115">
        <f t="shared" si="64"/>
        <v>0</v>
      </c>
      <c r="Y114" s="115"/>
      <c r="Z114" s="115">
        <f t="shared" si="65"/>
        <v>0</v>
      </c>
      <c r="AA114" s="115">
        <f t="shared" si="65"/>
        <v>0</v>
      </c>
      <c r="AB114" s="115">
        <f t="shared" si="65"/>
        <v>0</v>
      </c>
      <c r="AC114" s="108"/>
      <c r="AD114" s="108"/>
      <c r="AE114" s="108"/>
      <c r="AF114" s="108"/>
      <c r="AG114" s="108"/>
    </row>
    <row r="115" spans="1:33" s="124" customFormat="1" ht="15" customHeight="1" x14ac:dyDescent="0.25">
      <c r="A115" s="116" t="s">
        <v>74</v>
      </c>
      <c r="B115" s="115">
        <f t="shared" si="59"/>
        <v>6</v>
      </c>
      <c r="C115" s="115">
        <f t="shared" si="59"/>
        <v>4</v>
      </c>
      <c r="D115" s="115">
        <f t="shared" si="59"/>
        <v>2</v>
      </c>
      <c r="E115" s="115"/>
      <c r="F115" s="115">
        <f t="shared" si="60"/>
        <v>0</v>
      </c>
      <c r="G115" s="115">
        <f t="shared" si="60"/>
        <v>0</v>
      </c>
      <c r="H115" s="115">
        <f t="shared" si="60"/>
        <v>0</v>
      </c>
      <c r="I115" s="115"/>
      <c r="J115" s="115">
        <f t="shared" si="61"/>
        <v>1</v>
      </c>
      <c r="K115" s="115">
        <f t="shared" si="61"/>
        <v>0</v>
      </c>
      <c r="L115" s="115">
        <f t="shared" si="61"/>
        <v>1</v>
      </c>
      <c r="M115" s="115"/>
      <c r="N115" s="115">
        <f t="shared" si="62"/>
        <v>1</v>
      </c>
      <c r="O115" s="115">
        <f t="shared" si="62"/>
        <v>1</v>
      </c>
      <c r="P115" s="115">
        <f t="shared" si="62"/>
        <v>0</v>
      </c>
      <c r="Q115" s="115"/>
      <c r="R115" s="115">
        <f t="shared" si="63"/>
        <v>4</v>
      </c>
      <c r="S115" s="115">
        <f t="shared" si="63"/>
        <v>3</v>
      </c>
      <c r="T115" s="115">
        <f t="shared" si="63"/>
        <v>1</v>
      </c>
      <c r="U115" s="115"/>
      <c r="V115" s="115">
        <f t="shared" si="64"/>
        <v>0</v>
      </c>
      <c r="W115" s="115">
        <f t="shared" si="64"/>
        <v>0</v>
      </c>
      <c r="X115" s="115">
        <f t="shared" si="64"/>
        <v>0</v>
      </c>
      <c r="Y115" s="115"/>
      <c r="Z115" s="115">
        <f t="shared" si="65"/>
        <v>0</v>
      </c>
      <c r="AA115" s="115">
        <f t="shared" si="65"/>
        <v>0</v>
      </c>
      <c r="AB115" s="115">
        <f t="shared" si="65"/>
        <v>0</v>
      </c>
      <c r="AC115" s="108"/>
      <c r="AD115" s="108"/>
      <c r="AE115" s="108"/>
      <c r="AF115" s="108"/>
      <c r="AG115" s="108"/>
    </row>
    <row r="116" spans="1:33" s="124" customFormat="1" ht="15" customHeight="1" x14ac:dyDescent="0.25">
      <c r="A116" s="116" t="s">
        <v>263</v>
      </c>
      <c r="B116" s="115">
        <f>+B122</f>
        <v>0</v>
      </c>
      <c r="C116" s="115">
        <f>+C122</f>
        <v>0</v>
      </c>
      <c r="D116" s="115">
        <f>+D122</f>
        <v>0</v>
      </c>
      <c r="E116" s="115"/>
      <c r="F116" s="115">
        <f>+F122</f>
        <v>0</v>
      </c>
      <c r="G116" s="115">
        <f>+G122</f>
        <v>0</v>
      </c>
      <c r="H116" s="115">
        <f>+H122</f>
        <v>0</v>
      </c>
      <c r="I116" s="115"/>
      <c r="J116" s="115">
        <f>+J122</f>
        <v>0</v>
      </c>
      <c r="K116" s="115">
        <f>+K122</f>
        <v>0</v>
      </c>
      <c r="L116" s="115">
        <f>+L122</f>
        <v>0</v>
      </c>
      <c r="M116" s="115"/>
      <c r="N116" s="115">
        <f>+N122</f>
        <v>0</v>
      </c>
      <c r="O116" s="115">
        <f>+O122</f>
        <v>0</v>
      </c>
      <c r="P116" s="115">
        <f>+P122</f>
        <v>0</v>
      </c>
      <c r="Q116" s="115"/>
      <c r="R116" s="115">
        <f>+R122</f>
        <v>0</v>
      </c>
      <c r="S116" s="115">
        <f>+S122</f>
        <v>0</v>
      </c>
      <c r="T116" s="115">
        <f>+T122</f>
        <v>0</v>
      </c>
      <c r="U116" s="115"/>
      <c r="V116" s="115">
        <f>+V122</f>
        <v>0</v>
      </c>
      <c r="W116" s="115">
        <f>+W122</f>
        <v>0</v>
      </c>
      <c r="X116" s="115">
        <f>+X122</f>
        <v>0</v>
      </c>
      <c r="Y116" s="115"/>
      <c r="Z116" s="115">
        <f>+Z122</f>
        <v>0</v>
      </c>
      <c r="AA116" s="115">
        <f>+AA122</f>
        <v>0</v>
      </c>
      <c r="AB116" s="115">
        <f>+AB122</f>
        <v>0</v>
      </c>
      <c r="AC116" s="108"/>
      <c r="AD116" s="108"/>
      <c r="AE116" s="108"/>
      <c r="AF116" s="108"/>
      <c r="AG116" s="108"/>
    </row>
    <row r="117" spans="1:33" s="124" customFormat="1" ht="15" customHeight="1" x14ac:dyDescent="0.25">
      <c r="A117" s="112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08"/>
      <c r="AD117" s="108"/>
      <c r="AE117" s="108"/>
      <c r="AF117" s="108"/>
      <c r="AG117" s="108"/>
    </row>
    <row r="118" spans="1:33" s="124" customFormat="1" ht="15" customHeight="1" x14ac:dyDescent="0.25">
      <c r="A118" s="136" t="s">
        <v>471</v>
      </c>
      <c r="B118" s="117"/>
      <c r="C118" s="117"/>
      <c r="D118" s="117"/>
      <c r="E118" s="118"/>
      <c r="F118" s="117"/>
      <c r="G118" s="117"/>
      <c r="H118" s="117"/>
      <c r="I118" s="118"/>
      <c r="J118" s="117"/>
      <c r="K118" s="117"/>
      <c r="L118" s="117"/>
      <c r="M118" s="118"/>
      <c r="N118" s="117"/>
      <c r="O118" s="117"/>
      <c r="P118" s="117"/>
      <c r="Q118" s="118"/>
      <c r="R118" s="117"/>
      <c r="S118" s="117"/>
      <c r="T118" s="117"/>
      <c r="U118" s="118"/>
      <c r="V118" s="117"/>
      <c r="W118" s="117"/>
      <c r="X118" s="117"/>
      <c r="Y118" s="118"/>
      <c r="Z118" s="117"/>
      <c r="AA118" s="117"/>
      <c r="AB118" s="117"/>
      <c r="AC118" s="108"/>
      <c r="AD118" s="108"/>
      <c r="AE118" s="108"/>
      <c r="AF118" s="108"/>
      <c r="AG118" s="108"/>
    </row>
    <row r="119" spans="1:33" s="124" customFormat="1" ht="15" customHeight="1" x14ac:dyDescent="0.25">
      <c r="A119" s="137" t="s">
        <v>19</v>
      </c>
      <c r="B119" s="152">
        <v>6</v>
      </c>
      <c r="C119" s="152">
        <v>4</v>
      </c>
      <c r="D119" s="152">
        <v>2</v>
      </c>
      <c r="E119" s="152"/>
      <c r="F119" s="152">
        <v>0</v>
      </c>
      <c r="G119" s="152">
        <v>0</v>
      </c>
      <c r="H119" s="152">
        <v>0</v>
      </c>
      <c r="I119" s="173"/>
      <c r="J119" s="152">
        <v>1</v>
      </c>
      <c r="K119" s="152">
        <v>0</v>
      </c>
      <c r="L119" s="152">
        <v>1</v>
      </c>
      <c r="M119" s="173"/>
      <c r="N119" s="152">
        <v>1</v>
      </c>
      <c r="O119" s="152">
        <v>1</v>
      </c>
      <c r="P119" s="152">
        <v>0</v>
      </c>
      <c r="Q119" s="173"/>
      <c r="R119" s="152">
        <v>4</v>
      </c>
      <c r="S119" s="152">
        <v>3</v>
      </c>
      <c r="T119" s="152">
        <v>1</v>
      </c>
      <c r="U119" s="173"/>
      <c r="V119" s="152">
        <v>0</v>
      </c>
      <c r="W119" s="152">
        <v>0</v>
      </c>
      <c r="X119" s="152">
        <v>0</v>
      </c>
      <c r="Y119" s="173"/>
      <c r="Z119" s="152">
        <v>0</v>
      </c>
      <c r="AA119" s="152">
        <v>0</v>
      </c>
      <c r="AB119" s="152">
        <v>0</v>
      </c>
      <c r="AC119" s="108"/>
      <c r="AD119" s="108"/>
      <c r="AE119" s="108"/>
      <c r="AF119" s="108"/>
      <c r="AG119" s="108"/>
    </row>
    <row r="120" spans="1:33" ht="15" customHeight="1" x14ac:dyDescent="0.25">
      <c r="A120" s="116" t="s">
        <v>73</v>
      </c>
      <c r="B120" s="119">
        <v>0</v>
      </c>
      <c r="C120" s="119">
        <v>0</v>
      </c>
      <c r="D120" s="119">
        <v>0</v>
      </c>
      <c r="E120" s="119"/>
      <c r="F120" s="119">
        <v>0</v>
      </c>
      <c r="G120" s="119">
        <v>0</v>
      </c>
      <c r="H120" s="119">
        <v>0</v>
      </c>
      <c r="I120" s="119"/>
      <c r="J120" s="119">
        <v>0</v>
      </c>
      <c r="K120" s="119">
        <v>0</v>
      </c>
      <c r="L120" s="119">
        <v>0</v>
      </c>
      <c r="M120" s="119"/>
      <c r="N120" s="119">
        <v>0</v>
      </c>
      <c r="O120" s="119">
        <v>0</v>
      </c>
      <c r="P120" s="119">
        <v>0</v>
      </c>
      <c r="Q120" s="119"/>
      <c r="R120" s="119">
        <v>0</v>
      </c>
      <c r="S120" s="119">
        <v>0</v>
      </c>
      <c r="T120" s="119">
        <v>0</v>
      </c>
      <c r="U120" s="119"/>
      <c r="V120" s="119">
        <v>0</v>
      </c>
      <c r="W120" s="119">
        <v>0</v>
      </c>
      <c r="X120" s="119">
        <v>0</v>
      </c>
      <c r="Y120" s="119"/>
      <c r="Z120" s="119">
        <v>0</v>
      </c>
      <c r="AA120" s="119">
        <v>0</v>
      </c>
      <c r="AB120" s="119">
        <v>0</v>
      </c>
    </row>
    <row r="121" spans="1:33" ht="15" customHeight="1" x14ac:dyDescent="0.25">
      <c r="A121" s="116" t="s">
        <v>74</v>
      </c>
      <c r="B121" s="119">
        <v>6</v>
      </c>
      <c r="C121" s="119">
        <v>4</v>
      </c>
      <c r="D121" s="119">
        <v>2</v>
      </c>
      <c r="E121" s="119"/>
      <c r="F121" s="119">
        <v>0</v>
      </c>
      <c r="G121" s="119">
        <v>0</v>
      </c>
      <c r="H121" s="119">
        <v>0</v>
      </c>
      <c r="I121" s="119"/>
      <c r="J121" s="119">
        <v>1</v>
      </c>
      <c r="K121" s="119">
        <v>0</v>
      </c>
      <c r="L121" s="119">
        <v>1</v>
      </c>
      <c r="M121" s="119"/>
      <c r="N121" s="119">
        <v>1</v>
      </c>
      <c r="O121" s="119">
        <v>1</v>
      </c>
      <c r="P121" s="119">
        <v>0</v>
      </c>
      <c r="Q121" s="119"/>
      <c r="R121" s="119">
        <v>4</v>
      </c>
      <c r="S121" s="119">
        <v>3</v>
      </c>
      <c r="T121" s="119">
        <v>1</v>
      </c>
      <c r="U121" s="119"/>
      <c r="V121" s="119">
        <v>0</v>
      </c>
      <c r="W121" s="119">
        <v>0</v>
      </c>
      <c r="X121" s="119">
        <v>0</v>
      </c>
      <c r="Y121" s="119"/>
      <c r="Z121" s="119">
        <v>0</v>
      </c>
      <c r="AA121" s="119">
        <v>0</v>
      </c>
      <c r="AB121" s="119">
        <v>0</v>
      </c>
    </row>
    <row r="122" spans="1:33" ht="15" customHeight="1" x14ac:dyDescent="0.25">
      <c r="A122" s="116" t="s">
        <v>263</v>
      </c>
      <c r="B122" s="119">
        <v>0</v>
      </c>
      <c r="C122" s="119">
        <v>0</v>
      </c>
      <c r="D122" s="119">
        <v>0</v>
      </c>
      <c r="E122" s="119"/>
      <c r="F122" s="119">
        <v>0</v>
      </c>
      <c r="G122" s="119">
        <v>0</v>
      </c>
      <c r="H122" s="119">
        <v>0</v>
      </c>
      <c r="I122" s="119"/>
      <c r="J122" s="119">
        <v>0</v>
      </c>
      <c r="K122" s="119">
        <v>0</v>
      </c>
      <c r="L122" s="119">
        <v>0</v>
      </c>
      <c r="M122" s="119"/>
      <c r="N122" s="119">
        <v>0</v>
      </c>
      <c r="O122" s="119">
        <v>0</v>
      </c>
      <c r="P122" s="119">
        <v>0</v>
      </c>
      <c r="Q122" s="119"/>
      <c r="R122" s="119">
        <v>0</v>
      </c>
      <c r="S122" s="119">
        <v>0</v>
      </c>
      <c r="T122" s="119">
        <v>0</v>
      </c>
      <c r="U122" s="119"/>
      <c r="V122" s="119">
        <v>0</v>
      </c>
      <c r="W122" s="119">
        <v>0</v>
      </c>
      <c r="X122" s="119">
        <v>0</v>
      </c>
      <c r="Y122" s="119"/>
      <c r="Z122" s="119">
        <v>0</v>
      </c>
      <c r="AA122" s="119">
        <v>0</v>
      </c>
      <c r="AB122" s="119">
        <v>0</v>
      </c>
    </row>
    <row r="123" spans="1:33" ht="15" customHeight="1" x14ac:dyDescent="0.25">
      <c r="A123" s="116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</row>
    <row r="124" spans="1:33" ht="15" customHeight="1" x14ac:dyDescent="0.25">
      <c r="A124" s="125" t="s">
        <v>472</v>
      </c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</row>
    <row r="125" spans="1:33" s="124" customFormat="1" ht="15" customHeight="1" x14ac:dyDescent="0.25">
      <c r="A125" s="137" t="s">
        <v>19</v>
      </c>
      <c r="B125" s="152">
        <v>0</v>
      </c>
      <c r="C125" s="152">
        <v>0</v>
      </c>
      <c r="D125" s="152">
        <v>0</v>
      </c>
      <c r="E125" s="152"/>
      <c r="F125" s="152">
        <v>0</v>
      </c>
      <c r="G125" s="152">
        <v>0</v>
      </c>
      <c r="H125" s="152">
        <v>0</v>
      </c>
      <c r="I125" s="173"/>
      <c r="J125" s="152">
        <v>0</v>
      </c>
      <c r="K125" s="152">
        <v>0</v>
      </c>
      <c r="L125" s="152">
        <v>0</v>
      </c>
      <c r="M125" s="173"/>
      <c r="N125" s="152">
        <v>0</v>
      </c>
      <c r="O125" s="152">
        <v>0</v>
      </c>
      <c r="P125" s="152">
        <v>0</v>
      </c>
      <c r="Q125" s="173"/>
      <c r="R125" s="152">
        <v>0</v>
      </c>
      <c r="S125" s="152">
        <v>0</v>
      </c>
      <c r="T125" s="152">
        <v>0</v>
      </c>
      <c r="U125" s="173"/>
      <c r="V125" s="152">
        <v>0</v>
      </c>
      <c r="W125" s="152">
        <v>0</v>
      </c>
      <c r="X125" s="152">
        <v>0</v>
      </c>
      <c r="Y125" s="173"/>
      <c r="Z125" s="152">
        <v>0</v>
      </c>
      <c r="AA125" s="152">
        <v>0</v>
      </c>
      <c r="AB125" s="152">
        <v>0</v>
      </c>
      <c r="AC125" s="108"/>
      <c r="AD125" s="108"/>
      <c r="AE125" s="108"/>
      <c r="AF125" s="108"/>
      <c r="AG125" s="108"/>
    </row>
    <row r="126" spans="1:33" ht="15" customHeight="1" x14ac:dyDescent="0.25">
      <c r="A126" s="116" t="s">
        <v>73</v>
      </c>
      <c r="B126" s="119">
        <v>0</v>
      </c>
      <c r="C126" s="119">
        <v>0</v>
      </c>
      <c r="D126" s="119">
        <v>0</v>
      </c>
      <c r="E126" s="119"/>
      <c r="F126" s="119">
        <v>0</v>
      </c>
      <c r="G126" s="119">
        <v>0</v>
      </c>
      <c r="H126" s="119">
        <v>0</v>
      </c>
      <c r="I126" s="119"/>
      <c r="J126" s="119">
        <v>0</v>
      </c>
      <c r="K126" s="119">
        <v>0</v>
      </c>
      <c r="L126" s="119">
        <v>0</v>
      </c>
      <c r="M126" s="119"/>
      <c r="N126" s="119">
        <v>0</v>
      </c>
      <c r="O126" s="119">
        <v>0</v>
      </c>
      <c r="P126" s="119">
        <v>0</v>
      </c>
      <c r="Q126" s="119"/>
      <c r="R126" s="119">
        <v>0</v>
      </c>
      <c r="S126" s="119">
        <v>0</v>
      </c>
      <c r="T126" s="119">
        <v>0</v>
      </c>
      <c r="U126" s="119"/>
      <c r="V126" s="119">
        <v>0</v>
      </c>
      <c r="W126" s="119">
        <v>0</v>
      </c>
      <c r="X126" s="119">
        <v>0</v>
      </c>
      <c r="Y126" s="119"/>
      <c r="Z126" s="119">
        <v>0</v>
      </c>
      <c r="AA126" s="119">
        <v>0</v>
      </c>
      <c r="AB126" s="119">
        <v>0</v>
      </c>
    </row>
    <row r="127" spans="1:33" ht="15" customHeight="1" x14ac:dyDescent="0.25">
      <c r="A127" s="116" t="s">
        <v>74</v>
      </c>
      <c r="B127" s="119">
        <v>0</v>
      </c>
      <c r="C127" s="119">
        <v>0</v>
      </c>
      <c r="D127" s="119">
        <v>0</v>
      </c>
      <c r="E127" s="119"/>
      <c r="F127" s="119">
        <v>0</v>
      </c>
      <c r="G127" s="119">
        <v>0</v>
      </c>
      <c r="H127" s="119">
        <v>0</v>
      </c>
      <c r="I127" s="119"/>
      <c r="J127" s="119">
        <v>0</v>
      </c>
      <c r="K127" s="119">
        <v>0</v>
      </c>
      <c r="L127" s="119">
        <v>0</v>
      </c>
      <c r="M127" s="119"/>
      <c r="N127" s="119">
        <v>0</v>
      </c>
      <c r="O127" s="119">
        <v>0</v>
      </c>
      <c r="P127" s="119">
        <v>0</v>
      </c>
      <c r="Q127" s="119"/>
      <c r="R127" s="119">
        <v>0</v>
      </c>
      <c r="S127" s="119">
        <v>0</v>
      </c>
      <c r="T127" s="119">
        <v>0</v>
      </c>
      <c r="U127" s="119"/>
      <c r="V127" s="119">
        <v>0</v>
      </c>
      <c r="W127" s="119">
        <v>0</v>
      </c>
      <c r="X127" s="119">
        <v>0</v>
      </c>
      <c r="Y127" s="119"/>
      <c r="Z127" s="119">
        <v>0</v>
      </c>
      <c r="AA127" s="119">
        <v>0</v>
      </c>
      <c r="AB127" s="119">
        <v>0</v>
      </c>
    </row>
    <row r="128" spans="1:33" ht="15" customHeight="1" x14ac:dyDescent="0.25">
      <c r="A128" s="116" t="s">
        <v>263</v>
      </c>
      <c r="B128" s="119">
        <f>+'C52-C54'!B128+'C63-C65'!B128</f>
        <v>0</v>
      </c>
      <c r="C128" s="119">
        <f>+'C52-C54'!C128+'C63-C65'!C128</f>
        <v>0</v>
      </c>
      <c r="D128" s="119">
        <f>+'C52-C54'!D128+'C63-C65'!D128</f>
        <v>0</v>
      </c>
      <c r="E128" s="119"/>
      <c r="F128" s="119">
        <f>+'C52-C54'!F128+'C63-C65'!F128</f>
        <v>0</v>
      </c>
      <c r="G128" s="119">
        <f>+'C52-C54'!G128+'C63-C65'!G128</f>
        <v>0</v>
      </c>
      <c r="H128" s="119">
        <f>+'C52-C54'!H128+'C63-C65'!H128</f>
        <v>0</v>
      </c>
      <c r="I128" s="119"/>
      <c r="J128" s="119">
        <f>+'C52-C54'!J128+'C63-C65'!J128</f>
        <v>0</v>
      </c>
      <c r="K128" s="119">
        <f>+'C52-C54'!K128+'C63-C65'!K128</f>
        <v>0</v>
      </c>
      <c r="L128" s="119">
        <f>+'C52-C54'!L128+'C63-C65'!L128</f>
        <v>0</v>
      </c>
      <c r="M128" s="119"/>
      <c r="N128" s="119">
        <f>+'C52-C54'!N128+'C63-C65'!N128</f>
        <v>0</v>
      </c>
      <c r="O128" s="119">
        <f>+'C52-C54'!O128+'C63-C65'!O128</f>
        <v>0</v>
      </c>
      <c r="P128" s="119">
        <f>+'C52-C54'!P128+'C63-C65'!P128</f>
        <v>0</v>
      </c>
      <c r="Q128" s="119"/>
      <c r="R128" s="119">
        <f>+'C52-C54'!R128+'C63-C65'!R128</f>
        <v>0</v>
      </c>
      <c r="S128" s="119">
        <f>+'C52-C54'!S128+'C63-C65'!S128</f>
        <v>0</v>
      </c>
      <c r="T128" s="119">
        <f>+'C52-C54'!T128+'C63-C65'!T128</f>
        <v>0</v>
      </c>
      <c r="U128" s="119"/>
      <c r="V128" s="119">
        <f>+'C52-C54'!V128+'C63-C65'!V128</f>
        <v>0</v>
      </c>
      <c r="W128" s="119">
        <f>+'C52-C54'!W128+'C63-C65'!W128</f>
        <v>0</v>
      </c>
      <c r="X128" s="119">
        <f>+'C52-C54'!X128+'C63-C65'!X128</f>
        <v>0</v>
      </c>
      <c r="Y128" s="119"/>
      <c r="Z128" s="119">
        <f>+'C52-C54'!Z128+'C63-C65'!Z128</f>
        <v>0</v>
      </c>
      <c r="AA128" s="119">
        <f>+'C52-C54'!AA128+'C63-C65'!AA128</f>
        <v>0</v>
      </c>
      <c r="AB128" s="119">
        <f>+'C52-C54'!AB128+'C63-C65'!AB128</f>
        <v>0</v>
      </c>
    </row>
    <row r="129" spans="1:33" ht="15" customHeight="1" x14ac:dyDescent="0.25">
      <c r="A129" s="116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</row>
    <row r="130" spans="1:33" s="124" customFormat="1" ht="15" customHeight="1" x14ac:dyDescent="0.25">
      <c r="A130" s="329" t="s">
        <v>474</v>
      </c>
      <c r="B130" s="329"/>
      <c r="C130" s="329"/>
      <c r="D130" s="329"/>
      <c r="E130" s="329"/>
      <c r="F130" s="329"/>
      <c r="G130" s="329"/>
      <c r="H130" s="329"/>
      <c r="I130" s="329"/>
      <c r="J130" s="329"/>
      <c r="K130" s="329"/>
      <c r="L130" s="329"/>
      <c r="M130" s="329"/>
      <c r="N130" s="329"/>
      <c r="O130" s="329"/>
      <c r="P130" s="329"/>
      <c r="Q130" s="329"/>
      <c r="R130" s="329"/>
      <c r="S130" s="329"/>
      <c r="T130" s="329"/>
      <c r="U130" s="329"/>
      <c r="V130" s="329"/>
      <c r="W130" s="329"/>
      <c r="X130" s="329"/>
      <c r="Y130" s="329"/>
      <c r="Z130" s="329"/>
      <c r="AA130" s="329"/>
      <c r="AB130" s="329"/>
      <c r="AC130" s="108"/>
      <c r="AD130" s="108"/>
      <c r="AE130" s="108"/>
      <c r="AF130" s="108"/>
      <c r="AG130" s="108"/>
    </row>
    <row r="131" spans="1:33" s="124" customFormat="1" ht="15" customHeight="1" x14ac:dyDescent="0.25">
      <c r="A131" s="112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08"/>
      <c r="AD131" s="108"/>
      <c r="AE131" s="108"/>
      <c r="AF131" s="108"/>
      <c r="AG131" s="108"/>
    </row>
    <row r="132" spans="1:33" s="124" customFormat="1" ht="15" customHeight="1" x14ac:dyDescent="0.25">
      <c r="A132" s="113" t="s">
        <v>19</v>
      </c>
      <c r="B132" s="174">
        <f t="shared" ref="B132:D135" si="66">+B113/(B113+B12+B62)*100</f>
        <v>1.9326347932241822E-3</v>
      </c>
      <c r="C132" s="174">
        <f t="shared" si="66"/>
        <v>2.5860341227202494E-3</v>
      </c>
      <c r="D132" s="174">
        <f t="shared" si="66"/>
        <v>1.2838618564642444E-3</v>
      </c>
      <c r="E132" s="174"/>
      <c r="F132" s="174">
        <f t="shared" ref="F132:H135" si="67">+F113/(F113+F12+F62)*100</f>
        <v>0</v>
      </c>
      <c r="G132" s="174">
        <f t="shared" si="67"/>
        <v>0</v>
      </c>
      <c r="H132" s="174">
        <f t="shared" si="67"/>
        <v>0</v>
      </c>
      <c r="I132" s="174"/>
      <c r="J132" s="174">
        <f t="shared" ref="J132:L135" si="68">+J113/(J113+J12+J62)*100</f>
        <v>1.5001725198397816E-3</v>
      </c>
      <c r="K132" s="174">
        <f t="shared" si="68"/>
        <v>0</v>
      </c>
      <c r="L132" s="174">
        <f t="shared" si="68"/>
        <v>3.0196883681604058E-3</v>
      </c>
      <c r="M132" s="174"/>
      <c r="N132" s="174">
        <f t="shared" ref="N132:P135" si="69">+N113/(N113+N12+N62)*100</f>
        <v>1.7390094602114637E-3</v>
      </c>
      <c r="O132" s="174">
        <f t="shared" si="69"/>
        <v>3.5187726520989481E-3</v>
      </c>
      <c r="P132" s="174">
        <f t="shared" si="69"/>
        <v>0</v>
      </c>
      <c r="Q132" s="174"/>
      <c r="R132" s="174">
        <f t="shared" ref="R132:T135" si="70">+R113/(R113+R12+R62)*100</f>
        <v>7.4528143690261043E-3</v>
      </c>
      <c r="S132" s="174">
        <f t="shared" si="70"/>
        <v>1.1334013374135782E-2</v>
      </c>
      <c r="T132" s="174">
        <f t="shared" si="70"/>
        <v>3.6762002793912217E-3</v>
      </c>
      <c r="U132" s="174"/>
      <c r="V132" s="174">
        <f t="shared" ref="V132:X135" si="71">+V113/(V113+V12+V62)*100</f>
        <v>0</v>
      </c>
      <c r="W132" s="174">
        <f t="shared" si="71"/>
        <v>0</v>
      </c>
      <c r="X132" s="174">
        <f t="shared" si="71"/>
        <v>0</v>
      </c>
      <c r="Y132" s="174"/>
      <c r="Z132" s="174">
        <f t="shared" ref="Z132:AB135" si="72">+Z113/(Z113+Z12+Z62)*100</f>
        <v>0</v>
      </c>
      <c r="AA132" s="174">
        <f t="shared" si="72"/>
        <v>0</v>
      </c>
      <c r="AB132" s="174">
        <f t="shared" si="72"/>
        <v>0</v>
      </c>
      <c r="AC132" s="108"/>
      <c r="AD132" s="108"/>
      <c r="AE132" s="108"/>
      <c r="AF132" s="108"/>
      <c r="AG132" s="108"/>
    </row>
    <row r="133" spans="1:33" s="124" customFormat="1" ht="15" customHeight="1" x14ac:dyDescent="0.25">
      <c r="A133" s="108" t="s">
        <v>73</v>
      </c>
      <c r="B133" s="126">
        <f t="shared" si="66"/>
        <v>0</v>
      </c>
      <c r="C133" s="126">
        <f t="shared" si="66"/>
        <v>0</v>
      </c>
      <c r="D133" s="126">
        <f t="shared" si="66"/>
        <v>0</v>
      </c>
      <c r="E133" s="126"/>
      <c r="F133" s="126">
        <f t="shared" si="67"/>
        <v>0</v>
      </c>
      <c r="G133" s="126">
        <f t="shared" si="67"/>
        <v>0</v>
      </c>
      <c r="H133" s="126">
        <f t="shared" si="67"/>
        <v>0</v>
      </c>
      <c r="I133" s="126"/>
      <c r="J133" s="126">
        <f t="shared" si="68"/>
        <v>0</v>
      </c>
      <c r="K133" s="126">
        <f t="shared" si="68"/>
        <v>0</v>
      </c>
      <c r="L133" s="126">
        <f t="shared" si="68"/>
        <v>0</v>
      </c>
      <c r="M133" s="126"/>
      <c r="N133" s="126">
        <f t="shared" si="69"/>
        <v>0</v>
      </c>
      <c r="O133" s="126">
        <f t="shared" si="69"/>
        <v>0</v>
      </c>
      <c r="P133" s="126">
        <f t="shared" si="69"/>
        <v>0</v>
      </c>
      <c r="Q133" s="126"/>
      <c r="R133" s="126">
        <f t="shared" si="70"/>
        <v>0</v>
      </c>
      <c r="S133" s="126">
        <f t="shared" si="70"/>
        <v>0</v>
      </c>
      <c r="T133" s="126">
        <f t="shared" si="70"/>
        <v>0</v>
      </c>
      <c r="U133" s="126"/>
      <c r="V133" s="126">
        <f t="shared" si="71"/>
        <v>0</v>
      </c>
      <c r="W133" s="126">
        <f t="shared" si="71"/>
        <v>0</v>
      </c>
      <c r="X133" s="126">
        <f t="shared" si="71"/>
        <v>0</v>
      </c>
      <c r="Y133" s="126"/>
      <c r="Z133" s="126">
        <f t="shared" si="72"/>
        <v>0</v>
      </c>
      <c r="AA133" s="126">
        <f t="shared" si="72"/>
        <v>0</v>
      </c>
      <c r="AB133" s="126">
        <f t="shared" si="72"/>
        <v>0</v>
      </c>
      <c r="AC133" s="108"/>
      <c r="AD133" s="108"/>
      <c r="AE133" s="108"/>
      <c r="AF133" s="108"/>
      <c r="AG133" s="108"/>
    </row>
    <row r="134" spans="1:33" s="124" customFormat="1" ht="15" customHeight="1" x14ac:dyDescent="0.25">
      <c r="A134" s="108" t="s">
        <v>74</v>
      </c>
      <c r="B134" s="126">
        <f t="shared" si="66"/>
        <v>2.2237046920169E-2</v>
      </c>
      <c r="C134" s="126">
        <f t="shared" si="66"/>
        <v>2.898340699949279E-2</v>
      </c>
      <c r="D134" s="126">
        <f t="shared" si="66"/>
        <v>1.5173355587588195E-2</v>
      </c>
      <c r="E134" s="126"/>
      <c r="F134" s="126">
        <f t="shared" si="67"/>
        <v>0</v>
      </c>
      <c r="G134" s="126">
        <f t="shared" si="67"/>
        <v>0</v>
      </c>
      <c r="H134" s="126">
        <f t="shared" si="67"/>
        <v>0</v>
      </c>
      <c r="I134" s="126"/>
      <c r="J134" s="126">
        <f t="shared" si="68"/>
        <v>1.7580872011251757E-2</v>
      </c>
      <c r="K134" s="126">
        <f t="shared" si="68"/>
        <v>0</v>
      </c>
      <c r="L134" s="126">
        <f t="shared" si="68"/>
        <v>3.6218761318362915E-2</v>
      </c>
      <c r="M134" s="126"/>
      <c r="N134" s="126">
        <f t="shared" si="69"/>
        <v>1.7992083483267363E-2</v>
      </c>
      <c r="O134" s="126">
        <f t="shared" si="69"/>
        <v>3.4674063800277391E-2</v>
      </c>
      <c r="P134" s="126">
        <f t="shared" si="69"/>
        <v>0</v>
      </c>
      <c r="Q134" s="126"/>
      <c r="R134" s="126">
        <f t="shared" si="70"/>
        <v>8.1984013117442106E-2</v>
      </c>
      <c r="S134" s="126">
        <f t="shared" si="70"/>
        <v>0.11942675159235669</v>
      </c>
      <c r="T134" s="126">
        <f t="shared" si="70"/>
        <v>4.2247570764681032E-2</v>
      </c>
      <c r="U134" s="126"/>
      <c r="V134" s="126">
        <f t="shared" si="71"/>
        <v>0</v>
      </c>
      <c r="W134" s="126">
        <f t="shared" si="71"/>
        <v>0</v>
      </c>
      <c r="X134" s="126">
        <f t="shared" si="71"/>
        <v>0</v>
      </c>
      <c r="Y134" s="126"/>
      <c r="Z134" s="126">
        <f t="shared" si="72"/>
        <v>0</v>
      </c>
      <c r="AA134" s="126">
        <f t="shared" si="72"/>
        <v>0</v>
      </c>
      <c r="AB134" s="126">
        <f t="shared" si="72"/>
        <v>0</v>
      </c>
      <c r="AC134" s="108"/>
      <c r="AD134" s="108"/>
      <c r="AE134" s="108"/>
      <c r="AF134" s="108"/>
      <c r="AG134" s="108"/>
    </row>
    <row r="135" spans="1:33" s="124" customFormat="1" ht="15" customHeight="1" x14ac:dyDescent="0.25">
      <c r="A135" s="108" t="s">
        <v>263</v>
      </c>
      <c r="B135" s="126">
        <f t="shared" si="66"/>
        <v>0</v>
      </c>
      <c r="C135" s="126">
        <f t="shared" si="66"/>
        <v>0</v>
      </c>
      <c r="D135" s="126">
        <f t="shared" si="66"/>
        <v>0</v>
      </c>
      <c r="E135" s="126"/>
      <c r="F135" s="126">
        <f t="shared" si="67"/>
        <v>0</v>
      </c>
      <c r="G135" s="126">
        <f t="shared" si="67"/>
        <v>0</v>
      </c>
      <c r="H135" s="126">
        <f t="shared" si="67"/>
        <v>0</v>
      </c>
      <c r="I135" s="126"/>
      <c r="J135" s="126">
        <f t="shared" si="68"/>
        <v>0</v>
      </c>
      <c r="K135" s="126">
        <f t="shared" si="68"/>
        <v>0</v>
      </c>
      <c r="L135" s="126">
        <f t="shared" si="68"/>
        <v>0</v>
      </c>
      <c r="M135" s="126"/>
      <c r="N135" s="126">
        <f t="shared" si="69"/>
        <v>0</v>
      </c>
      <c r="O135" s="126">
        <f t="shared" si="69"/>
        <v>0</v>
      </c>
      <c r="P135" s="126">
        <f t="shared" si="69"/>
        <v>0</v>
      </c>
      <c r="Q135" s="126"/>
      <c r="R135" s="126">
        <f t="shared" si="70"/>
        <v>0</v>
      </c>
      <c r="S135" s="126">
        <f t="shared" si="70"/>
        <v>0</v>
      </c>
      <c r="T135" s="126">
        <f t="shared" si="70"/>
        <v>0</v>
      </c>
      <c r="U135" s="126"/>
      <c r="V135" s="126">
        <f t="shared" si="71"/>
        <v>0</v>
      </c>
      <c r="W135" s="126">
        <f t="shared" si="71"/>
        <v>0</v>
      </c>
      <c r="X135" s="126">
        <f t="shared" si="71"/>
        <v>0</v>
      </c>
      <c r="Y135" s="126"/>
      <c r="Z135" s="126">
        <f t="shared" si="72"/>
        <v>0</v>
      </c>
      <c r="AA135" s="126">
        <f t="shared" si="72"/>
        <v>0</v>
      </c>
      <c r="AB135" s="126">
        <f t="shared" si="72"/>
        <v>0</v>
      </c>
      <c r="AC135" s="108"/>
      <c r="AD135" s="108"/>
      <c r="AE135" s="108"/>
      <c r="AF135" s="108"/>
      <c r="AG135" s="108"/>
    </row>
    <row r="136" spans="1:33" s="124" customFormat="1" ht="15" customHeight="1" x14ac:dyDescent="0.25">
      <c r="A136" s="127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08"/>
      <c r="AD136" s="108"/>
      <c r="AE136" s="108"/>
      <c r="AF136" s="108"/>
      <c r="AG136" s="108"/>
    </row>
    <row r="137" spans="1:33" s="124" customFormat="1" ht="15" customHeight="1" x14ac:dyDescent="0.25">
      <c r="A137" s="113" t="s">
        <v>471</v>
      </c>
      <c r="B137" s="128"/>
      <c r="C137" s="128"/>
      <c r="D137" s="128"/>
      <c r="E137" s="129"/>
      <c r="F137" s="128"/>
      <c r="G137" s="128"/>
      <c r="H137" s="128"/>
      <c r="I137" s="129"/>
      <c r="J137" s="128"/>
      <c r="K137" s="128"/>
      <c r="L137" s="128"/>
      <c r="M137" s="129"/>
      <c r="N137" s="128"/>
      <c r="O137" s="128"/>
      <c r="P137" s="128"/>
      <c r="Q137" s="129"/>
      <c r="R137" s="128"/>
      <c r="S137" s="128"/>
      <c r="T137" s="128"/>
      <c r="U137" s="129"/>
      <c r="V137" s="128"/>
      <c r="W137" s="128"/>
      <c r="X137" s="128"/>
      <c r="Y137" s="129"/>
      <c r="Z137" s="128"/>
      <c r="AA137" s="128"/>
      <c r="AB137" s="128"/>
      <c r="AC137" s="108"/>
      <c r="AD137" s="108"/>
      <c r="AE137" s="108"/>
      <c r="AF137" s="108"/>
      <c r="AG137" s="108"/>
    </row>
    <row r="138" spans="1:33" s="124" customFormat="1" ht="15" customHeight="1" x14ac:dyDescent="0.25">
      <c r="A138" s="138" t="s">
        <v>19</v>
      </c>
      <c r="B138" s="174">
        <f t="shared" ref="B138:D141" si="73">+B119/(B119+B18+B68)*100</f>
        <v>2.5582208426779456E-3</v>
      </c>
      <c r="C138" s="174">
        <f t="shared" si="73"/>
        <v>3.4321801208127404E-3</v>
      </c>
      <c r="D138" s="174">
        <f t="shared" si="73"/>
        <v>1.6950014407512248E-3</v>
      </c>
      <c r="E138" s="174"/>
      <c r="F138" s="174">
        <f t="shared" ref="F138:H141" si="74">+F119/(F119+F18+F68)*100</f>
        <v>0</v>
      </c>
      <c r="G138" s="174">
        <f t="shared" si="74"/>
        <v>0</v>
      </c>
      <c r="H138" s="174">
        <f t="shared" si="74"/>
        <v>0</v>
      </c>
      <c r="I138" s="174"/>
      <c r="J138" s="174">
        <f t="shared" ref="J138:L141" si="75">+J119/(J119+J18+J68)*100</f>
        <v>2.0069037488962028E-3</v>
      </c>
      <c r="K138" s="174">
        <f t="shared" si="75"/>
        <v>0</v>
      </c>
      <c r="L138" s="174">
        <f t="shared" si="75"/>
        <v>4.0317703503608433E-3</v>
      </c>
      <c r="M138" s="174"/>
      <c r="N138" s="174">
        <f t="shared" ref="N138:P141" si="76">+N119/(N119+N18+N68)*100</f>
        <v>2.2994320402860494E-3</v>
      </c>
      <c r="O138" s="174">
        <f t="shared" si="76"/>
        <v>4.6759562330496588E-3</v>
      </c>
      <c r="P138" s="174">
        <f t="shared" si="76"/>
        <v>0</v>
      </c>
      <c r="Q138" s="174"/>
      <c r="R138" s="174">
        <f t="shared" ref="R138:T141" si="77">+R119/(R119+R18+R68)*100</f>
        <v>9.7465886939571145E-3</v>
      </c>
      <c r="S138" s="174">
        <f t="shared" si="77"/>
        <v>1.4915726147267936E-2</v>
      </c>
      <c r="T138" s="174">
        <f t="shared" si="77"/>
        <v>4.7785157929946956E-3</v>
      </c>
      <c r="U138" s="174"/>
      <c r="V138" s="174">
        <f t="shared" ref="V138:X141" si="78">+V119/(V119+V18+V68)*100</f>
        <v>0</v>
      </c>
      <c r="W138" s="174">
        <f t="shared" si="78"/>
        <v>0</v>
      </c>
      <c r="X138" s="174">
        <f t="shared" si="78"/>
        <v>0</v>
      </c>
      <c r="Y138" s="174"/>
      <c r="Z138" s="174">
        <f t="shared" ref="Z138:AB141" si="79">+Z119/(Z119+Z18+Z68)*100</f>
        <v>0</v>
      </c>
      <c r="AA138" s="174">
        <f t="shared" si="79"/>
        <v>0</v>
      </c>
      <c r="AB138" s="174">
        <f t="shared" si="79"/>
        <v>0</v>
      </c>
      <c r="AC138" s="108"/>
      <c r="AD138" s="108"/>
      <c r="AE138" s="108"/>
      <c r="AF138" s="108"/>
      <c r="AG138" s="108"/>
    </row>
    <row r="139" spans="1:33" ht="15" customHeight="1" x14ac:dyDescent="0.25">
      <c r="A139" s="108" t="s">
        <v>73</v>
      </c>
      <c r="B139" s="126">
        <f t="shared" si="73"/>
        <v>0</v>
      </c>
      <c r="C139" s="126">
        <f t="shared" si="73"/>
        <v>0</v>
      </c>
      <c r="D139" s="126">
        <f t="shared" si="73"/>
        <v>0</v>
      </c>
      <c r="E139" s="130"/>
      <c r="F139" s="126">
        <f t="shared" si="74"/>
        <v>0</v>
      </c>
      <c r="G139" s="126">
        <f t="shared" si="74"/>
        <v>0</v>
      </c>
      <c r="H139" s="126">
        <f t="shared" si="74"/>
        <v>0</v>
      </c>
      <c r="I139" s="130"/>
      <c r="J139" s="126">
        <f t="shared" si="75"/>
        <v>0</v>
      </c>
      <c r="K139" s="126">
        <f t="shared" si="75"/>
        <v>0</v>
      </c>
      <c r="L139" s="126">
        <f t="shared" si="75"/>
        <v>0</v>
      </c>
      <c r="M139" s="130"/>
      <c r="N139" s="126">
        <f t="shared" si="76"/>
        <v>0</v>
      </c>
      <c r="O139" s="126">
        <f t="shared" si="76"/>
        <v>0</v>
      </c>
      <c r="P139" s="126">
        <f t="shared" si="76"/>
        <v>0</v>
      </c>
      <c r="Q139" s="130"/>
      <c r="R139" s="126">
        <f t="shared" si="77"/>
        <v>0</v>
      </c>
      <c r="S139" s="126">
        <f t="shared" si="77"/>
        <v>0</v>
      </c>
      <c r="T139" s="126">
        <f t="shared" si="77"/>
        <v>0</v>
      </c>
      <c r="U139" s="130"/>
      <c r="V139" s="126">
        <f t="shared" si="78"/>
        <v>0</v>
      </c>
      <c r="W139" s="126">
        <f t="shared" si="78"/>
        <v>0</v>
      </c>
      <c r="X139" s="126">
        <f t="shared" si="78"/>
        <v>0</v>
      </c>
      <c r="Y139" s="130"/>
      <c r="Z139" s="126">
        <f t="shared" si="79"/>
        <v>0</v>
      </c>
      <c r="AA139" s="126">
        <f t="shared" si="79"/>
        <v>0</v>
      </c>
      <c r="AB139" s="126">
        <f t="shared" si="79"/>
        <v>0</v>
      </c>
    </row>
    <row r="140" spans="1:33" ht="15" customHeight="1" x14ac:dyDescent="0.25">
      <c r="A140" s="108" t="s">
        <v>74</v>
      </c>
      <c r="B140" s="126">
        <f t="shared" si="73"/>
        <v>2.2677451054501474E-2</v>
      </c>
      <c r="C140" s="126">
        <f t="shared" si="73"/>
        <v>2.9518116744151723E-2</v>
      </c>
      <c r="D140" s="126">
        <f t="shared" si="73"/>
        <v>1.5495467575734098E-2</v>
      </c>
      <c r="E140" s="130"/>
      <c r="F140" s="126">
        <f t="shared" si="74"/>
        <v>0</v>
      </c>
      <c r="G140" s="126">
        <f t="shared" si="74"/>
        <v>0</v>
      </c>
      <c r="H140" s="126">
        <f t="shared" si="74"/>
        <v>0</v>
      </c>
      <c r="I140" s="130"/>
      <c r="J140" s="126">
        <f t="shared" si="75"/>
        <v>1.7921146953405017E-2</v>
      </c>
      <c r="K140" s="126">
        <f t="shared" si="75"/>
        <v>0</v>
      </c>
      <c r="L140" s="126">
        <f t="shared" si="75"/>
        <v>3.6982248520710061E-2</v>
      </c>
      <c r="M140" s="130"/>
      <c r="N140" s="126">
        <f t="shared" si="76"/>
        <v>1.8311664530305805E-2</v>
      </c>
      <c r="O140" s="126">
        <f t="shared" si="76"/>
        <v>3.5273368606701945E-2</v>
      </c>
      <c r="P140" s="126">
        <f t="shared" si="76"/>
        <v>0</v>
      </c>
      <c r="Q140" s="130"/>
      <c r="R140" s="126">
        <f t="shared" si="77"/>
        <v>8.3647009619406104E-2</v>
      </c>
      <c r="S140" s="126">
        <f t="shared" si="77"/>
        <v>0.12180267965895249</v>
      </c>
      <c r="T140" s="126">
        <f t="shared" si="77"/>
        <v>4.3122035360068998E-2</v>
      </c>
      <c r="U140" s="130"/>
      <c r="V140" s="126">
        <f t="shared" si="78"/>
        <v>0</v>
      </c>
      <c r="W140" s="126">
        <f t="shared" si="78"/>
        <v>0</v>
      </c>
      <c r="X140" s="126">
        <f t="shared" si="78"/>
        <v>0</v>
      </c>
      <c r="Y140" s="130"/>
      <c r="Z140" s="126">
        <f t="shared" si="79"/>
        <v>0</v>
      </c>
      <c r="AA140" s="126">
        <f t="shared" si="79"/>
        <v>0</v>
      </c>
      <c r="AB140" s="126">
        <f t="shared" si="79"/>
        <v>0</v>
      </c>
    </row>
    <row r="141" spans="1:33" ht="15" customHeight="1" x14ac:dyDescent="0.25">
      <c r="A141" s="108" t="s">
        <v>263</v>
      </c>
      <c r="B141" s="126">
        <f t="shared" si="73"/>
        <v>0</v>
      </c>
      <c r="C141" s="126">
        <f t="shared" si="73"/>
        <v>0</v>
      </c>
      <c r="D141" s="126">
        <f t="shared" si="73"/>
        <v>0</v>
      </c>
      <c r="E141" s="130"/>
      <c r="F141" s="126">
        <f t="shared" si="74"/>
        <v>0</v>
      </c>
      <c r="G141" s="126">
        <f t="shared" si="74"/>
        <v>0</v>
      </c>
      <c r="H141" s="126">
        <f t="shared" si="74"/>
        <v>0</v>
      </c>
      <c r="I141" s="130"/>
      <c r="J141" s="126">
        <f t="shared" si="75"/>
        <v>0</v>
      </c>
      <c r="K141" s="126">
        <f t="shared" si="75"/>
        <v>0</v>
      </c>
      <c r="L141" s="126">
        <f t="shared" si="75"/>
        <v>0</v>
      </c>
      <c r="M141" s="130"/>
      <c r="N141" s="126">
        <f t="shared" si="76"/>
        <v>0</v>
      </c>
      <c r="O141" s="126">
        <f t="shared" si="76"/>
        <v>0</v>
      </c>
      <c r="P141" s="126">
        <f t="shared" si="76"/>
        <v>0</v>
      </c>
      <c r="Q141" s="130"/>
      <c r="R141" s="126">
        <f t="shared" si="77"/>
        <v>0</v>
      </c>
      <c r="S141" s="126">
        <f t="shared" si="77"/>
        <v>0</v>
      </c>
      <c r="T141" s="126">
        <f t="shared" si="77"/>
        <v>0</v>
      </c>
      <c r="U141" s="130"/>
      <c r="V141" s="126">
        <f t="shared" si="78"/>
        <v>0</v>
      </c>
      <c r="W141" s="126">
        <f t="shared" si="78"/>
        <v>0</v>
      </c>
      <c r="X141" s="126">
        <f t="shared" si="78"/>
        <v>0</v>
      </c>
      <c r="Y141" s="130"/>
      <c r="Z141" s="126">
        <f t="shared" si="79"/>
        <v>0</v>
      </c>
      <c r="AA141" s="126">
        <f t="shared" si="79"/>
        <v>0</v>
      </c>
      <c r="AB141" s="126">
        <f t="shared" si="79"/>
        <v>0</v>
      </c>
    </row>
    <row r="142" spans="1:33" ht="15" customHeight="1" x14ac:dyDescent="0.25"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</row>
    <row r="143" spans="1:33" ht="15" customHeight="1" x14ac:dyDescent="0.25">
      <c r="A143" s="139" t="s">
        <v>472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</row>
    <row r="144" spans="1:33" ht="15" customHeight="1" x14ac:dyDescent="0.25">
      <c r="A144" s="140" t="s">
        <v>19</v>
      </c>
      <c r="B144" s="174">
        <f t="shared" ref="B144:D146" si="80">+B125/(B125+B24+B74)*100</f>
        <v>0</v>
      </c>
      <c r="C144" s="174">
        <f t="shared" si="80"/>
        <v>0</v>
      </c>
      <c r="D144" s="174">
        <f t="shared" si="80"/>
        <v>0</v>
      </c>
      <c r="E144" s="174"/>
      <c r="F144" s="174">
        <f t="shared" ref="F144:H146" si="81">+F125/(F125+F24+F74)*100</f>
        <v>0</v>
      </c>
      <c r="G144" s="174">
        <f t="shared" si="81"/>
        <v>0</v>
      </c>
      <c r="H144" s="174">
        <f t="shared" si="81"/>
        <v>0</v>
      </c>
      <c r="I144" s="174"/>
      <c r="J144" s="174">
        <f t="shared" ref="J144:L146" si="82">+J125/(J125+J24+J74)*100</f>
        <v>0</v>
      </c>
      <c r="K144" s="174">
        <f t="shared" si="82"/>
        <v>0</v>
      </c>
      <c r="L144" s="174">
        <f t="shared" si="82"/>
        <v>0</v>
      </c>
      <c r="M144" s="174"/>
      <c r="N144" s="174">
        <f t="shared" ref="N144:P146" si="83">+N125/(N125+N24+N74)*100</f>
        <v>0</v>
      </c>
      <c r="O144" s="174">
        <f t="shared" si="83"/>
        <v>0</v>
      </c>
      <c r="P144" s="174">
        <f t="shared" si="83"/>
        <v>0</v>
      </c>
      <c r="Q144" s="174"/>
      <c r="R144" s="174">
        <f t="shared" ref="R144:T146" si="84">+R125/(R125+R24+R74)*100</f>
        <v>0</v>
      </c>
      <c r="S144" s="174">
        <f t="shared" si="84"/>
        <v>0</v>
      </c>
      <c r="T144" s="174">
        <f t="shared" si="84"/>
        <v>0</v>
      </c>
      <c r="U144" s="174"/>
      <c r="V144" s="174">
        <f t="shared" ref="V144:X146" si="85">+V125/(V125+V24+V74)*100</f>
        <v>0</v>
      </c>
      <c r="W144" s="174">
        <f t="shared" si="85"/>
        <v>0</v>
      </c>
      <c r="X144" s="174">
        <f t="shared" si="85"/>
        <v>0</v>
      </c>
      <c r="Y144" s="174"/>
      <c r="Z144" s="174">
        <f t="shared" ref="Z144:AB145" si="86">+Z125/(Z125+Z24+Z74)*100</f>
        <v>0</v>
      </c>
      <c r="AA144" s="174">
        <f t="shared" si="86"/>
        <v>0</v>
      </c>
      <c r="AB144" s="174">
        <f t="shared" si="86"/>
        <v>0</v>
      </c>
    </row>
    <row r="145" spans="1:28" ht="15" customHeight="1" x14ac:dyDescent="0.25">
      <c r="A145" s="108" t="s">
        <v>73</v>
      </c>
      <c r="B145" s="126">
        <f t="shared" si="80"/>
        <v>0</v>
      </c>
      <c r="C145" s="126">
        <f t="shared" si="80"/>
        <v>0</v>
      </c>
      <c r="D145" s="126">
        <f t="shared" si="80"/>
        <v>0</v>
      </c>
      <c r="E145" s="130"/>
      <c r="F145" s="126">
        <f t="shared" si="81"/>
        <v>0</v>
      </c>
      <c r="G145" s="126">
        <f t="shared" si="81"/>
        <v>0</v>
      </c>
      <c r="H145" s="126">
        <f t="shared" si="81"/>
        <v>0</v>
      </c>
      <c r="I145" s="130"/>
      <c r="J145" s="126">
        <f t="shared" si="82"/>
        <v>0</v>
      </c>
      <c r="K145" s="126">
        <f t="shared" si="82"/>
        <v>0</v>
      </c>
      <c r="L145" s="126">
        <f t="shared" si="82"/>
        <v>0</v>
      </c>
      <c r="M145" s="130"/>
      <c r="N145" s="126">
        <f t="shared" si="83"/>
        <v>0</v>
      </c>
      <c r="O145" s="126">
        <f t="shared" si="83"/>
        <v>0</v>
      </c>
      <c r="P145" s="126">
        <f t="shared" si="83"/>
        <v>0</v>
      </c>
      <c r="Q145" s="130"/>
      <c r="R145" s="126">
        <f t="shared" si="84"/>
        <v>0</v>
      </c>
      <c r="S145" s="126">
        <f t="shared" si="84"/>
        <v>0</v>
      </c>
      <c r="T145" s="126">
        <f t="shared" si="84"/>
        <v>0</v>
      </c>
      <c r="U145" s="130"/>
      <c r="V145" s="126">
        <f t="shared" si="85"/>
        <v>0</v>
      </c>
      <c r="W145" s="126">
        <f t="shared" si="85"/>
        <v>0</v>
      </c>
      <c r="X145" s="126">
        <f t="shared" si="85"/>
        <v>0</v>
      </c>
      <c r="Y145" s="130"/>
      <c r="Z145" s="126">
        <f t="shared" si="86"/>
        <v>0</v>
      </c>
      <c r="AA145" s="126">
        <f t="shared" si="86"/>
        <v>0</v>
      </c>
      <c r="AB145" s="126">
        <f t="shared" si="86"/>
        <v>0</v>
      </c>
    </row>
    <row r="146" spans="1:28" ht="15" customHeight="1" x14ac:dyDescent="0.25">
      <c r="A146" s="108" t="s">
        <v>74</v>
      </c>
      <c r="B146" s="126">
        <f t="shared" si="80"/>
        <v>0</v>
      </c>
      <c r="C146" s="126">
        <f t="shared" si="80"/>
        <v>0</v>
      </c>
      <c r="D146" s="126">
        <f t="shared" si="80"/>
        <v>0</v>
      </c>
      <c r="E146" s="130"/>
      <c r="F146" s="126">
        <f t="shared" si="81"/>
        <v>0</v>
      </c>
      <c r="G146" s="126">
        <f t="shared" si="81"/>
        <v>0</v>
      </c>
      <c r="H146" s="126">
        <f t="shared" si="81"/>
        <v>0</v>
      </c>
      <c r="I146" s="130"/>
      <c r="J146" s="126">
        <f t="shared" si="82"/>
        <v>0</v>
      </c>
      <c r="K146" s="126">
        <f t="shared" si="82"/>
        <v>0</v>
      </c>
      <c r="L146" s="126">
        <f t="shared" si="82"/>
        <v>0</v>
      </c>
      <c r="M146" s="130"/>
      <c r="N146" s="126">
        <f t="shared" si="83"/>
        <v>0</v>
      </c>
      <c r="O146" s="126">
        <f t="shared" si="83"/>
        <v>0</v>
      </c>
      <c r="P146" s="126">
        <f t="shared" si="83"/>
        <v>0</v>
      </c>
      <c r="Q146" s="130"/>
      <c r="R146" s="126">
        <f t="shared" si="84"/>
        <v>0</v>
      </c>
      <c r="S146" s="126">
        <f t="shared" si="84"/>
        <v>0</v>
      </c>
      <c r="T146" s="126">
        <f t="shared" si="84"/>
        <v>0</v>
      </c>
      <c r="U146" s="130"/>
      <c r="V146" s="126">
        <f t="shared" si="85"/>
        <v>0</v>
      </c>
      <c r="W146" s="126">
        <f t="shared" si="85"/>
        <v>0</v>
      </c>
      <c r="X146" s="126">
        <f t="shared" si="85"/>
        <v>0</v>
      </c>
      <c r="Y146" s="130"/>
      <c r="Z146" s="126">
        <v>0</v>
      </c>
      <c r="AA146" s="126">
        <v>0</v>
      </c>
      <c r="AB146" s="126">
        <v>0</v>
      </c>
    </row>
    <row r="147" spans="1:28" ht="15" customHeight="1" thickBot="1" x14ac:dyDescent="0.3">
      <c r="A147" s="123" t="s">
        <v>263</v>
      </c>
      <c r="B147" s="132"/>
      <c r="C147" s="132"/>
      <c r="D147" s="132"/>
      <c r="E147" s="133"/>
      <c r="F147" s="132"/>
      <c r="G147" s="132"/>
      <c r="H147" s="132"/>
      <c r="I147" s="133"/>
      <c r="J147" s="132"/>
      <c r="K147" s="132"/>
      <c r="L147" s="132"/>
      <c r="M147" s="133"/>
      <c r="N147" s="132"/>
      <c r="O147" s="132"/>
      <c r="P147" s="132"/>
      <c r="Q147" s="133"/>
      <c r="R147" s="132"/>
      <c r="S147" s="132"/>
      <c r="T147" s="132"/>
      <c r="U147" s="133"/>
      <c r="V147" s="132"/>
      <c r="W147" s="132"/>
      <c r="X147" s="132"/>
      <c r="Y147" s="133"/>
      <c r="Z147" s="132"/>
      <c r="AA147" s="132"/>
      <c r="AB147" s="132"/>
    </row>
    <row r="148" spans="1:28" ht="15" customHeight="1" x14ac:dyDescent="0.25">
      <c r="A148" s="334" t="s">
        <v>256</v>
      </c>
      <c r="B148" s="334"/>
      <c r="C148" s="334"/>
      <c r="D148" s="334"/>
      <c r="E148" s="334"/>
      <c r="F148" s="334"/>
      <c r="G148" s="334"/>
      <c r="H148" s="334"/>
      <c r="I148" s="334"/>
      <c r="J148" s="334"/>
      <c r="K148" s="334"/>
      <c r="L148" s="334"/>
      <c r="M148" s="334"/>
      <c r="N148" s="334"/>
      <c r="O148" s="334"/>
      <c r="P148" s="334"/>
      <c r="Q148" s="334"/>
      <c r="R148" s="334"/>
      <c r="S148" s="334"/>
      <c r="T148" s="334"/>
      <c r="U148" s="334"/>
      <c r="V148" s="334"/>
      <c r="W148" s="334"/>
      <c r="X148" s="334"/>
      <c r="Y148" s="334"/>
      <c r="Z148" s="334"/>
      <c r="AA148" s="334"/>
      <c r="AB148" s="334"/>
    </row>
    <row r="149" spans="1:28" ht="15" customHeight="1" x14ac:dyDescent="0.25">
      <c r="A149" s="335" t="s">
        <v>242</v>
      </c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  <c r="AA149" s="335"/>
      <c r="AB149" s="335"/>
    </row>
  </sheetData>
  <mergeCells count="54">
    <mergeCell ref="A108:A109"/>
    <mergeCell ref="B108:D108"/>
    <mergeCell ref="F108:H108"/>
    <mergeCell ref="A102:AB102"/>
    <mergeCell ref="A103:AB103"/>
    <mergeCell ref="A104:AB104"/>
    <mergeCell ref="A105:AB105"/>
    <mergeCell ref="A60:AB60"/>
    <mergeCell ref="A79:AB79"/>
    <mergeCell ref="A97:AB97"/>
    <mergeCell ref="A98:AB98"/>
    <mergeCell ref="A53:AB53"/>
    <mergeCell ref="A54:AB54"/>
    <mergeCell ref="R57:T57"/>
    <mergeCell ref="V57:X57"/>
    <mergeCell ref="A7:A8"/>
    <mergeCell ref="B7:D7"/>
    <mergeCell ref="F7:H7"/>
    <mergeCell ref="J7:L7"/>
    <mergeCell ref="A3:AB3"/>
    <mergeCell ref="A4:AB4"/>
    <mergeCell ref="A5:AB5"/>
    <mergeCell ref="A51:AB51"/>
    <mergeCell ref="A52:AB52"/>
    <mergeCell ref="A148:AB148"/>
    <mergeCell ref="A149:AB149"/>
    <mergeCell ref="A55:AB55"/>
    <mergeCell ref="A106:AB106"/>
    <mergeCell ref="J108:L108"/>
    <mergeCell ref="N108:P108"/>
    <mergeCell ref="R108:T108"/>
    <mergeCell ref="V108:X108"/>
    <mergeCell ref="Z108:AB108"/>
    <mergeCell ref="A57:A58"/>
    <mergeCell ref="B57:D57"/>
    <mergeCell ref="F57:H57"/>
    <mergeCell ref="J57:L57"/>
    <mergeCell ref="N57:P57"/>
    <mergeCell ref="AE1:AF2"/>
    <mergeCell ref="AE51:AF52"/>
    <mergeCell ref="AE102:AF103"/>
    <mergeCell ref="A111:AB111"/>
    <mergeCell ref="A130:AB130"/>
    <mergeCell ref="A29:AB29"/>
    <mergeCell ref="A47:AB47"/>
    <mergeCell ref="A48:AB48"/>
    <mergeCell ref="Z57:AB57"/>
    <mergeCell ref="N7:P7"/>
    <mergeCell ref="R7:T7"/>
    <mergeCell ref="V7:X7"/>
    <mergeCell ref="Z7:AB7"/>
    <mergeCell ref="A10:AB10"/>
    <mergeCell ref="A1:AB1"/>
    <mergeCell ref="A2:AB2"/>
  </mergeCells>
  <hyperlinks>
    <hyperlink ref="AE1" r:id="rId1" location="INDICE!A1"/>
    <hyperlink ref="AE1:AF2" location="INDICE!A1" display="INDICE"/>
    <hyperlink ref="AE51" r:id="rId2" location="INDICE!A1"/>
    <hyperlink ref="AE51:AF52" location="INDICE!A1" display="INDICE"/>
    <hyperlink ref="AE102" r:id="rId3" location="INDICE!A1"/>
    <hyperlink ref="AE102:AF103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4"/>
  <headerFooter alignWithMargins="0"/>
  <rowBreaks count="2" manualBreakCount="2">
    <brk id="50" max="16383" man="1"/>
    <brk id="101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zoomScaleNormal="100" zoomScaleSheetLayoutView="100" workbookViewId="0">
      <selection activeCell="AE1" sqref="AE1:AF2"/>
    </sheetView>
  </sheetViews>
  <sheetFormatPr baseColWidth="10" defaultRowHeight="15" customHeight="1" x14ac:dyDescent="0.25"/>
  <cols>
    <col min="1" max="1" width="17.7109375" style="124" customWidth="1"/>
    <col min="2" max="4" width="8" style="124" customWidth="1"/>
    <col min="5" max="5" width="1.42578125" style="124" customWidth="1"/>
    <col min="6" max="8" width="7" style="124" customWidth="1"/>
    <col min="9" max="9" width="1.42578125" style="124" customWidth="1"/>
    <col min="10" max="12" width="7" style="124" customWidth="1"/>
    <col min="13" max="13" width="1.85546875" style="124" customWidth="1"/>
    <col min="14" max="16" width="7" style="124" customWidth="1"/>
    <col min="17" max="17" width="1.5703125" style="124" customWidth="1"/>
    <col min="18" max="20" width="7" style="124" customWidth="1"/>
    <col min="21" max="21" width="1.140625" style="124" customWidth="1"/>
    <col min="22" max="24" width="7" style="124" customWidth="1"/>
    <col min="25" max="25" width="1.42578125" style="124" customWidth="1"/>
    <col min="26" max="26" width="7" style="124" customWidth="1"/>
    <col min="27" max="28" width="6" style="124" customWidth="1"/>
    <col min="29" max="33" width="7.7109375" style="108" customWidth="1"/>
    <col min="34" max="256" width="11.42578125" style="108"/>
    <col min="257" max="257" width="17.7109375" style="108" customWidth="1"/>
    <col min="258" max="260" width="7.42578125" style="108" bestFit="1" customWidth="1"/>
    <col min="261" max="261" width="1.42578125" style="108" customWidth="1"/>
    <col min="262" max="264" width="7.28515625" style="108" customWidth="1"/>
    <col min="265" max="265" width="1.42578125" style="108" customWidth="1"/>
    <col min="266" max="268" width="7.28515625" style="108" customWidth="1"/>
    <col min="269" max="269" width="1.85546875" style="108" customWidth="1"/>
    <col min="270" max="272" width="7.28515625" style="108" customWidth="1"/>
    <col min="273" max="273" width="1.5703125" style="108" customWidth="1"/>
    <col min="274" max="276" width="7.28515625" style="108" customWidth="1"/>
    <col min="277" max="277" width="1.140625" style="108" customWidth="1"/>
    <col min="278" max="280" width="7.28515625" style="108" customWidth="1"/>
    <col min="281" max="281" width="1.42578125" style="108" customWidth="1"/>
    <col min="282" max="284" width="7.28515625" style="108" customWidth="1"/>
    <col min="285" max="512" width="11.42578125" style="108"/>
    <col min="513" max="513" width="17.7109375" style="108" customWidth="1"/>
    <col min="514" max="516" width="7.42578125" style="108" bestFit="1" customWidth="1"/>
    <col min="517" max="517" width="1.42578125" style="108" customWidth="1"/>
    <col min="518" max="520" width="7.28515625" style="108" customWidth="1"/>
    <col min="521" max="521" width="1.42578125" style="108" customWidth="1"/>
    <col min="522" max="524" width="7.28515625" style="108" customWidth="1"/>
    <col min="525" max="525" width="1.85546875" style="108" customWidth="1"/>
    <col min="526" max="528" width="7.28515625" style="108" customWidth="1"/>
    <col min="529" max="529" width="1.5703125" style="108" customWidth="1"/>
    <col min="530" max="532" width="7.28515625" style="108" customWidth="1"/>
    <col min="533" max="533" width="1.140625" style="108" customWidth="1"/>
    <col min="534" max="536" width="7.28515625" style="108" customWidth="1"/>
    <col min="537" max="537" width="1.42578125" style="108" customWidth="1"/>
    <col min="538" max="540" width="7.28515625" style="108" customWidth="1"/>
    <col min="541" max="768" width="11.42578125" style="108"/>
    <col min="769" max="769" width="17.7109375" style="108" customWidth="1"/>
    <col min="770" max="772" width="7.42578125" style="108" bestFit="1" customWidth="1"/>
    <col min="773" max="773" width="1.42578125" style="108" customWidth="1"/>
    <col min="774" max="776" width="7.28515625" style="108" customWidth="1"/>
    <col min="777" max="777" width="1.42578125" style="108" customWidth="1"/>
    <col min="778" max="780" width="7.28515625" style="108" customWidth="1"/>
    <col min="781" max="781" width="1.85546875" style="108" customWidth="1"/>
    <col min="782" max="784" width="7.28515625" style="108" customWidth="1"/>
    <col min="785" max="785" width="1.5703125" style="108" customWidth="1"/>
    <col min="786" max="788" width="7.28515625" style="108" customWidth="1"/>
    <col min="789" max="789" width="1.140625" style="108" customWidth="1"/>
    <col min="790" max="792" width="7.28515625" style="108" customWidth="1"/>
    <col min="793" max="793" width="1.42578125" style="108" customWidth="1"/>
    <col min="794" max="796" width="7.28515625" style="108" customWidth="1"/>
    <col min="797" max="1024" width="11.42578125" style="108"/>
    <col min="1025" max="1025" width="17.7109375" style="108" customWidth="1"/>
    <col min="1026" max="1028" width="7.42578125" style="108" bestFit="1" customWidth="1"/>
    <col min="1029" max="1029" width="1.42578125" style="108" customWidth="1"/>
    <col min="1030" max="1032" width="7.28515625" style="108" customWidth="1"/>
    <col min="1033" max="1033" width="1.42578125" style="108" customWidth="1"/>
    <col min="1034" max="1036" width="7.28515625" style="108" customWidth="1"/>
    <col min="1037" max="1037" width="1.85546875" style="108" customWidth="1"/>
    <col min="1038" max="1040" width="7.28515625" style="108" customWidth="1"/>
    <col min="1041" max="1041" width="1.5703125" style="108" customWidth="1"/>
    <col min="1042" max="1044" width="7.28515625" style="108" customWidth="1"/>
    <col min="1045" max="1045" width="1.140625" style="108" customWidth="1"/>
    <col min="1046" max="1048" width="7.28515625" style="108" customWidth="1"/>
    <col min="1049" max="1049" width="1.42578125" style="108" customWidth="1"/>
    <col min="1050" max="1052" width="7.28515625" style="108" customWidth="1"/>
    <col min="1053" max="1280" width="11.42578125" style="108"/>
    <col min="1281" max="1281" width="17.7109375" style="108" customWidth="1"/>
    <col min="1282" max="1284" width="7.42578125" style="108" bestFit="1" customWidth="1"/>
    <col min="1285" max="1285" width="1.42578125" style="108" customWidth="1"/>
    <col min="1286" max="1288" width="7.28515625" style="108" customWidth="1"/>
    <col min="1289" max="1289" width="1.42578125" style="108" customWidth="1"/>
    <col min="1290" max="1292" width="7.28515625" style="108" customWidth="1"/>
    <col min="1293" max="1293" width="1.85546875" style="108" customWidth="1"/>
    <col min="1294" max="1296" width="7.28515625" style="108" customWidth="1"/>
    <col min="1297" max="1297" width="1.5703125" style="108" customWidth="1"/>
    <col min="1298" max="1300" width="7.28515625" style="108" customWidth="1"/>
    <col min="1301" max="1301" width="1.140625" style="108" customWidth="1"/>
    <col min="1302" max="1304" width="7.28515625" style="108" customWidth="1"/>
    <col min="1305" max="1305" width="1.42578125" style="108" customWidth="1"/>
    <col min="1306" max="1308" width="7.28515625" style="108" customWidth="1"/>
    <col min="1309" max="1536" width="11.42578125" style="108"/>
    <col min="1537" max="1537" width="17.7109375" style="108" customWidth="1"/>
    <col min="1538" max="1540" width="7.42578125" style="108" bestFit="1" customWidth="1"/>
    <col min="1541" max="1541" width="1.42578125" style="108" customWidth="1"/>
    <col min="1542" max="1544" width="7.28515625" style="108" customWidth="1"/>
    <col min="1545" max="1545" width="1.42578125" style="108" customWidth="1"/>
    <col min="1546" max="1548" width="7.28515625" style="108" customWidth="1"/>
    <col min="1549" max="1549" width="1.85546875" style="108" customWidth="1"/>
    <col min="1550" max="1552" width="7.28515625" style="108" customWidth="1"/>
    <col min="1553" max="1553" width="1.5703125" style="108" customWidth="1"/>
    <col min="1554" max="1556" width="7.28515625" style="108" customWidth="1"/>
    <col min="1557" max="1557" width="1.140625" style="108" customWidth="1"/>
    <col min="1558" max="1560" width="7.28515625" style="108" customWidth="1"/>
    <col min="1561" max="1561" width="1.42578125" style="108" customWidth="1"/>
    <col min="1562" max="1564" width="7.28515625" style="108" customWidth="1"/>
    <col min="1565" max="1792" width="11.42578125" style="108"/>
    <col min="1793" max="1793" width="17.7109375" style="108" customWidth="1"/>
    <col min="1794" max="1796" width="7.42578125" style="108" bestFit="1" customWidth="1"/>
    <col min="1797" max="1797" width="1.42578125" style="108" customWidth="1"/>
    <col min="1798" max="1800" width="7.28515625" style="108" customWidth="1"/>
    <col min="1801" max="1801" width="1.42578125" style="108" customWidth="1"/>
    <col min="1802" max="1804" width="7.28515625" style="108" customWidth="1"/>
    <col min="1805" max="1805" width="1.85546875" style="108" customWidth="1"/>
    <col min="1806" max="1808" width="7.28515625" style="108" customWidth="1"/>
    <col min="1809" max="1809" width="1.5703125" style="108" customWidth="1"/>
    <col min="1810" max="1812" width="7.28515625" style="108" customWidth="1"/>
    <col min="1813" max="1813" width="1.140625" style="108" customWidth="1"/>
    <col min="1814" max="1816" width="7.28515625" style="108" customWidth="1"/>
    <col min="1817" max="1817" width="1.42578125" style="108" customWidth="1"/>
    <col min="1818" max="1820" width="7.28515625" style="108" customWidth="1"/>
    <col min="1821" max="2048" width="11.42578125" style="108"/>
    <col min="2049" max="2049" width="17.7109375" style="108" customWidth="1"/>
    <col min="2050" max="2052" width="7.42578125" style="108" bestFit="1" customWidth="1"/>
    <col min="2053" max="2053" width="1.42578125" style="108" customWidth="1"/>
    <col min="2054" max="2056" width="7.28515625" style="108" customWidth="1"/>
    <col min="2057" max="2057" width="1.42578125" style="108" customWidth="1"/>
    <col min="2058" max="2060" width="7.28515625" style="108" customWidth="1"/>
    <col min="2061" max="2061" width="1.85546875" style="108" customWidth="1"/>
    <col min="2062" max="2064" width="7.28515625" style="108" customWidth="1"/>
    <col min="2065" max="2065" width="1.5703125" style="108" customWidth="1"/>
    <col min="2066" max="2068" width="7.28515625" style="108" customWidth="1"/>
    <col min="2069" max="2069" width="1.140625" style="108" customWidth="1"/>
    <col min="2070" max="2072" width="7.28515625" style="108" customWidth="1"/>
    <col min="2073" max="2073" width="1.42578125" style="108" customWidth="1"/>
    <col min="2074" max="2076" width="7.28515625" style="108" customWidth="1"/>
    <col min="2077" max="2304" width="11.42578125" style="108"/>
    <col min="2305" max="2305" width="17.7109375" style="108" customWidth="1"/>
    <col min="2306" max="2308" width="7.42578125" style="108" bestFit="1" customWidth="1"/>
    <col min="2309" max="2309" width="1.42578125" style="108" customWidth="1"/>
    <col min="2310" max="2312" width="7.28515625" style="108" customWidth="1"/>
    <col min="2313" max="2313" width="1.42578125" style="108" customWidth="1"/>
    <col min="2314" max="2316" width="7.28515625" style="108" customWidth="1"/>
    <col min="2317" max="2317" width="1.85546875" style="108" customWidth="1"/>
    <col min="2318" max="2320" width="7.28515625" style="108" customWidth="1"/>
    <col min="2321" max="2321" width="1.5703125" style="108" customWidth="1"/>
    <col min="2322" max="2324" width="7.28515625" style="108" customWidth="1"/>
    <col min="2325" max="2325" width="1.140625" style="108" customWidth="1"/>
    <col min="2326" max="2328" width="7.28515625" style="108" customWidth="1"/>
    <col min="2329" max="2329" width="1.42578125" style="108" customWidth="1"/>
    <col min="2330" max="2332" width="7.28515625" style="108" customWidth="1"/>
    <col min="2333" max="2560" width="11.42578125" style="108"/>
    <col min="2561" max="2561" width="17.7109375" style="108" customWidth="1"/>
    <col min="2562" max="2564" width="7.42578125" style="108" bestFit="1" customWidth="1"/>
    <col min="2565" max="2565" width="1.42578125" style="108" customWidth="1"/>
    <col min="2566" max="2568" width="7.28515625" style="108" customWidth="1"/>
    <col min="2569" max="2569" width="1.42578125" style="108" customWidth="1"/>
    <col min="2570" max="2572" width="7.28515625" style="108" customWidth="1"/>
    <col min="2573" max="2573" width="1.85546875" style="108" customWidth="1"/>
    <col min="2574" max="2576" width="7.28515625" style="108" customWidth="1"/>
    <col min="2577" max="2577" width="1.5703125" style="108" customWidth="1"/>
    <col min="2578" max="2580" width="7.28515625" style="108" customWidth="1"/>
    <col min="2581" max="2581" width="1.140625" style="108" customWidth="1"/>
    <col min="2582" max="2584" width="7.28515625" style="108" customWidth="1"/>
    <col min="2585" max="2585" width="1.42578125" style="108" customWidth="1"/>
    <col min="2586" max="2588" width="7.28515625" style="108" customWidth="1"/>
    <col min="2589" max="2816" width="11.42578125" style="108"/>
    <col min="2817" max="2817" width="17.7109375" style="108" customWidth="1"/>
    <col min="2818" max="2820" width="7.42578125" style="108" bestFit="1" customWidth="1"/>
    <col min="2821" max="2821" width="1.42578125" style="108" customWidth="1"/>
    <col min="2822" max="2824" width="7.28515625" style="108" customWidth="1"/>
    <col min="2825" max="2825" width="1.42578125" style="108" customWidth="1"/>
    <col min="2826" max="2828" width="7.28515625" style="108" customWidth="1"/>
    <col min="2829" max="2829" width="1.85546875" style="108" customWidth="1"/>
    <col min="2830" max="2832" width="7.28515625" style="108" customWidth="1"/>
    <col min="2833" max="2833" width="1.5703125" style="108" customWidth="1"/>
    <col min="2834" max="2836" width="7.28515625" style="108" customWidth="1"/>
    <col min="2837" max="2837" width="1.140625" style="108" customWidth="1"/>
    <col min="2838" max="2840" width="7.28515625" style="108" customWidth="1"/>
    <col min="2841" max="2841" width="1.42578125" style="108" customWidth="1"/>
    <col min="2842" max="2844" width="7.28515625" style="108" customWidth="1"/>
    <col min="2845" max="3072" width="11.42578125" style="108"/>
    <col min="3073" max="3073" width="17.7109375" style="108" customWidth="1"/>
    <col min="3074" max="3076" width="7.42578125" style="108" bestFit="1" customWidth="1"/>
    <col min="3077" max="3077" width="1.42578125" style="108" customWidth="1"/>
    <col min="3078" max="3080" width="7.28515625" style="108" customWidth="1"/>
    <col min="3081" max="3081" width="1.42578125" style="108" customWidth="1"/>
    <col min="3082" max="3084" width="7.28515625" style="108" customWidth="1"/>
    <col min="3085" max="3085" width="1.85546875" style="108" customWidth="1"/>
    <col min="3086" max="3088" width="7.28515625" style="108" customWidth="1"/>
    <col min="3089" max="3089" width="1.5703125" style="108" customWidth="1"/>
    <col min="3090" max="3092" width="7.28515625" style="108" customWidth="1"/>
    <col min="3093" max="3093" width="1.140625" style="108" customWidth="1"/>
    <col min="3094" max="3096" width="7.28515625" style="108" customWidth="1"/>
    <col min="3097" max="3097" width="1.42578125" style="108" customWidth="1"/>
    <col min="3098" max="3100" width="7.28515625" style="108" customWidth="1"/>
    <col min="3101" max="3328" width="11.42578125" style="108"/>
    <col min="3329" max="3329" width="17.7109375" style="108" customWidth="1"/>
    <col min="3330" max="3332" width="7.42578125" style="108" bestFit="1" customWidth="1"/>
    <col min="3333" max="3333" width="1.42578125" style="108" customWidth="1"/>
    <col min="3334" max="3336" width="7.28515625" style="108" customWidth="1"/>
    <col min="3337" max="3337" width="1.42578125" style="108" customWidth="1"/>
    <col min="3338" max="3340" width="7.28515625" style="108" customWidth="1"/>
    <col min="3341" max="3341" width="1.85546875" style="108" customWidth="1"/>
    <col min="3342" max="3344" width="7.28515625" style="108" customWidth="1"/>
    <col min="3345" max="3345" width="1.5703125" style="108" customWidth="1"/>
    <col min="3346" max="3348" width="7.28515625" style="108" customWidth="1"/>
    <col min="3349" max="3349" width="1.140625" style="108" customWidth="1"/>
    <col min="3350" max="3352" width="7.28515625" style="108" customWidth="1"/>
    <col min="3353" max="3353" width="1.42578125" style="108" customWidth="1"/>
    <col min="3354" max="3356" width="7.28515625" style="108" customWidth="1"/>
    <col min="3357" max="3584" width="11.42578125" style="108"/>
    <col min="3585" max="3585" width="17.7109375" style="108" customWidth="1"/>
    <col min="3586" max="3588" width="7.42578125" style="108" bestFit="1" customWidth="1"/>
    <col min="3589" max="3589" width="1.42578125" style="108" customWidth="1"/>
    <col min="3590" max="3592" width="7.28515625" style="108" customWidth="1"/>
    <col min="3593" max="3593" width="1.42578125" style="108" customWidth="1"/>
    <col min="3594" max="3596" width="7.28515625" style="108" customWidth="1"/>
    <col min="3597" max="3597" width="1.85546875" style="108" customWidth="1"/>
    <col min="3598" max="3600" width="7.28515625" style="108" customWidth="1"/>
    <col min="3601" max="3601" width="1.5703125" style="108" customWidth="1"/>
    <col min="3602" max="3604" width="7.28515625" style="108" customWidth="1"/>
    <col min="3605" max="3605" width="1.140625" style="108" customWidth="1"/>
    <col min="3606" max="3608" width="7.28515625" style="108" customWidth="1"/>
    <col min="3609" max="3609" width="1.42578125" style="108" customWidth="1"/>
    <col min="3610" max="3612" width="7.28515625" style="108" customWidth="1"/>
    <col min="3613" max="3840" width="11.42578125" style="108"/>
    <col min="3841" max="3841" width="17.7109375" style="108" customWidth="1"/>
    <col min="3842" max="3844" width="7.42578125" style="108" bestFit="1" customWidth="1"/>
    <col min="3845" max="3845" width="1.42578125" style="108" customWidth="1"/>
    <col min="3846" max="3848" width="7.28515625" style="108" customWidth="1"/>
    <col min="3849" max="3849" width="1.42578125" style="108" customWidth="1"/>
    <col min="3850" max="3852" width="7.28515625" style="108" customWidth="1"/>
    <col min="3853" max="3853" width="1.85546875" style="108" customWidth="1"/>
    <col min="3854" max="3856" width="7.28515625" style="108" customWidth="1"/>
    <col min="3857" max="3857" width="1.5703125" style="108" customWidth="1"/>
    <col min="3858" max="3860" width="7.28515625" style="108" customWidth="1"/>
    <col min="3861" max="3861" width="1.140625" style="108" customWidth="1"/>
    <col min="3862" max="3864" width="7.28515625" style="108" customWidth="1"/>
    <col min="3865" max="3865" width="1.42578125" style="108" customWidth="1"/>
    <col min="3866" max="3868" width="7.28515625" style="108" customWidth="1"/>
    <col min="3869" max="4096" width="11.42578125" style="108"/>
    <col min="4097" max="4097" width="17.7109375" style="108" customWidth="1"/>
    <col min="4098" max="4100" width="7.42578125" style="108" bestFit="1" customWidth="1"/>
    <col min="4101" max="4101" width="1.42578125" style="108" customWidth="1"/>
    <col min="4102" max="4104" width="7.28515625" style="108" customWidth="1"/>
    <col min="4105" max="4105" width="1.42578125" style="108" customWidth="1"/>
    <col min="4106" max="4108" width="7.28515625" style="108" customWidth="1"/>
    <col min="4109" max="4109" width="1.85546875" style="108" customWidth="1"/>
    <col min="4110" max="4112" width="7.28515625" style="108" customWidth="1"/>
    <col min="4113" max="4113" width="1.5703125" style="108" customWidth="1"/>
    <col min="4114" max="4116" width="7.28515625" style="108" customWidth="1"/>
    <col min="4117" max="4117" width="1.140625" style="108" customWidth="1"/>
    <col min="4118" max="4120" width="7.28515625" style="108" customWidth="1"/>
    <col min="4121" max="4121" width="1.42578125" style="108" customWidth="1"/>
    <col min="4122" max="4124" width="7.28515625" style="108" customWidth="1"/>
    <col min="4125" max="4352" width="11.42578125" style="108"/>
    <col min="4353" max="4353" width="17.7109375" style="108" customWidth="1"/>
    <col min="4354" max="4356" width="7.42578125" style="108" bestFit="1" customWidth="1"/>
    <col min="4357" max="4357" width="1.42578125" style="108" customWidth="1"/>
    <col min="4358" max="4360" width="7.28515625" style="108" customWidth="1"/>
    <col min="4361" max="4361" width="1.42578125" style="108" customWidth="1"/>
    <col min="4362" max="4364" width="7.28515625" style="108" customWidth="1"/>
    <col min="4365" max="4365" width="1.85546875" style="108" customWidth="1"/>
    <col min="4366" max="4368" width="7.28515625" style="108" customWidth="1"/>
    <col min="4369" max="4369" width="1.5703125" style="108" customWidth="1"/>
    <col min="4370" max="4372" width="7.28515625" style="108" customWidth="1"/>
    <col min="4373" max="4373" width="1.140625" style="108" customWidth="1"/>
    <col min="4374" max="4376" width="7.28515625" style="108" customWidth="1"/>
    <col min="4377" max="4377" width="1.42578125" style="108" customWidth="1"/>
    <col min="4378" max="4380" width="7.28515625" style="108" customWidth="1"/>
    <col min="4381" max="4608" width="11.42578125" style="108"/>
    <col min="4609" max="4609" width="17.7109375" style="108" customWidth="1"/>
    <col min="4610" max="4612" width="7.42578125" style="108" bestFit="1" customWidth="1"/>
    <col min="4613" max="4613" width="1.42578125" style="108" customWidth="1"/>
    <col min="4614" max="4616" width="7.28515625" style="108" customWidth="1"/>
    <col min="4617" max="4617" width="1.42578125" style="108" customWidth="1"/>
    <col min="4618" max="4620" width="7.28515625" style="108" customWidth="1"/>
    <col min="4621" max="4621" width="1.85546875" style="108" customWidth="1"/>
    <col min="4622" max="4624" width="7.28515625" style="108" customWidth="1"/>
    <col min="4625" max="4625" width="1.5703125" style="108" customWidth="1"/>
    <col min="4626" max="4628" width="7.28515625" style="108" customWidth="1"/>
    <col min="4629" max="4629" width="1.140625" style="108" customWidth="1"/>
    <col min="4630" max="4632" width="7.28515625" style="108" customWidth="1"/>
    <col min="4633" max="4633" width="1.42578125" style="108" customWidth="1"/>
    <col min="4634" max="4636" width="7.28515625" style="108" customWidth="1"/>
    <col min="4637" max="4864" width="11.42578125" style="108"/>
    <col min="4865" max="4865" width="17.7109375" style="108" customWidth="1"/>
    <col min="4866" max="4868" width="7.42578125" style="108" bestFit="1" customWidth="1"/>
    <col min="4869" max="4869" width="1.42578125" style="108" customWidth="1"/>
    <col min="4870" max="4872" width="7.28515625" style="108" customWidth="1"/>
    <col min="4873" max="4873" width="1.42578125" style="108" customWidth="1"/>
    <col min="4874" max="4876" width="7.28515625" style="108" customWidth="1"/>
    <col min="4877" max="4877" width="1.85546875" style="108" customWidth="1"/>
    <col min="4878" max="4880" width="7.28515625" style="108" customWidth="1"/>
    <col min="4881" max="4881" width="1.5703125" style="108" customWidth="1"/>
    <col min="4882" max="4884" width="7.28515625" style="108" customWidth="1"/>
    <col min="4885" max="4885" width="1.140625" style="108" customWidth="1"/>
    <col min="4886" max="4888" width="7.28515625" style="108" customWidth="1"/>
    <col min="4889" max="4889" width="1.42578125" style="108" customWidth="1"/>
    <col min="4890" max="4892" width="7.28515625" style="108" customWidth="1"/>
    <col min="4893" max="5120" width="11.42578125" style="108"/>
    <col min="5121" max="5121" width="17.7109375" style="108" customWidth="1"/>
    <col min="5122" max="5124" width="7.42578125" style="108" bestFit="1" customWidth="1"/>
    <col min="5125" max="5125" width="1.42578125" style="108" customWidth="1"/>
    <col min="5126" max="5128" width="7.28515625" style="108" customWidth="1"/>
    <col min="5129" max="5129" width="1.42578125" style="108" customWidth="1"/>
    <col min="5130" max="5132" width="7.28515625" style="108" customWidth="1"/>
    <col min="5133" max="5133" width="1.85546875" style="108" customWidth="1"/>
    <col min="5134" max="5136" width="7.28515625" style="108" customWidth="1"/>
    <col min="5137" max="5137" width="1.5703125" style="108" customWidth="1"/>
    <col min="5138" max="5140" width="7.28515625" style="108" customWidth="1"/>
    <col min="5141" max="5141" width="1.140625" style="108" customWidth="1"/>
    <col min="5142" max="5144" width="7.28515625" style="108" customWidth="1"/>
    <col min="5145" max="5145" width="1.42578125" style="108" customWidth="1"/>
    <col min="5146" max="5148" width="7.28515625" style="108" customWidth="1"/>
    <col min="5149" max="5376" width="11.42578125" style="108"/>
    <col min="5377" max="5377" width="17.7109375" style="108" customWidth="1"/>
    <col min="5378" max="5380" width="7.42578125" style="108" bestFit="1" customWidth="1"/>
    <col min="5381" max="5381" width="1.42578125" style="108" customWidth="1"/>
    <col min="5382" max="5384" width="7.28515625" style="108" customWidth="1"/>
    <col min="5385" max="5385" width="1.42578125" style="108" customWidth="1"/>
    <col min="5386" max="5388" width="7.28515625" style="108" customWidth="1"/>
    <col min="5389" max="5389" width="1.85546875" style="108" customWidth="1"/>
    <col min="5390" max="5392" width="7.28515625" style="108" customWidth="1"/>
    <col min="5393" max="5393" width="1.5703125" style="108" customWidth="1"/>
    <col min="5394" max="5396" width="7.28515625" style="108" customWidth="1"/>
    <col min="5397" max="5397" width="1.140625" style="108" customWidth="1"/>
    <col min="5398" max="5400" width="7.28515625" style="108" customWidth="1"/>
    <col min="5401" max="5401" width="1.42578125" style="108" customWidth="1"/>
    <col min="5402" max="5404" width="7.28515625" style="108" customWidth="1"/>
    <col min="5405" max="5632" width="11.42578125" style="108"/>
    <col min="5633" max="5633" width="17.7109375" style="108" customWidth="1"/>
    <col min="5634" max="5636" width="7.42578125" style="108" bestFit="1" customWidth="1"/>
    <col min="5637" max="5637" width="1.42578125" style="108" customWidth="1"/>
    <col min="5638" max="5640" width="7.28515625" style="108" customWidth="1"/>
    <col min="5641" max="5641" width="1.42578125" style="108" customWidth="1"/>
    <col min="5642" max="5644" width="7.28515625" style="108" customWidth="1"/>
    <col min="5645" max="5645" width="1.85546875" style="108" customWidth="1"/>
    <col min="5646" max="5648" width="7.28515625" style="108" customWidth="1"/>
    <col min="5649" max="5649" width="1.5703125" style="108" customWidth="1"/>
    <col min="5650" max="5652" width="7.28515625" style="108" customWidth="1"/>
    <col min="5653" max="5653" width="1.140625" style="108" customWidth="1"/>
    <col min="5654" max="5656" width="7.28515625" style="108" customWidth="1"/>
    <col min="5657" max="5657" width="1.42578125" style="108" customWidth="1"/>
    <col min="5658" max="5660" width="7.28515625" style="108" customWidth="1"/>
    <col min="5661" max="5888" width="11.42578125" style="108"/>
    <col min="5889" max="5889" width="17.7109375" style="108" customWidth="1"/>
    <col min="5890" max="5892" width="7.42578125" style="108" bestFit="1" customWidth="1"/>
    <col min="5893" max="5893" width="1.42578125" style="108" customWidth="1"/>
    <col min="5894" max="5896" width="7.28515625" style="108" customWidth="1"/>
    <col min="5897" max="5897" width="1.42578125" style="108" customWidth="1"/>
    <col min="5898" max="5900" width="7.28515625" style="108" customWidth="1"/>
    <col min="5901" max="5901" width="1.85546875" style="108" customWidth="1"/>
    <col min="5902" max="5904" width="7.28515625" style="108" customWidth="1"/>
    <col min="5905" max="5905" width="1.5703125" style="108" customWidth="1"/>
    <col min="5906" max="5908" width="7.28515625" style="108" customWidth="1"/>
    <col min="5909" max="5909" width="1.140625" style="108" customWidth="1"/>
    <col min="5910" max="5912" width="7.28515625" style="108" customWidth="1"/>
    <col min="5913" max="5913" width="1.42578125" style="108" customWidth="1"/>
    <col min="5914" max="5916" width="7.28515625" style="108" customWidth="1"/>
    <col min="5917" max="6144" width="11.42578125" style="108"/>
    <col min="6145" max="6145" width="17.7109375" style="108" customWidth="1"/>
    <col min="6146" max="6148" width="7.42578125" style="108" bestFit="1" customWidth="1"/>
    <col min="6149" max="6149" width="1.42578125" style="108" customWidth="1"/>
    <col min="6150" max="6152" width="7.28515625" style="108" customWidth="1"/>
    <col min="6153" max="6153" width="1.42578125" style="108" customWidth="1"/>
    <col min="6154" max="6156" width="7.28515625" style="108" customWidth="1"/>
    <col min="6157" max="6157" width="1.85546875" style="108" customWidth="1"/>
    <col min="6158" max="6160" width="7.28515625" style="108" customWidth="1"/>
    <col min="6161" max="6161" width="1.5703125" style="108" customWidth="1"/>
    <col min="6162" max="6164" width="7.28515625" style="108" customWidth="1"/>
    <col min="6165" max="6165" width="1.140625" style="108" customWidth="1"/>
    <col min="6166" max="6168" width="7.28515625" style="108" customWidth="1"/>
    <col min="6169" max="6169" width="1.42578125" style="108" customWidth="1"/>
    <col min="6170" max="6172" width="7.28515625" style="108" customWidth="1"/>
    <col min="6173" max="6400" width="11.42578125" style="108"/>
    <col min="6401" max="6401" width="17.7109375" style="108" customWidth="1"/>
    <col min="6402" max="6404" width="7.42578125" style="108" bestFit="1" customWidth="1"/>
    <col min="6405" max="6405" width="1.42578125" style="108" customWidth="1"/>
    <col min="6406" max="6408" width="7.28515625" style="108" customWidth="1"/>
    <col min="6409" max="6409" width="1.42578125" style="108" customWidth="1"/>
    <col min="6410" max="6412" width="7.28515625" style="108" customWidth="1"/>
    <col min="6413" max="6413" width="1.85546875" style="108" customWidth="1"/>
    <col min="6414" max="6416" width="7.28515625" style="108" customWidth="1"/>
    <col min="6417" max="6417" width="1.5703125" style="108" customWidth="1"/>
    <col min="6418" max="6420" width="7.28515625" style="108" customWidth="1"/>
    <col min="6421" max="6421" width="1.140625" style="108" customWidth="1"/>
    <col min="6422" max="6424" width="7.28515625" style="108" customWidth="1"/>
    <col min="6425" max="6425" width="1.42578125" style="108" customWidth="1"/>
    <col min="6426" max="6428" width="7.28515625" style="108" customWidth="1"/>
    <col min="6429" max="6656" width="11.42578125" style="108"/>
    <col min="6657" max="6657" width="17.7109375" style="108" customWidth="1"/>
    <col min="6658" max="6660" width="7.42578125" style="108" bestFit="1" customWidth="1"/>
    <col min="6661" max="6661" width="1.42578125" style="108" customWidth="1"/>
    <col min="6662" max="6664" width="7.28515625" style="108" customWidth="1"/>
    <col min="6665" max="6665" width="1.42578125" style="108" customWidth="1"/>
    <col min="6666" max="6668" width="7.28515625" style="108" customWidth="1"/>
    <col min="6669" max="6669" width="1.85546875" style="108" customWidth="1"/>
    <col min="6670" max="6672" width="7.28515625" style="108" customWidth="1"/>
    <col min="6673" max="6673" width="1.5703125" style="108" customWidth="1"/>
    <col min="6674" max="6676" width="7.28515625" style="108" customWidth="1"/>
    <col min="6677" max="6677" width="1.140625" style="108" customWidth="1"/>
    <col min="6678" max="6680" width="7.28515625" style="108" customWidth="1"/>
    <col min="6681" max="6681" width="1.42578125" style="108" customWidth="1"/>
    <col min="6682" max="6684" width="7.28515625" style="108" customWidth="1"/>
    <col min="6685" max="6912" width="11.42578125" style="108"/>
    <col min="6913" max="6913" width="17.7109375" style="108" customWidth="1"/>
    <col min="6914" max="6916" width="7.42578125" style="108" bestFit="1" customWidth="1"/>
    <col min="6917" max="6917" width="1.42578125" style="108" customWidth="1"/>
    <col min="6918" max="6920" width="7.28515625" style="108" customWidth="1"/>
    <col min="6921" max="6921" width="1.42578125" style="108" customWidth="1"/>
    <col min="6922" max="6924" width="7.28515625" style="108" customWidth="1"/>
    <col min="6925" max="6925" width="1.85546875" style="108" customWidth="1"/>
    <col min="6926" max="6928" width="7.28515625" style="108" customWidth="1"/>
    <col min="6929" max="6929" width="1.5703125" style="108" customWidth="1"/>
    <col min="6930" max="6932" width="7.28515625" style="108" customWidth="1"/>
    <col min="6933" max="6933" width="1.140625" style="108" customWidth="1"/>
    <col min="6934" max="6936" width="7.28515625" style="108" customWidth="1"/>
    <col min="6937" max="6937" width="1.42578125" style="108" customWidth="1"/>
    <col min="6938" max="6940" width="7.28515625" style="108" customWidth="1"/>
    <col min="6941" max="7168" width="11.42578125" style="108"/>
    <col min="7169" max="7169" width="17.7109375" style="108" customWidth="1"/>
    <col min="7170" max="7172" width="7.42578125" style="108" bestFit="1" customWidth="1"/>
    <col min="7173" max="7173" width="1.42578125" style="108" customWidth="1"/>
    <col min="7174" max="7176" width="7.28515625" style="108" customWidth="1"/>
    <col min="7177" max="7177" width="1.42578125" style="108" customWidth="1"/>
    <col min="7178" max="7180" width="7.28515625" style="108" customWidth="1"/>
    <col min="7181" max="7181" width="1.85546875" style="108" customWidth="1"/>
    <col min="7182" max="7184" width="7.28515625" style="108" customWidth="1"/>
    <col min="7185" max="7185" width="1.5703125" style="108" customWidth="1"/>
    <col min="7186" max="7188" width="7.28515625" style="108" customWidth="1"/>
    <col min="7189" max="7189" width="1.140625" style="108" customWidth="1"/>
    <col min="7190" max="7192" width="7.28515625" style="108" customWidth="1"/>
    <col min="7193" max="7193" width="1.42578125" style="108" customWidth="1"/>
    <col min="7194" max="7196" width="7.28515625" style="108" customWidth="1"/>
    <col min="7197" max="7424" width="11.42578125" style="108"/>
    <col min="7425" max="7425" width="17.7109375" style="108" customWidth="1"/>
    <col min="7426" max="7428" width="7.42578125" style="108" bestFit="1" customWidth="1"/>
    <col min="7429" max="7429" width="1.42578125" style="108" customWidth="1"/>
    <col min="7430" max="7432" width="7.28515625" style="108" customWidth="1"/>
    <col min="7433" max="7433" width="1.42578125" style="108" customWidth="1"/>
    <col min="7434" max="7436" width="7.28515625" style="108" customWidth="1"/>
    <col min="7437" max="7437" width="1.85546875" style="108" customWidth="1"/>
    <col min="7438" max="7440" width="7.28515625" style="108" customWidth="1"/>
    <col min="7441" max="7441" width="1.5703125" style="108" customWidth="1"/>
    <col min="7442" max="7444" width="7.28515625" style="108" customWidth="1"/>
    <col min="7445" max="7445" width="1.140625" style="108" customWidth="1"/>
    <col min="7446" max="7448" width="7.28515625" style="108" customWidth="1"/>
    <col min="7449" max="7449" width="1.42578125" style="108" customWidth="1"/>
    <col min="7450" max="7452" width="7.28515625" style="108" customWidth="1"/>
    <col min="7453" max="7680" width="11.42578125" style="108"/>
    <col min="7681" max="7681" width="17.7109375" style="108" customWidth="1"/>
    <col min="7682" max="7684" width="7.42578125" style="108" bestFit="1" customWidth="1"/>
    <col min="7685" max="7685" width="1.42578125" style="108" customWidth="1"/>
    <col min="7686" max="7688" width="7.28515625" style="108" customWidth="1"/>
    <col min="7689" max="7689" width="1.42578125" style="108" customWidth="1"/>
    <col min="7690" max="7692" width="7.28515625" style="108" customWidth="1"/>
    <col min="7693" max="7693" width="1.85546875" style="108" customWidth="1"/>
    <col min="7694" max="7696" width="7.28515625" style="108" customWidth="1"/>
    <col min="7697" max="7697" width="1.5703125" style="108" customWidth="1"/>
    <col min="7698" max="7700" width="7.28515625" style="108" customWidth="1"/>
    <col min="7701" max="7701" width="1.140625" style="108" customWidth="1"/>
    <col min="7702" max="7704" width="7.28515625" style="108" customWidth="1"/>
    <col min="7705" max="7705" width="1.42578125" style="108" customWidth="1"/>
    <col min="7706" max="7708" width="7.28515625" style="108" customWidth="1"/>
    <col min="7709" max="7936" width="11.42578125" style="108"/>
    <col min="7937" max="7937" width="17.7109375" style="108" customWidth="1"/>
    <col min="7938" max="7940" width="7.42578125" style="108" bestFit="1" customWidth="1"/>
    <col min="7941" max="7941" width="1.42578125" style="108" customWidth="1"/>
    <col min="7942" max="7944" width="7.28515625" style="108" customWidth="1"/>
    <col min="7945" max="7945" width="1.42578125" style="108" customWidth="1"/>
    <col min="7946" max="7948" width="7.28515625" style="108" customWidth="1"/>
    <col min="7949" max="7949" width="1.85546875" style="108" customWidth="1"/>
    <col min="7950" max="7952" width="7.28515625" style="108" customWidth="1"/>
    <col min="7953" max="7953" width="1.5703125" style="108" customWidth="1"/>
    <col min="7954" max="7956" width="7.28515625" style="108" customWidth="1"/>
    <col min="7957" max="7957" width="1.140625" style="108" customWidth="1"/>
    <col min="7958" max="7960" width="7.28515625" style="108" customWidth="1"/>
    <col min="7961" max="7961" width="1.42578125" style="108" customWidth="1"/>
    <col min="7962" max="7964" width="7.28515625" style="108" customWidth="1"/>
    <col min="7965" max="8192" width="11.42578125" style="108"/>
    <col min="8193" max="8193" width="17.7109375" style="108" customWidth="1"/>
    <col min="8194" max="8196" width="7.42578125" style="108" bestFit="1" customWidth="1"/>
    <col min="8197" max="8197" width="1.42578125" style="108" customWidth="1"/>
    <col min="8198" max="8200" width="7.28515625" style="108" customWidth="1"/>
    <col min="8201" max="8201" width="1.42578125" style="108" customWidth="1"/>
    <col min="8202" max="8204" width="7.28515625" style="108" customWidth="1"/>
    <col min="8205" max="8205" width="1.85546875" style="108" customWidth="1"/>
    <col min="8206" max="8208" width="7.28515625" style="108" customWidth="1"/>
    <col min="8209" max="8209" width="1.5703125" style="108" customWidth="1"/>
    <col min="8210" max="8212" width="7.28515625" style="108" customWidth="1"/>
    <col min="8213" max="8213" width="1.140625" style="108" customWidth="1"/>
    <col min="8214" max="8216" width="7.28515625" style="108" customWidth="1"/>
    <col min="8217" max="8217" width="1.42578125" style="108" customWidth="1"/>
    <col min="8218" max="8220" width="7.28515625" style="108" customWidth="1"/>
    <col min="8221" max="8448" width="11.42578125" style="108"/>
    <col min="8449" max="8449" width="17.7109375" style="108" customWidth="1"/>
    <col min="8450" max="8452" width="7.42578125" style="108" bestFit="1" customWidth="1"/>
    <col min="8453" max="8453" width="1.42578125" style="108" customWidth="1"/>
    <col min="8454" max="8456" width="7.28515625" style="108" customWidth="1"/>
    <col min="8457" max="8457" width="1.42578125" style="108" customWidth="1"/>
    <col min="8458" max="8460" width="7.28515625" style="108" customWidth="1"/>
    <col min="8461" max="8461" width="1.85546875" style="108" customWidth="1"/>
    <col min="8462" max="8464" width="7.28515625" style="108" customWidth="1"/>
    <col min="8465" max="8465" width="1.5703125" style="108" customWidth="1"/>
    <col min="8466" max="8468" width="7.28515625" style="108" customWidth="1"/>
    <col min="8469" max="8469" width="1.140625" style="108" customWidth="1"/>
    <col min="8470" max="8472" width="7.28515625" style="108" customWidth="1"/>
    <col min="8473" max="8473" width="1.42578125" style="108" customWidth="1"/>
    <col min="8474" max="8476" width="7.28515625" style="108" customWidth="1"/>
    <col min="8477" max="8704" width="11.42578125" style="108"/>
    <col min="8705" max="8705" width="17.7109375" style="108" customWidth="1"/>
    <col min="8706" max="8708" width="7.42578125" style="108" bestFit="1" customWidth="1"/>
    <col min="8709" max="8709" width="1.42578125" style="108" customWidth="1"/>
    <col min="8710" max="8712" width="7.28515625" style="108" customWidth="1"/>
    <col min="8713" max="8713" width="1.42578125" style="108" customWidth="1"/>
    <col min="8714" max="8716" width="7.28515625" style="108" customWidth="1"/>
    <col min="8717" max="8717" width="1.85546875" style="108" customWidth="1"/>
    <col min="8718" max="8720" width="7.28515625" style="108" customWidth="1"/>
    <col min="8721" max="8721" width="1.5703125" style="108" customWidth="1"/>
    <col min="8722" max="8724" width="7.28515625" style="108" customWidth="1"/>
    <col min="8725" max="8725" width="1.140625" style="108" customWidth="1"/>
    <col min="8726" max="8728" width="7.28515625" style="108" customWidth="1"/>
    <col min="8729" max="8729" width="1.42578125" style="108" customWidth="1"/>
    <col min="8730" max="8732" width="7.28515625" style="108" customWidth="1"/>
    <col min="8733" max="8960" width="11.42578125" style="108"/>
    <col min="8961" max="8961" width="17.7109375" style="108" customWidth="1"/>
    <col min="8962" max="8964" width="7.42578125" style="108" bestFit="1" customWidth="1"/>
    <col min="8965" max="8965" width="1.42578125" style="108" customWidth="1"/>
    <col min="8966" max="8968" width="7.28515625" style="108" customWidth="1"/>
    <col min="8969" max="8969" width="1.42578125" style="108" customWidth="1"/>
    <col min="8970" max="8972" width="7.28515625" style="108" customWidth="1"/>
    <col min="8973" max="8973" width="1.85546875" style="108" customWidth="1"/>
    <col min="8974" max="8976" width="7.28515625" style="108" customWidth="1"/>
    <col min="8977" max="8977" width="1.5703125" style="108" customWidth="1"/>
    <col min="8978" max="8980" width="7.28515625" style="108" customWidth="1"/>
    <col min="8981" max="8981" width="1.140625" style="108" customWidth="1"/>
    <col min="8982" max="8984" width="7.28515625" style="108" customWidth="1"/>
    <col min="8985" max="8985" width="1.42578125" style="108" customWidth="1"/>
    <col min="8986" max="8988" width="7.28515625" style="108" customWidth="1"/>
    <col min="8989" max="9216" width="11.42578125" style="108"/>
    <col min="9217" max="9217" width="17.7109375" style="108" customWidth="1"/>
    <col min="9218" max="9220" width="7.42578125" style="108" bestFit="1" customWidth="1"/>
    <col min="9221" max="9221" width="1.42578125" style="108" customWidth="1"/>
    <col min="9222" max="9224" width="7.28515625" style="108" customWidth="1"/>
    <col min="9225" max="9225" width="1.42578125" style="108" customWidth="1"/>
    <col min="9226" max="9228" width="7.28515625" style="108" customWidth="1"/>
    <col min="9229" max="9229" width="1.85546875" style="108" customWidth="1"/>
    <col min="9230" max="9232" width="7.28515625" style="108" customWidth="1"/>
    <col min="9233" max="9233" width="1.5703125" style="108" customWidth="1"/>
    <col min="9234" max="9236" width="7.28515625" style="108" customWidth="1"/>
    <col min="9237" max="9237" width="1.140625" style="108" customWidth="1"/>
    <col min="9238" max="9240" width="7.28515625" style="108" customWidth="1"/>
    <col min="9241" max="9241" width="1.42578125" style="108" customWidth="1"/>
    <col min="9242" max="9244" width="7.28515625" style="108" customWidth="1"/>
    <col min="9245" max="9472" width="11.42578125" style="108"/>
    <col min="9473" max="9473" width="17.7109375" style="108" customWidth="1"/>
    <col min="9474" max="9476" width="7.42578125" style="108" bestFit="1" customWidth="1"/>
    <col min="9477" max="9477" width="1.42578125" style="108" customWidth="1"/>
    <col min="9478" max="9480" width="7.28515625" style="108" customWidth="1"/>
    <col min="9481" max="9481" width="1.42578125" style="108" customWidth="1"/>
    <col min="9482" max="9484" width="7.28515625" style="108" customWidth="1"/>
    <col min="9485" max="9485" width="1.85546875" style="108" customWidth="1"/>
    <col min="9486" max="9488" width="7.28515625" style="108" customWidth="1"/>
    <col min="9489" max="9489" width="1.5703125" style="108" customWidth="1"/>
    <col min="9490" max="9492" width="7.28515625" style="108" customWidth="1"/>
    <col min="9493" max="9493" width="1.140625" style="108" customWidth="1"/>
    <col min="9494" max="9496" width="7.28515625" style="108" customWidth="1"/>
    <col min="9497" max="9497" width="1.42578125" style="108" customWidth="1"/>
    <col min="9498" max="9500" width="7.28515625" style="108" customWidth="1"/>
    <col min="9501" max="9728" width="11.42578125" style="108"/>
    <col min="9729" max="9729" width="17.7109375" style="108" customWidth="1"/>
    <col min="9730" max="9732" width="7.42578125" style="108" bestFit="1" customWidth="1"/>
    <col min="9733" max="9733" width="1.42578125" style="108" customWidth="1"/>
    <col min="9734" max="9736" width="7.28515625" style="108" customWidth="1"/>
    <col min="9737" max="9737" width="1.42578125" style="108" customWidth="1"/>
    <col min="9738" max="9740" width="7.28515625" style="108" customWidth="1"/>
    <col min="9741" max="9741" width="1.85546875" style="108" customWidth="1"/>
    <col min="9742" max="9744" width="7.28515625" style="108" customWidth="1"/>
    <col min="9745" max="9745" width="1.5703125" style="108" customWidth="1"/>
    <col min="9746" max="9748" width="7.28515625" style="108" customWidth="1"/>
    <col min="9749" max="9749" width="1.140625" style="108" customWidth="1"/>
    <col min="9750" max="9752" width="7.28515625" style="108" customWidth="1"/>
    <col min="9753" max="9753" width="1.42578125" style="108" customWidth="1"/>
    <col min="9754" max="9756" width="7.28515625" style="108" customWidth="1"/>
    <col min="9757" max="9984" width="11.42578125" style="108"/>
    <col min="9985" max="9985" width="17.7109375" style="108" customWidth="1"/>
    <col min="9986" max="9988" width="7.42578125" style="108" bestFit="1" customWidth="1"/>
    <col min="9989" max="9989" width="1.42578125" style="108" customWidth="1"/>
    <col min="9990" max="9992" width="7.28515625" style="108" customWidth="1"/>
    <col min="9993" max="9993" width="1.42578125" style="108" customWidth="1"/>
    <col min="9994" max="9996" width="7.28515625" style="108" customWidth="1"/>
    <col min="9997" max="9997" width="1.85546875" style="108" customWidth="1"/>
    <col min="9998" max="10000" width="7.28515625" style="108" customWidth="1"/>
    <col min="10001" max="10001" width="1.5703125" style="108" customWidth="1"/>
    <col min="10002" max="10004" width="7.28515625" style="108" customWidth="1"/>
    <col min="10005" max="10005" width="1.140625" style="108" customWidth="1"/>
    <col min="10006" max="10008" width="7.28515625" style="108" customWidth="1"/>
    <col min="10009" max="10009" width="1.42578125" style="108" customWidth="1"/>
    <col min="10010" max="10012" width="7.28515625" style="108" customWidth="1"/>
    <col min="10013" max="10240" width="11.42578125" style="108"/>
    <col min="10241" max="10241" width="17.7109375" style="108" customWidth="1"/>
    <col min="10242" max="10244" width="7.42578125" style="108" bestFit="1" customWidth="1"/>
    <col min="10245" max="10245" width="1.42578125" style="108" customWidth="1"/>
    <col min="10246" max="10248" width="7.28515625" style="108" customWidth="1"/>
    <col min="10249" max="10249" width="1.42578125" style="108" customWidth="1"/>
    <col min="10250" max="10252" width="7.28515625" style="108" customWidth="1"/>
    <col min="10253" max="10253" width="1.85546875" style="108" customWidth="1"/>
    <col min="10254" max="10256" width="7.28515625" style="108" customWidth="1"/>
    <col min="10257" max="10257" width="1.5703125" style="108" customWidth="1"/>
    <col min="10258" max="10260" width="7.28515625" style="108" customWidth="1"/>
    <col min="10261" max="10261" width="1.140625" style="108" customWidth="1"/>
    <col min="10262" max="10264" width="7.28515625" style="108" customWidth="1"/>
    <col min="10265" max="10265" width="1.42578125" style="108" customWidth="1"/>
    <col min="10266" max="10268" width="7.28515625" style="108" customWidth="1"/>
    <col min="10269" max="10496" width="11.42578125" style="108"/>
    <col min="10497" max="10497" width="17.7109375" style="108" customWidth="1"/>
    <col min="10498" max="10500" width="7.42578125" style="108" bestFit="1" customWidth="1"/>
    <col min="10501" max="10501" width="1.42578125" style="108" customWidth="1"/>
    <col min="10502" max="10504" width="7.28515625" style="108" customWidth="1"/>
    <col min="10505" max="10505" width="1.42578125" style="108" customWidth="1"/>
    <col min="10506" max="10508" width="7.28515625" style="108" customWidth="1"/>
    <col min="10509" max="10509" width="1.85546875" style="108" customWidth="1"/>
    <col min="10510" max="10512" width="7.28515625" style="108" customWidth="1"/>
    <col min="10513" max="10513" width="1.5703125" style="108" customWidth="1"/>
    <col min="10514" max="10516" width="7.28515625" style="108" customWidth="1"/>
    <col min="10517" max="10517" width="1.140625" style="108" customWidth="1"/>
    <col min="10518" max="10520" width="7.28515625" style="108" customWidth="1"/>
    <col min="10521" max="10521" width="1.42578125" style="108" customWidth="1"/>
    <col min="10522" max="10524" width="7.28515625" style="108" customWidth="1"/>
    <col min="10525" max="10752" width="11.42578125" style="108"/>
    <col min="10753" max="10753" width="17.7109375" style="108" customWidth="1"/>
    <col min="10754" max="10756" width="7.42578125" style="108" bestFit="1" customWidth="1"/>
    <col min="10757" max="10757" width="1.42578125" style="108" customWidth="1"/>
    <col min="10758" max="10760" width="7.28515625" style="108" customWidth="1"/>
    <col min="10761" max="10761" width="1.42578125" style="108" customWidth="1"/>
    <col min="10762" max="10764" width="7.28515625" style="108" customWidth="1"/>
    <col min="10765" max="10765" width="1.85546875" style="108" customWidth="1"/>
    <col min="10766" max="10768" width="7.28515625" style="108" customWidth="1"/>
    <col min="10769" max="10769" width="1.5703125" style="108" customWidth="1"/>
    <col min="10770" max="10772" width="7.28515625" style="108" customWidth="1"/>
    <col min="10773" max="10773" width="1.140625" style="108" customWidth="1"/>
    <col min="10774" max="10776" width="7.28515625" style="108" customWidth="1"/>
    <col min="10777" max="10777" width="1.42578125" style="108" customWidth="1"/>
    <col min="10778" max="10780" width="7.28515625" style="108" customWidth="1"/>
    <col min="10781" max="11008" width="11.42578125" style="108"/>
    <col min="11009" max="11009" width="17.7109375" style="108" customWidth="1"/>
    <col min="11010" max="11012" width="7.42578125" style="108" bestFit="1" customWidth="1"/>
    <col min="11013" max="11013" width="1.42578125" style="108" customWidth="1"/>
    <col min="11014" max="11016" width="7.28515625" style="108" customWidth="1"/>
    <col min="11017" max="11017" width="1.42578125" style="108" customWidth="1"/>
    <col min="11018" max="11020" width="7.28515625" style="108" customWidth="1"/>
    <col min="11021" max="11021" width="1.85546875" style="108" customWidth="1"/>
    <col min="11022" max="11024" width="7.28515625" style="108" customWidth="1"/>
    <col min="11025" max="11025" width="1.5703125" style="108" customWidth="1"/>
    <col min="11026" max="11028" width="7.28515625" style="108" customWidth="1"/>
    <col min="11029" max="11029" width="1.140625" style="108" customWidth="1"/>
    <col min="11030" max="11032" width="7.28515625" style="108" customWidth="1"/>
    <col min="11033" max="11033" width="1.42578125" style="108" customWidth="1"/>
    <col min="11034" max="11036" width="7.28515625" style="108" customWidth="1"/>
    <col min="11037" max="11264" width="11.42578125" style="108"/>
    <col min="11265" max="11265" width="17.7109375" style="108" customWidth="1"/>
    <col min="11266" max="11268" width="7.42578125" style="108" bestFit="1" customWidth="1"/>
    <col min="11269" max="11269" width="1.42578125" style="108" customWidth="1"/>
    <col min="11270" max="11272" width="7.28515625" style="108" customWidth="1"/>
    <col min="11273" max="11273" width="1.42578125" style="108" customWidth="1"/>
    <col min="11274" max="11276" width="7.28515625" style="108" customWidth="1"/>
    <col min="11277" max="11277" width="1.85546875" style="108" customWidth="1"/>
    <col min="11278" max="11280" width="7.28515625" style="108" customWidth="1"/>
    <col min="11281" max="11281" width="1.5703125" style="108" customWidth="1"/>
    <col min="11282" max="11284" width="7.28515625" style="108" customWidth="1"/>
    <col min="11285" max="11285" width="1.140625" style="108" customWidth="1"/>
    <col min="11286" max="11288" width="7.28515625" style="108" customWidth="1"/>
    <col min="11289" max="11289" width="1.42578125" style="108" customWidth="1"/>
    <col min="11290" max="11292" width="7.28515625" style="108" customWidth="1"/>
    <col min="11293" max="11520" width="11.42578125" style="108"/>
    <col min="11521" max="11521" width="17.7109375" style="108" customWidth="1"/>
    <col min="11522" max="11524" width="7.42578125" style="108" bestFit="1" customWidth="1"/>
    <col min="11525" max="11525" width="1.42578125" style="108" customWidth="1"/>
    <col min="11526" max="11528" width="7.28515625" style="108" customWidth="1"/>
    <col min="11529" max="11529" width="1.42578125" style="108" customWidth="1"/>
    <col min="11530" max="11532" width="7.28515625" style="108" customWidth="1"/>
    <col min="11533" max="11533" width="1.85546875" style="108" customWidth="1"/>
    <col min="11534" max="11536" width="7.28515625" style="108" customWidth="1"/>
    <col min="11537" max="11537" width="1.5703125" style="108" customWidth="1"/>
    <col min="11538" max="11540" width="7.28515625" style="108" customWidth="1"/>
    <col min="11541" max="11541" width="1.140625" style="108" customWidth="1"/>
    <col min="11542" max="11544" width="7.28515625" style="108" customWidth="1"/>
    <col min="11545" max="11545" width="1.42578125" style="108" customWidth="1"/>
    <col min="11546" max="11548" width="7.28515625" style="108" customWidth="1"/>
    <col min="11549" max="11776" width="11.42578125" style="108"/>
    <col min="11777" max="11777" width="17.7109375" style="108" customWidth="1"/>
    <col min="11778" max="11780" width="7.42578125" style="108" bestFit="1" customWidth="1"/>
    <col min="11781" max="11781" width="1.42578125" style="108" customWidth="1"/>
    <col min="11782" max="11784" width="7.28515625" style="108" customWidth="1"/>
    <col min="11785" max="11785" width="1.42578125" style="108" customWidth="1"/>
    <col min="11786" max="11788" width="7.28515625" style="108" customWidth="1"/>
    <col min="11789" max="11789" width="1.85546875" style="108" customWidth="1"/>
    <col min="11790" max="11792" width="7.28515625" style="108" customWidth="1"/>
    <col min="11793" max="11793" width="1.5703125" style="108" customWidth="1"/>
    <col min="11794" max="11796" width="7.28515625" style="108" customWidth="1"/>
    <col min="11797" max="11797" width="1.140625" style="108" customWidth="1"/>
    <col min="11798" max="11800" width="7.28515625" style="108" customWidth="1"/>
    <col min="11801" max="11801" width="1.42578125" style="108" customWidth="1"/>
    <col min="11802" max="11804" width="7.28515625" style="108" customWidth="1"/>
    <col min="11805" max="12032" width="11.42578125" style="108"/>
    <col min="12033" max="12033" width="17.7109375" style="108" customWidth="1"/>
    <col min="12034" max="12036" width="7.42578125" style="108" bestFit="1" customWidth="1"/>
    <col min="12037" max="12037" width="1.42578125" style="108" customWidth="1"/>
    <col min="12038" max="12040" width="7.28515625" style="108" customWidth="1"/>
    <col min="12041" max="12041" width="1.42578125" style="108" customWidth="1"/>
    <col min="12042" max="12044" width="7.28515625" style="108" customWidth="1"/>
    <col min="12045" max="12045" width="1.85546875" style="108" customWidth="1"/>
    <col min="12046" max="12048" width="7.28515625" style="108" customWidth="1"/>
    <col min="12049" max="12049" width="1.5703125" style="108" customWidth="1"/>
    <col min="12050" max="12052" width="7.28515625" style="108" customWidth="1"/>
    <col min="12053" max="12053" width="1.140625" style="108" customWidth="1"/>
    <col min="12054" max="12056" width="7.28515625" style="108" customWidth="1"/>
    <col min="12057" max="12057" width="1.42578125" style="108" customWidth="1"/>
    <col min="12058" max="12060" width="7.28515625" style="108" customWidth="1"/>
    <col min="12061" max="12288" width="11.42578125" style="108"/>
    <col min="12289" max="12289" width="17.7109375" style="108" customWidth="1"/>
    <col min="12290" max="12292" width="7.42578125" style="108" bestFit="1" customWidth="1"/>
    <col min="12293" max="12293" width="1.42578125" style="108" customWidth="1"/>
    <col min="12294" max="12296" width="7.28515625" style="108" customWidth="1"/>
    <col min="12297" max="12297" width="1.42578125" style="108" customWidth="1"/>
    <col min="12298" max="12300" width="7.28515625" style="108" customWidth="1"/>
    <col min="12301" max="12301" width="1.85546875" style="108" customWidth="1"/>
    <col min="12302" max="12304" width="7.28515625" style="108" customWidth="1"/>
    <col min="12305" max="12305" width="1.5703125" style="108" customWidth="1"/>
    <col min="12306" max="12308" width="7.28515625" style="108" customWidth="1"/>
    <col min="12309" max="12309" width="1.140625" style="108" customWidth="1"/>
    <col min="12310" max="12312" width="7.28515625" style="108" customWidth="1"/>
    <col min="12313" max="12313" width="1.42578125" style="108" customWidth="1"/>
    <col min="12314" max="12316" width="7.28515625" style="108" customWidth="1"/>
    <col min="12317" max="12544" width="11.42578125" style="108"/>
    <col min="12545" max="12545" width="17.7109375" style="108" customWidth="1"/>
    <col min="12546" max="12548" width="7.42578125" style="108" bestFit="1" customWidth="1"/>
    <col min="12549" max="12549" width="1.42578125" style="108" customWidth="1"/>
    <col min="12550" max="12552" width="7.28515625" style="108" customWidth="1"/>
    <col min="12553" max="12553" width="1.42578125" style="108" customWidth="1"/>
    <col min="12554" max="12556" width="7.28515625" style="108" customWidth="1"/>
    <col min="12557" max="12557" width="1.85546875" style="108" customWidth="1"/>
    <col min="12558" max="12560" width="7.28515625" style="108" customWidth="1"/>
    <col min="12561" max="12561" width="1.5703125" style="108" customWidth="1"/>
    <col min="12562" max="12564" width="7.28515625" style="108" customWidth="1"/>
    <col min="12565" max="12565" width="1.140625" style="108" customWidth="1"/>
    <col min="12566" max="12568" width="7.28515625" style="108" customWidth="1"/>
    <col min="12569" max="12569" width="1.42578125" style="108" customWidth="1"/>
    <col min="12570" max="12572" width="7.28515625" style="108" customWidth="1"/>
    <col min="12573" max="12800" width="11.42578125" style="108"/>
    <col min="12801" max="12801" width="17.7109375" style="108" customWidth="1"/>
    <col min="12802" max="12804" width="7.42578125" style="108" bestFit="1" customWidth="1"/>
    <col min="12805" max="12805" width="1.42578125" style="108" customWidth="1"/>
    <col min="12806" max="12808" width="7.28515625" style="108" customWidth="1"/>
    <col min="12809" max="12809" width="1.42578125" style="108" customWidth="1"/>
    <col min="12810" max="12812" width="7.28515625" style="108" customWidth="1"/>
    <col min="12813" max="12813" width="1.85546875" style="108" customWidth="1"/>
    <col min="12814" max="12816" width="7.28515625" style="108" customWidth="1"/>
    <col min="12817" max="12817" width="1.5703125" style="108" customWidth="1"/>
    <col min="12818" max="12820" width="7.28515625" style="108" customWidth="1"/>
    <col min="12821" max="12821" width="1.140625" style="108" customWidth="1"/>
    <col min="12822" max="12824" width="7.28515625" style="108" customWidth="1"/>
    <col min="12825" max="12825" width="1.42578125" style="108" customWidth="1"/>
    <col min="12826" max="12828" width="7.28515625" style="108" customWidth="1"/>
    <col min="12829" max="13056" width="11.42578125" style="108"/>
    <col min="13057" max="13057" width="17.7109375" style="108" customWidth="1"/>
    <col min="13058" max="13060" width="7.42578125" style="108" bestFit="1" customWidth="1"/>
    <col min="13061" max="13061" width="1.42578125" style="108" customWidth="1"/>
    <col min="13062" max="13064" width="7.28515625" style="108" customWidth="1"/>
    <col min="13065" max="13065" width="1.42578125" style="108" customWidth="1"/>
    <col min="13066" max="13068" width="7.28515625" style="108" customWidth="1"/>
    <col min="13069" max="13069" width="1.85546875" style="108" customWidth="1"/>
    <col min="13070" max="13072" width="7.28515625" style="108" customWidth="1"/>
    <col min="13073" max="13073" width="1.5703125" style="108" customWidth="1"/>
    <col min="13074" max="13076" width="7.28515625" style="108" customWidth="1"/>
    <col min="13077" max="13077" width="1.140625" style="108" customWidth="1"/>
    <col min="13078" max="13080" width="7.28515625" style="108" customWidth="1"/>
    <col min="13081" max="13081" width="1.42578125" style="108" customWidth="1"/>
    <col min="13082" max="13084" width="7.28515625" style="108" customWidth="1"/>
    <col min="13085" max="13312" width="11.42578125" style="108"/>
    <col min="13313" max="13313" width="17.7109375" style="108" customWidth="1"/>
    <col min="13314" max="13316" width="7.42578125" style="108" bestFit="1" customWidth="1"/>
    <col min="13317" max="13317" width="1.42578125" style="108" customWidth="1"/>
    <col min="13318" max="13320" width="7.28515625" style="108" customWidth="1"/>
    <col min="13321" max="13321" width="1.42578125" style="108" customWidth="1"/>
    <col min="13322" max="13324" width="7.28515625" style="108" customWidth="1"/>
    <col min="13325" max="13325" width="1.85546875" style="108" customWidth="1"/>
    <col min="13326" max="13328" width="7.28515625" style="108" customWidth="1"/>
    <col min="13329" max="13329" width="1.5703125" style="108" customWidth="1"/>
    <col min="13330" max="13332" width="7.28515625" style="108" customWidth="1"/>
    <col min="13333" max="13333" width="1.140625" style="108" customWidth="1"/>
    <col min="13334" max="13336" width="7.28515625" style="108" customWidth="1"/>
    <col min="13337" max="13337" width="1.42578125" style="108" customWidth="1"/>
    <col min="13338" max="13340" width="7.28515625" style="108" customWidth="1"/>
    <col min="13341" max="13568" width="11.42578125" style="108"/>
    <col min="13569" max="13569" width="17.7109375" style="108" customWidth="1"/>
    <col min="13570" max="13572" width="7.42578125" style="108" bestFit="1" customWidth="1"/>
    <col min="13573" max="13573" width="1.42578125" style="108" customWidth="1"/>
    <col min="13574" max="13576" width="7.28515625" style="108" customWidth="1"/>
    <col min="13577" max="13577" width="1.42578125" style="108" customWidth="1"/>
    <col min="13578" max="13580" width="7.28515625" style="108" customWidth="1"/>
    <col min="13581" max="13581" width="1.85546875" style="108" customWidth="1"/>
    <col min="13582" max="13584" width="7.28515625" style="108" customWidth="1"/>
    <col min="13585" max="13585" width="1.5703125" style="108" customWidth="1"/>
    <col min="13586" max="13588" width="7.28515625" style="108" customWidth="1"/>
    <col min="13589" max="13589" width="1.140625" style="108" customWidth="1"/>
    <col min="13590" max="13592" width="7.28515625" style="108" customWidth="1"/>
    <col min="13593" max="13593" width="1.42578125" style="108" customWidth="1"/>
    <col min="13594" max="13596" width="7.28515625" style="108" customWidth="1"/>
    <col min="13597" max="13824" width="11.42578125" style="108"/>
    <col min="13825" max="13825" width="17.7109375" style="108" customWidth="1"/>
    <col min="13826" max="13828" width="7.42578125" style="108" bestFit="1" customWidth="1"/>
    <col min="13829" max="13829" width="1.42578125" style="108" customWidth="1"/>
    <col min="13830" max="13832" width="7.28515625" style="108" customWidth="1"/>
    <col min="13833" max="13833" width="1.42578125" style="108" customWidth="1"/>
    <col min="13834" max="13836" width="7.28515625" style="108" customWidth="1"/>
    <col min="13837" max="13837" width="1.85546875" style="108" customWidth="1"/>
    <col min="13838" max="13840" width="7.28515625" style="108" customWidth="1"/>
    <col min="13841" max="13841" width="1.5703125" style="108" customWidth="1"/>
    <col min="13842" max="13844" width="7.28515625" style="108" customWidth="1"/>
    <col min="13845" max="13845" width="1.140625" style="108" customWidth="1"/>
    <col min="13846" max="13848" width="7.28515625" style="108" customWidth="1"/>
    <col min="13849" max="13849" width="1.42578125" style="108" customWidth="1"/>
    <col min="13850" max="13852" width="7.28515625" style="108" customWidth="1"/>
    <col min="13853" max="14080" width="11.42578125" style="108"/>
    <col min="14081" max="14081" width="17.7109375" style="108" customWidth="1"/>
    <col min="14082" max="14084" width="7.42578125" style="108" bestFit="1" customWidth="1"/>
    <col min="14085" max="14085" width="1.42578125" style="108" customWidth="1"/>
    <col min="14086" max="14088" width="7.28515625" style="108" customWidth="1"/>
    <col min="14089" max="14089" width="1.42578125" style="108" customWidth="1"/>
    <col min="14090" max="14092" width="7.28515625" style="108" customWidth="1"/>
    <col min="14093" max="14093" width="1.85546875" style="108" customWidth="1"/>
    <col min="14094" max="14096" width="7.28515625" style="108" customWidth="1"/>
    <col min="14097" max="14097" width="1.5703125" style="108" customWidth="1"/>
    <col min="14098" max="14100" width="7.28515625" style="108" customWidth="1"/>
    <col min="14101" max="14101" width="1.140625" style="108" customWidth="1"/>
    <col min="14102" max="14104" width="7.28515625" style="108" customWidth="1"/>
    <col min="14105" max="14105" width="1.42578125" style="108" customWidth="1"/>
    <col min="14106" max="14108" width="7.28515625" style="108" customWidth="1"/>
    <col min="14109" max="14336" width="11.42578125" style="108"/>
    <col min="14337" max="14337" width="17.7109375" style="108" customWidth="1"/>
    <col min="14338" max="14340" width="7.42578125" style="108" bestFit="1" customWidth="1"/>
    <col min="14341" max="14341" width="1.42578125" style="108" customWidth="1"/>
    <col min="14342" max="14344" width="7.28515625" style="108" customWidth="1"/>
    <col min="14345" max="14345" width="1.42578125" style="108" customWidth="1"/>
    <col min="14346" max="14348" width="7.28515625" style="108" customWidth="1"/>
    <col min="14349" max="14349" width="1.85546875" style="108" customWidth="1"/>
    <col min="14350" max="14352" width="7.28515625" style="108" customWidth="1"/>
    <col min="14353" max="14353" width="1.5703125" style="108" customWidth="1"/>
    <col min="14354" max="14356" width="7.28515625" style="108" customWidth="1"/>
    <col min="14357" max="14357" width="1.140625" style="108" customWidth="1"/>
    <col min="14358" max="14360" width="7.28515625" style="108" customWidth="1"/>
    <col min="14361" max="14361" width="1.42578125" style="108" customWidth="1"/>
    <col min="14362" max="14364" width="7.28515625" style="108" customWidth="1"/>
    <col min="14365" max="14592" width="11.42578125" style="108"/>
    <col min="14593" max="14593" width="17.7109375" style="108" customWidth="1"/>
    <col min="14594" max="14596" width="7.42578125" style="108" bestFit="1" customWidth="1"/>
    <col min="14597" max="14597" width="1.42578125" style="108" customWidth="1"/>
    <col min="14598" max="14600" width="7.28515625" style="108" customWidth="1"/>
    <col min="14601" max="14601" width="1.42578125" style="108" customWidth="1"/>
    <col min="14602" max="14604" width="7.28515625" style="108" customWidth="1"/>
    <col min="14605" max="14605" width="1.85546875" style="108" customWidth="1"/>
    <col min="14606" max="14608" width="7.28515625" style="108" customWidth="1"/>
    <col min="14609" max="14609" width="1.5703125" style="108" customWidth="1"/>
    <col min="14610" max="14612" width="7.28515625" style="108" customWidth="1"/>
    <col min="14613" max="14613" width="1.140625" style="108" customWidth="1"/>
    <col min="14614" max="14616" width="7.28515625" style="108" customWidth="1"/>
    <col min="14617" max="14617" width="1.42578125" style="108" customWidth="1"/>
    <col min="14618" max="14620" width="7.28515625" style="108" customWidth="1"/>
    <col min="14621" max="14848" width="11.42578125" style="108"/>
    <col min="14849" max="14849" width="17.7109375" style="108" customWidth="1"/>
    <col min="14850" max="14852" width="7.42578125" style="108" bestFit="1" customWidth="1"/>
    <col min="14853" max="14853" width="1.42578125" style="108" customWidth="1"/>
    <col min="14854" max="14856" width="7.28515625" style="108" customWidth="1"/>
    <col min="14857" max="14857" width="1.42578125" style="108" customWidth="1"/>
    <col min="14858" max="14860" width="7.28515625" style="108" customWidth="1"/>
    <col min="14861" max="14861" width="1.85546875" style="108" customWidth="1"/>
    <col min="14862" max="14864" width="7.28515625" style="108" customWidth="1"/>
    <col min="14865" max="14865" width="1.5703125" style="108" customWidth="1"/>
    <col min="14866" max="14868" width="7.28515625" style="108" customWidth="1"/>
    <col min="14869" max="14869" width="1.140625" style="108" customWidth="1"/>
    <col min="14870" max="14872" width="7.28515625" style="108" customWidth="1"/>
    <col min="14873" max="14873" width="1.42578125" style="108" customWidth="1"/>
    <col min="14874" max="14876" width="7.28515625" style="108" customWidth="1"/>
    <col min="14877" max="15104" width="11.42578125" style="108"/>
    <col min="15105" max="15105" width="17.7109375" style="108" customWidth="1"/>
    <col min="15106" max="15108" width="7.42578125" style="108" bestFit="1" customWidth="1"/>
    <col min="15109" max="15109" width="1.42578125" style="108" customWidth="1"/>
    <col min="15110" max="15112" width="7.28515625" style="108" customWidth="1"/>
    <col min="15113" max="15113" width="1.42578125" style="108" customWidth="1"/>
    <col min="15114" max="15116" width="7.28515625" style="108" customWidth="1"/>
    <col min="15117" max="15117" width="1.85546875" style="108" customWidth="1"/>
    <col min="15118" max="15120" width="7.28515625" style="108" customWidth="1"/>
    <col min="15121" max="15121" width="1.5703125" style="108" customWidth="1"/>
    <col min="15122" max="15124" width="7.28515625" style="108" customWidth="1"/>
    <col min="15125" max="15125" width="1.140625" style="108" customWidth="1"/>
    <col min="15126" max="15128" width="7.28515625" style="108" customWidth="1"/>
    <col min="15129" max="15129" width="1.42578125" style="108" customWidth="1"/>
    <col min="15130" max="15132" width="7.28515625" style="108" customWidth="1"/>
    <col min="15133" max="15360" width="11.42578125" style="108"/>
    <col min="15361" max="15361" width="17.7109375" style="108" customWidth="1"/>
    <col min="15362" max="15364" width="7.42578125" style="108" bestFit="1" customWidth="1"/>
    <col min="15365" max="15365" width="1.42578125" style="108" customWidth="1"/>
    <col min="15366" max="15368" width="7.28515625" style="108" customWidth="1"/>
    <col min="15369" max="15369" width="1.42578125" style="108" customWidth="1"/>
    <col min="15370" max="15372" width="7.28515625" style="108" customWidth="1"/>
    <col min="15373" max="15373" width="1.85546875" style="108" customWidth="1"/>
    <col min="15374" max="15376" width="7.28515625" style="108" customWidth="1"/>
    <col min="15377" max="15377" width="1.5703125" style="108" customWidth="1"/>
    <col min="15378" max="15380" width="7.28515625" style="108" customWidth="1"/>
    <col min="15381" max="15381" width="1.140625" style="108" customWidth="1"/>
    <col min="15382" max="15384" width="7.28515625" style="108" customWidth="1"/>
    <col min="15385" max="15385" width="1.42578125" style="108" customWidth="1"/>
    <col min="15386" max="15388" width="7.28515625" style="108" customWidth="1"/>
    <col min="15389" max="15616" width="11.42578125" style="108"/>
    <col min="15617" max="15617" width="17.7109375" style="108" customWidth="1"/>
    <col min="15618" max="15620" width="7.42578125" style="108" bestFit="1" customWidth="1"/>
    <col min="15621" max="15621" width="1.42578125" style="108" customWidth="1"/>
    <col min="15622" max="15624" width="7.28515625" style="108" customWidth="1"/>
    <col min="15625" max="15625" width="1.42578125" style="108" customWidth="1"/>
    <col min="15626" max="15628" width="7.28515625" style="108" customWidth="1"/>
    <col min="15629" max="15629" width="1.85546875" style="108" customWidth="1"/>
    <col min="15630" max="15632" width="7.28515625" style="108" customWidth="1"/>
    <col min="15633" max="15633" width="1.5703125" style="108" customWidth="1"/>
    <col min="15634" max="15636" width="7.28515625" style="108" customWidth="1"/>
    <col min="15637" max="15637" width="1.140625" style="108" customWidth="1"/>
    <col min="15638" max="15640" width="7.28515625" style="108" customWidth="1"/>
    <col min="15641" max="15641" width="1.42578125" style="108" customWidth="1"/>
    <col min="15642" max="15644" width="7.28515625" style="108" customWidth="1"/>
    <col min="15645" max="15872" width="11.42578125" style="108"/>
    <col min="15873" max="15873" width="17.7109375" style="108" customWidth="1"/>
    <col min="15874" max="15876" width="7.42578125" style="108" bestFit="1" customWidth="1"/>
    <col min="15877" max="15877" width="1.42578125" style="108" customWidth="1"/>
    <col min="15878" max="15880" width="7.28515625" style="108" customWidth="1"/>
    <col min="15881" max="15881" width="1.42578125" style="108" customWidth="1"/>
    <col min="15882" max="15884" width="7.28515625" style="108" customWidth="1"/>
    <col min="15885" max="15885" width="1.85546875" style="108" customWidth="1"/>
    <col min="15886" max="15888" width="7.28515625" style="108" customWidth="1"/>
    <col min="15889" max="15889" width="1.5703125" style="108" customWidth="1"/>
    <col min="15890" max="15892" width="7.28515625" style="108" customWidth="1"/>
    <col min="15893" max="15893" width="1.140625" style="108" customWidth="1"/>
    <col min="15894" max="15896" width="7.28515625" style="108" customWidth="1"/>
    <col min="15897" max="15897" width="1.42578125" style="108" customWidth="1"/>
    <col min="15898" max="15900" width="7.28515625" style="108" customWidth="1"/>
    <col min="15901" max="16128" width="11.42578125" style="108"/>
    <col min="16129" max="16129" width="17.7109375" style="108" customWidth="1"/>
    <col min="16130" max="16132" width="7.42578125" style="108" bestFit="1" customWidth="1"/>
    <col min="16133" max="16133" width="1.42578125" style="108" customWidth="1"/>
    <col min="16134" max="16136" width="7.28515625" style="108" customWidth="1"/>
    <col min="16137" max="16137" width="1.42578125" style="108" customWidth="1"/>
    <col min="16138" max="16140" width="7.28515625" style="108" customWidth="1"/>
    <col min="16141" max="16141" width="1.85546875" style="108" customWidth="1"/>
    <col min="16142" max="16144" width="7.28515625" style="108" customWidth="1"/>
    <col min="16145" max="16145" width="1.5703125" style="108" customWidth="1"/>
    <col min="16146" max="16148" width="7.28515625" style="108" customWidth="1"/>
    <col min="16149" max="16149" width="1.140625" style="108" customWidth="1"/>
    <col min="16150" max="16152" width="7.28515625" style="108" customWidth="1"/>
    <col min="16153" max="16153" width="1.42578125" style="108" customWidth="1"/>
    <col min="16154" max="16156" width="7.28515625" style="108" customWidth="1"/>
    <col min="16157" max="16384" width="11.42578125" style="108"/>
  </cols>
  <sheetData>
    <row r="1" spans="1:32" ht="15" customHeight="1" x14ac:dyDescent="0.2">
      <c r="A1" s="330" t="s">
        <v>292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D1" s="29"/>
      <c r="AE1" s="318" t="s">
        <v>356</v>
      </c>
      <c r="AF1" s="318"/>
    </row>
    <row r="2" spans="1:32" ht="15" customHeight="1" x14ac:dyDescent="0.2">
      <c r="A2" s="330" t="s">
        <v>136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D2" s="30"/>
      <c r="AE2" s="318"/>
      <c r="AF2" s="318"/>
    </row>
    <row r="3" spans="1:32" ht="15" customHeight="1" x14ac:dyDescent="0.25">
      <c r="A3" s="330" t="s">
        <v>254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</row>
    <row r="4" spans="1:32" ht="15" customHeight="1" x14ac:dyDescent="0.25">
      <c r="A4" s="330" t="s">
        <v>264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</row>
    <row r="5" spans="1:32" ht="15" customHeight="1" x14ac:dyDescent="0.25">
      <c r="A5" s="330" t="s">
        <v>248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</row>
    <row r="6" spans="1:32" ht="15" customHeight="1" x14ac:dyDescent="0.25">
      <c r="A6" s="330" t="s">
        <v>515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</row>
    <row r="7" spans="1:32" ht="15" customHeight="1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</row>
    <row r="8" spans="1:32" ht="15" customHeight="1" x14ac:dyDescent="0.25">
      <c r="A8" s="337" t="s">
        <v>260</v>
      </c>
      <c r="B8" s="331" t="s">
        <v>19</v>
      </c>
      <c r="C8" s="331"/>
      <c r="D8" s="331"/>
      <c r="E8" s="109"/>
      <c r="F8" s="331" t="s">
        <v>116</v>
      </c>
      <c r="G8" s="331"/>
      <c r="H8" s="331"/>
      <c r="I8" s="109"/>
      <c r="J8" s="331" t="s">
        <v>117</v>
      </c>
      <c r="K8" s="331"/>
      <c r="L8" s="331"/>
      <c r="M8" s="109"/>
      <c r="N8" s="331" t="s">
        <v>118</v>
      </c>
      <c r="O8" s="331"/>
      <c r="P8" s="331"/>
      <c r="Q8" s="109"/>
      <c r="R8" s="331" t="s">
        <v>119</v>
      </c>
      <c r="S8" s="331"/>
      <c r="T8" s="331"/>
      <c r="U8" s="109"/>
      <c r="V8" s="331" t="s">
        <v>120</v>
      </c>
      <c r="W8" s="331"/>
      <c r="X8" s="331"/>
      <c r="Y8" s="109"/>
      <c r="Z8" s="331" t="s">
        <v>121</v>
      </c>
      <c r="AA8" s="331"/>
      <c r="AB8" s="331"/>
    </row>
    <row r="9" spans="1:32" ht="15" customHeight="1" thickBot="1" x14ac:dyDescent="0.3">
      <c r="A9" s="338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  <c r="U9" s="111"/>
      <c r="V9" s="110" t="s">
        <v>70</v>
      </c>
      <c r="W9" s="110" t="s">
        <v>71</v>
      </c>
      <c r="X9" s="110" t="s">
        <v>72</v>
      </c>
      <c r="Y9" s="111"/>
      <c r="Z9" s="110" t="s">
        <v>70</v>
      </c>
      <c r="AA9" s="110" t="s">
        <v>71</v>
      </c>
      <c r="AB9" s="110" t="s">
        <v>72</v>
      </c>
    </row>
    <row r="10" spans="1:32" ht="15" customHeight="1" x14ac:dyDescent="0.25">
      <c r="A10" s="127"/>
      <c r="B10" s="113"/>
      <c r="C10" s="113"/>
      <c r="D10" s="113"/>
      <c r="E10" s="114"/>
      <c r="F10" s="113"/>
      <c r="G10" s="113"/>
      <c r="H10" s="113"/>
      <c r="I10" s="114"/>
      <c r="J10" s="113"/>
      <c r="K10" s="113"/>
      <c r="L10" s="113"/>
      <c r="M10" s="114"/>
      <c r="N10" s="113"/>
      <c r="O10" s="113"/>
      <c r="P10" s="113"/>
      <c r="Q10" s="114"/>
      <c r="R10" s="113"/>
      <c r="S10" s="113"/>
      <c r="T10" s="113"/>
      <c r="U10" s="114"/>
      <c r="V10" s="113"/>
      <c r="W10" s="113"/>
      <c r="X10" s="113"/>
      <c r="Y10" s="114"/>
      <c r="Z10" s="113"/>
      <c r="AA10" s="113"/>
      <c r="AB10" s="113"/>
    </row>
    <row r="11" spans="1:32" ht="15" customHeight="1" x14ac:dyDescent="0.25">
      <c r="A11" s="151" t="s">
        <v>262</v>
      </c>
      <c r="B11" s="153">
        <f>SUM(B13:B39)</f>
        <v>310457</v>
      </c>
      <c r="C11" s="153">
        <f>SUM(C13:C39)</f>
        <v>154677</v>
      </c>
      <c r="D11" s="153">
        <f>SUM(D13:D39)</f>
        <v>155780</v>
      </c>
      <c r="E11" s="153"/>
      <c r="F11" s="153">
        <f>SUM(F13:F39)</f>
        <v>77340</v>
      </c>
      <c r="G11" s="153">
        <f>SUM(G13:G39)</f>
        <v>40015</v>
      </c>
      <c r="H11" s="153">
        <f>SUM(H13:H39)</f>
        <v>37325</v>
      </c>
      <c r="I11" s="153"/>
      <c r="J11" s="153">
        <f>SUM(J13:J39)</f>
        <v>66659</v>
      </c>
      <c r="K11" s="153">
        <f>SUM(K13:K39)</f>
        <v>33543</v>
      </c>
      <c r="L11" s="153">
        <f>SUM(L13:L39)</f>
        <v>33116</v>
      </c>
      <c r="M11" s="153"/>
      <c r="N11" s="153">
        <f>SUM(N13:N39)</f>
        <v>57504</v>
      </c>
      <c r="O11" s="153">
        <f>SUM(O13:O39)</f>
        <v>28419</v>
      </c>
      <c r="P11" s="153">
        <f>SUM(P13:P39)</f>
        <v>29085</v>
      </c>
      <c r="Q11" s="153"/>
      <c r="R11" s="153">
        <f>SUM(R13:R39)</f>
        <v>53671</v>
      </c>
      <c r="S11" s="153">
        <f>SUM(S13:S39)</f>
        <v>26469</v>
      </c>
      <c r="T11" s="153">
        <f>SUM(T13:T39)</f>
        <v>27202</v>
      </c>
      <c r="U11" s="153"/>
      <c r="V11" s="153">
        <f>SUM(V13:V39)</f>
        <v>42795</v>
      </c>
      <c r="W11" s="153">
        <f>SUM(W13:W39)</f>
        <v>20440</v>
      </c>
      <c r="X11" s="153">
        <f>SUM(X13:X39)</f>
        <v>22355</v>
      </c>
      <c r="Y11" s="153"/>
      <c r="Z11" s="153">
        <f>SUM(Z13:Z39)</f>
        <v>12488</v>
      </c>
      <c r="AA11" s="153">
        <f>SUM(AA13:AA39)</f>
        <v>5791</v>
      </c>
      <c r="AB11" s="153">
        <f>SUM(AB13:AB39)</f>
        <v>6697</v>
      </c>
    </row>
    <row r="12" spans="1:32" ht="15" customHeight="1" x14ac:dyDescent="0.25">
      <c r="A12" s="108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</row>
    <row r="13" spans="1:32" ht="15" customHeight="1" x14ac:dyDescent="0.25">
      <c r="A13" s="108" t="s">
        <v>79</v>
      </c>
      <c r="B13" s="172">
        <v>20109</v>
      </c>
      <c r="C13" s="172">
        <v>10287</v>
      </c>
      <c r="D13" s="172">
        <v>9822</v>
      </c>
      <c r="E13" s="119"/>
      <c r="F13" s="172">
        <v>4967</v>
      </c>
      <c r="G13" s="172">
        <v>2637</v>
      </c>
      <c r="H13" s="172">
        <v>2330</v>
      </c>
      <c r="I13" s="119"/>
      <c r="J13" s="172">
        <v>4448</v>
      </c>
      <c r="K13" s="172">
        <v>2259</v>
      </c>
      <c r="L13" s="172">
        <v>2189</v>
      </c>
      <c r="M13" s="119"/>
      <c r="N13" s="172">
        <v>3668</v>
      </c>
      <c r="O13" s="172">
        <v>1910</v>
      </c>
      <c r="P13" s="172">
        <v>1758</v>
      </c>
      <c r="Q13" s="119"/>
      <c r="R13" s="172">
        <v>3454</v>
      </c>
      <c r="S13" s="172">
        <v>1752</v>
      </c>
      <c r="T13" s="172">
        <v>1702</v>
      </c>
      <c r="U13" s="119"/>
      <c r="V13" s="172">
        <v>2885</v>
      </c>
      <c r="W13" s="172">
        <v>1391</v>
      </c>
      <c r="X13" s="172">
        <v>1494</v>
      </c>
      <c r="Y13" s="119"/>
      <c r="Z13" s="172">
        <v>687</v>
      </c>
      <c r="AA13" s="172">
        <v>338</v>
      </c>
      <c r="AB13" s="172">
        <v>349</v>
      </c>
    </row>
    <row r="14" spans="1:32" ht="15" customHeight="1" x14ac:dyDescent="0.25">
      <c r="A14" s="108" t="s">
        <v>80</v>
      </c>
      <c r="B14" s="172">
        <v>21903</v>
      </c>
      <c r="C14" s="172">
        <v>11057</v>
      </c>
      <c r="D14" s="172">
        <v>10846</v>
      </c>
      <c r="E14" s="119"/>
      <c r="F14" s="172">
        <v>5001</v>
      </c>
      <c r="G14" s="172">
        <v>2616</v>
      </c>
      <c r="H14" s="172">
        <v>2385</v>
      </c>
      <c r="I14" s="119"/>
      <c r="J14" s="172">
        <v>4508</v>
      </c>
      <c r="K14" s="172">
        <v>2274</v>
      </c>
      <c r="L14" s="172">
        <v>2234</v>
      </c>
      <c r="M14" s="119"/>
      <c r="N14" s="172">
        <v>4240</v>
      </c>
      <c r="O14" s="172">
        <v>2146</v>
      </c>
      <c r="P14" s="172">
        <v>2094</v>
      </c>
      <c r="Q14" s="119"/>
      <c r="R14" s="172">
        <v>4138</v>
      </c>
      <c r="S14" s="172">
        <v>2050</v>
      </c>
      <c r="T14" s="172">
        <v>2088</v>
      </c>
      <c r="U14" s="119"/>
      <c r="V14" s="172">
        <v>3406</v>
      </c>
      <c r="W14" s="172">
        <v>1670</v>
      </c>
      <c r="X14" s="172">
        <v>1736</v>
      </c>
      <c r="Y14" s="119"/>
      <c r="Z14" s="172">
        <v>610</v>
      </c>
      <c r="AA14" s="172">
        <v>301</v>
      </c>
      <c r="AB14" s="172">
        <v>309</v>
      </c>
    </row>
    <row r="15" spans="1:32" ht="15" customHeight="1" x14ac:dyDescent="0.25">
      <c r="A15" s="108" t="s">
        <v>81</v>
      </c>
      <c r="B15" s="172">
        <v>17128</v>
      </c>
      <c r="C15" s="172">
        <v>8216</v>
      </c>
      <c r="D15" s="172">
        <v>8912</v>
      </c>
      <c r="E15" s="119"/>
      <c r="F15" s="172">
        <v>4354</v>
      </c>
      <c r="G15" s="172">
        <v>2199</v>
      </c>
      <c r="H15" s="172">
        <v>2155</v>
      </c>
      <c r="I15" s="119"/>
      <c r="J15" s="172">
        <v>3705</v>
      </c>
      <c r="K15" s="172">
        <v>1850</v>
      </c>
      <c r="L15" s="172">
        <v>1855</v>
      </c>
      <c r="M15" s="119"/>
      <c r="N15" s="172">
        <v>3166</v>
      </c>
      <c r="O15" s="172">
        <v>1493</v>
      </c>
      <c r="P15" s="172">
        <v>1673</v>
      </c>
      <c r="Q15" s="119"/>
      <c r="R15" s="172">
        <v>2927</v>
      </c>
      <c r="S15" s="172">
        <v>1343</v>
      </c>
      <c r="T15" s="172">
        <v>1584</v>
      </c>
      <c r="U15" s="119"/>
      <c r="V15" s="172">
        <v>2385</v>
      </c>
      <c r="W15" s="172">
        <v>1094</v>
      </c>
      <c r="X15" s="172">
        <v>1291</v>
      </c>
      <c r="Y15" s="119"/>
      <c r="Z15" s="172">
        <v>591</v>
      </c>
      <c r="AA15" s="172">
        <v>237</v>
      </c>
      <c r="AB15" s="172">
        <v>354</v>
      </c>
    </row>
    <row r="16" spans="1:32" ht="15" customHeight="1" x14ac:dyDescent="0.25">
      <c r="A16" s="108" t="s">
        <v>82</v>
      </c>
      <c r="B16" s="172">
        <v>21411</v>
      </c>
      <c r="C16" s="172">
        <v>10410</v>
      </c>
      <c r="D16" s="172">
        <v>11001</v>
      </c>
      <c r="E16" s="119"/>
      <c r="F16" s="172">
        <v>5305</v>
      </c>
      <c r="G16" s="172">
        <v>2725</v>
      </c>
      <c r="H16" s="172">
        <v>2580</v>
      </c>
      <c r="I16" s="119"/>
      <c r="J16" s="172">
        <v>4325</v>
      </c>
      <c r="K16" s="172">
        <v>2109</v>
      </c>
      <c r="L16" s="172">
        <v>2216</v>
      </c>
      <c r="M16" s="119"/>
      <c r="N16" s="172">
        <v>3752</v>
      </c>
      <c r="O16" s="172">
        <v>1783</v>
      </c>
      <c r="P16" s="172">
        <v>1969</v>
      </c>
      <c r="Q16" s="119"/>
      <c r="R16" s="172">
        <v>3598</v>
      </c>
      <c r="S16" s="172">
        <v>1753</v>
      </c>
      <c r="T16" s="172">
        <v>1845</v>
      </c>
      <c r="U16" s="119"/>
      <c r="V16" s="172">
        <v>3029</v>
      </c>
      <c r="W16" s="172">
        <v>1427</v>
      </c>
      <c r="X16" s="172">
        <v>1602</v>
      </c>
      <c r="Y16" s="119"/>
      <c r="Z16" s="172">
        <v>1402</v>
      </c>
      <c r="AA16" s="172">
        <v>613</v>
      </c>
      <c r="AB16" s="172">
        <v>789</v>
      </c>
    </row>
    <row r="17" spans="1:28" ht="15" customHeight="1" x14ac:dyDescent="0.25">
      <c r="A17" s="108" t="s">
        <v>83</v>
      </c>
      <c r="B17" s="172">
        <v>5006</v>
      </c>
      <c r="C17" s="172">
        <v>2576</v>
      </c>
      <c r="D17" s="172">
        <v>2430</v>
      </c>
      <c r="E17" s="119"/>
      <c r="F17" s="172">
        <v>1052</v>
      </c>
      <c r="G17" s="172">
        <v>555</v>
      </c>
      <c r="H17" s="172">
        <v>497</v>
      </c>
      <c r="I17" s="119"/>
      <c r="J17" s="172">
        <v>922</v>
      </c>
      <c r="K17" s="172">
        <v>478</v>
      </c>
      <c r="L17" s="172">
        <v>444</v>
      </c>
      <c r="M17" s="119"/>
      <c r="N17" s="172">
        <v>974</v>
      </c>
      <c r="O17" s="172">
        <v>496</v>
      </c>
      <c r="P17" s="172">
        <v>478</v>
      </c>
      <c r="Q17" s="119"/>
      <c r="R17" s="172">
        <v>956</v>
      </c>
      <c r="S17" s="172">
        <v>494</v>
      </c>
      <c r="T17" s="172">
        <v>462</v>
      </c>
      <c r="U17" s="119"/>
      <c r="V17" s="172">
        <v>785</v>
      </c>
      <c r="W17" s="172">
        <v>392</v>
      </c>
      <c r="X17" s="172">
        <v>393</v>
      </c>
      <c r="Y17" s="119"/>
      <c r="Z17" s="172">
        <v>317</v>
      </c>
      <c r="AA17" s="172">
        <v>161</v>
      </c>
      <c r="AB17" s="172">
        <v>156</v>
      </c>
    </row>
    <row r="18" spans="1:28" ht="15" customHeight="1" x14ac:dyDescent="0.25">
      <c r="A18" s="108" t="s">
        <v>84</v>
      </c>
      <c r="B18" s="172">
        <v>10438</v>
      </c>
      <c r="C18" s="172">
        <v>5276</v>
      </c>
      <c r="D18" s="172">
        <v>5162</v>
      </c>
      <c r="E18" s="119"/>
      <c r="F18" s="172">
        <v>2418</v>
      </c>
      <c r="G18" s="172">
        <v>1260</v>
      </c>
      <c r="H18" s="172">
        <v>1158</v>
      </c>
      <c r="I18" s="119"/>
      <c r="J18" s="172">
        <v>2351</v>
      </c>
      <c r="K18" s="172">
        <v>1207</v>
      </c>
      <c r="L18" s="172">
        <v>1144</v>
      </c>
      <c r="M18" s="119"/>
      <c r="N18" s="172">
        <v>1944</v>
      </c>
      <c r="O18" s="172">
        <v>993</v>
      </c>
      <c r="P18" s="172">
        <v>951</v>
      </c>
      <c r="Q18" s="119"/>
      <c r="R18" s="172">
        <v>1833</v>
      </c>
      <c r="S18" s="172">
        <v>896</v>
      </c>
      <c r="T18" s="172">
        <v>937</v>
      </c>
      <c r="U18" s="119"/>
      <c r="V18" s="172">
        <v>1422</v>
      </c>
      <c r="W18" s="172">
        <v>700</v>
      </c>
      <c r="X18" s="172">
        <v>722</v>
      </c>
      <c r="Y18" s="119"/>
      <c r="Z18" s="172">
        <v>470</v>
      </c>
      <c r="AA18" s="172">
        <v>220</v>
      </c>
      <c r="AB18" s="172">
        <v>250</v>
      </c>
    </row>
    <row r="19" spans="1:28" ht="15" customHeight="1" x14ac:dyDescent="0.25">
      <c r="A19" s="108" t="s">
        <v>85</v>
      </c>
      <c r="B19" s="172">
        <v>2555</v>
      </c>
      <c r="C19" s="172">
        <v>1238</v>
      </c>
      <c r="D19" s="172">
        <v>1317</v>
      </c>
      <c r="E19" s="119"/>
      <c r="F19" s="172">
        <v>536</v>
      </c>
      <c r="G19" s="172">
        <v>257</v>
      </c>
      <c r="H19" s="172">
        <v>279</v>
      </c>
      <c r="I19" s="119"/>
      <c r="J19" s="172">
        <v>559</v>
      </c>
      <c r="K19" s="172">
        <v>265</v>
      </c>
      <c r="L19" s="172">
        <v>294</v>
      </c>
      <c r="M19" s="119"/>
      <c r="N19" s="172">
        <v>478</v>
      </c>
      <c r="O19" s="172">
        <v>235</v>
      </c>
      <c r="P19" s="172">
        <v>243</v>
      </c>
      <c r="Q19" s="119"/>
      <c r="R19" s="172">
        <v>461</v>
      </c>
      <c r="S19" s="172">
        <v>246</v>
      </c>
      <c r="T19" s="172">
        <v>215</v>
      </c>
      <c r="U19" s="119"/>
      <c r="V19" s="172">
        <v>337</v>
      </c>
      <c r="W19" s="172">
        <v>157</v>
      </c>
      <c r="X19" s="172">
        <v>180</v>
      </c>
      <c r="Y19" s="119"/>
      <c r="Z19" s="172">
        <v>184</v>
      </c>
      <c r="AA19" s="172">
        <v>78</v>
      </c>
      <c r="AB19" s="172">
        <v>106</v>
      </c>
    </row>
    <row r="20" spans="1:28" ht="15" customHeight="1" x14ac:dyDescent="0.25">
      <c r="A20" s="108" t="s">
        <v>86</v>
      </c>
      <c r="B20" s="172">
        <v>28328</v>
      </c>
      <c r="C20" s="172">
        <v>14116</v>
      </c>
      <c r="D20" s="172">
        <v>14212</v>
      </c>
      <c r="E20" s="119"/>
      <c r="F20" s="172">
        <v>6975</v>
      </c>
      <c r="G20" s="172">
        <v>3649</v>
      </c>
      <c r="H20" s="172">
        <v>3326</v>
      </c>
      <c r="I20" s="119"/>
      <c r="J20" s="172">
        <v>6059</v>
      </c>
      <c r="K20" s="172">
        <v>3067</v>
      </c>
      <c r="L20" s="172">
        <v>2992</v>
      </c>
      <c r="M20" s="119"/>
      <c r="N20" s="172">
        <v>5350</v>
      </c>
      <c r="O20" s="172">
        <v>2633</v>
      </c>
      <c r="P20" s="172">
        <v>2717</v>
      </c>
      <c r="Q20" s="119"/>
      <c r="R20" s="172">
        <v>4968</v>
      </c>
      <c r="S20" s="172">
        <v>2444</v>
      </c>
      <c r="T20" s="172">
        <v>2524</v>
      </c>
      <c r="U20" s="119"/>
      <c r="V20" s="172">
        <v>3847</v>
      </c>
      <c r="W20" s="172">
        <v>1789</v>
      </c>
      <c r="X20" s="172">
        <v>2058</v>
      </c>
      <c r="Y20" s="119"/>
      <c r="Z20" s="172">
        <v>1129</v>
      </c>
      <c r="AA20" s="172">
        <v>534</v>
      </c>
      <c r="AB20" s="172">
        <v>595</v>
      </c>
    </row>
    <row r="21" spans="1:28" ht="15" customHeight="1" x14ac:dyDescent="0.25">
      <c r="A21" s="108" t="s">
        <v>87</v>
      </c>
      <c r="B21" s="172">
        <v>13164</v>
      </c>
      <c r="C21" s="172">
        <v>6514</v>
      </c>
      <c r="D21" s="172">
        <v>6650</v>
      </c>
      <c r="E21" s="119"/>
      <c r="F21" s="172">
        <v>3096</v>
      </c>
      <c r="G21" s="172">
        <v>1600</v>
      </c>
      <c r="H21" s="172">
        <v>1496</v>
      </c>
      <c r="I21" s="119"/>
      <c r="J21" s="172">
        <v>2782</v>
      </c>
      <c r="K21" s="172">
        <v>1387</v>
      </c>
      <c r="L21" s="172">
        <v>1395</v>
      </c>
      <c r="M21" s="119"/>
      <c r="N21" s="172">
        <v>2490</v>
      </c>
      <c r="O21" s="172">
        <v>1207</v>
      </c>
      <c r="P21" s="172">
        <v>1283</v>
      </c>
      <c r="Q21" s="119"/>
      <c r="R21" s="172">
        <v>2420</v>
      </c>
      <c r="S21" s="172">
        <v>1198</v>
      </c>
      <c r="T21" s="172">
        <v>1222</v>
      </c>
      <c r="U21" s="119"/>
      <c r="V21" s="172">
        <v>1915</v>
      </c>
      <c r="W21" s="172">
        <v>922</v>
      </c>
      <c r="X21" s="172">
        <v>993</v>
      </c>
      <c r="Y21" s="119"/>
      <c r="Z21" s="172">
        <v>461</v>
      </c>
      <c r="AA21" s="172">
        <v>200</v>
      </c>
      <c r="AB21" s="172">
        <v>261</v>
      </c>
    </row>
    <row r="22" spans="1:28" ht="15" customHeight="1" x14ac:dyDescent="0.25">
      <c r="A22" s="108" t="s">
        <v>88</v>
      </c>
      <c r="B22" s="172">
        <v>16826</v>
      </c>
      <c r="C22" s="172">
        <v>8382</v>
      </c>
      <c r="D22" s="172">
        <v>8444</v>
      </c>
      <c r="E22" s="119"/>
      <c r="F22" s="172">
        <v>4200</v>
      </c>
      <c r="G22" s="172">
        <v>2138</v>
      </c>
      <c r="H22" s="172">
        <v>2062</v>
      </c>
      <c r="I22" s="119"/>
      <c r="J22" s="172">
        <v>3445</v>
      </c>
      <c r="K22" s="172">
        <v>1785</v>
      </c>
      <c r="L22" s="172">
        <v>1660</v>
      </c>
      <c r="M22" s="119"/>
      <c r="N22" s="172">
        <v>2986</v>
      </c>
      <c r="O22" s="172">
        <v>1465</v>
      </c>
      <c r="P22" s="172">
        <v>1521</v>
      </c>
      <c r="Q22" s="119"/>
      <c r="R22" s="172">
        <v>2912</v>
      </c>
      <c r="S22" s="172">
        <v>1411</v>
      </c>
      <c r="T22" s="172">
        <v>1501</v>
      </c>
      <c r="U22" s="119"/>
      <c r="V22" s="172">
        <v>2373</v>
      </c>
      <c r="W22" s="172">
        <v>1141</v>
      </c>
      <c r="X22" s="172">
        <v>1232</v>
      </c>
      <c r="Y22" s="119"/>
      <c r="Z22" s="172">
        <v>910</v>
      </c>
      <c r="AA22" s="172">
        <v>442</v>
      </c>
      <c r="AB22" s="172">
        <v>468</v>
      </c>
    </row>
    <row r="23" spans="1:28" ht="15" customHeight="1" x14ac:dyDescent="0.25">
      <c r="A23" s="108" t="s">
        <v>89</v>
      </c>
      <c r="B23" s="172">
        <v>4902</v>
      </c>
      <c r="C23" s="172">
        <v>2368</v>
      </c>
      <c r="D23" s="172">
        <v>2534</v>
      </c>
      <c r="E23" s="119"/>
      <c r="F23" s="172">
        <v>1306</v>
      </c>
      <c r="G23" s="172">
        <v>662</v>
      </c>
      <c r="H23" s="172">
        <v>644</v>
      </c>
      <c r="I23" s="119"/>
      <c r="J23" s="172">
        <v>1105</v>
      </c>
      <c r="K23" s="172">
        <v>531</v>
      </c>
      <c r="L23" s="172">
        <v>574</v>
      </c>
      <c r="M23" s="119"/>
      <c r="N23" s="172">
        <v>910</v>
      </c>
      <c r="O23" s="172">
        <v>447</v>
      </c>
      <c r="P23" s="172">
        <v>463</v>
      </c>
      <c r="Q23" s="119"/>
      <c r="R23" s="172">
        <v>843</v>
      </c>
      <c r="S23" s="172">
        <v>408</v>
      </c>
      <c r="T23" s="172">
        <v>435</v>
      </c>
      <c r="U23" s="119"/>
      <c r="V23" s="172">
        <v>607</v>
      </c>
      <c r="W23" s="172">
        <v>266</v>
      </c>
      <c r="X23" s="172">
        <v>341</v>
      </c>
      <c r="Y23" s="119"/>
      <c r="Z23" s="172">
        <v>131</v>
      </c>
      <c r="AA23" s="172">
        <v>54</v>
      </c>
      <c r="AB23" s="172">
        <v>77</v>
      </c>
    </row>
    <row r="24" spans="1:28" ht="15" customHeight="1" x14ac:dyDescent="0.25">
      <c r="A24" s="154" t="s">
        <v>90</v>
      </c>
      <c r="B24" s="172">
        <v>26301</v>
      </c>
      <c r="C24" s="172">
        <v>13280</v>
      </c>
      <c r="D24" s="172">
        <v>13021</v>
      </c>
      <c r="E24" s="119"/>
      <c r="F24" s="172">
        <v>6518</v>
      </c>
      <c r="G24" s="172">
        <v>3471</v>
      </c>
      <c r="H24" s="172">
        <v>3047</v>
      </c>
      <c r="I24" s="119"/>
      <c r="J24" s="172">
        <v>5649</v>
      </c>
      <c r="K24" s="172">
        <v>2881</v>
      </c>
      <c r="L24" s="172">
        <v>2768</v>
      </c>
      <c r="M24" s="119"/>
      <c r="N24" s="172">
        <v>4958</v>
      </c>
      <c r="O24" s="172">
        <v>2536</v>
      </c>
      <c r="P24" s="172">
        <v>2422</v>
      </c>
      <c r="Q24" s="119"/>
      <c r="R24" s="172">
        <v>4705</v>
      </c>
      <c r="S24" s="172">
        <v>2301</v>
      </c>
      <c r="T24" s="172">
        <v>2404</v>
      </c>
      <c r="U24" s="119"/>
      <c r="V24" s="172">
        <v>3513</v>
      </c>
      <c r="W24" s="172">
        <v>1635</v>
      </c>
      <c r="X24" s="172">
        <v>1878</v>
      </c>
      <c r="Y24" s="119"/>
      <c r="Z24" s="172">
        <v>958</v>
      </c>
      <c r="AA24" s="172">
        <v>456</v>
      </c>
      <c r="AB24" s="172">
        <v>502</v>
      </c>
    </row>
    <row r="25" spans="1:28" ht="15" customHeight="1" x14ac:dyDescent="0.25">
      <c r="A25" s="108" t="s">
        <v>91</v>
      </c>
      <c r="B25" s="172">
        <v>6056</v>
      </c>
      <c r="C25" s="172">
        <v>3128</v>
      </c>
      <c r="D25" s="172">
        <v>2928</v>
      </c>
      <c r="E25" s="119"/>
      <c r="F25" s="172">
        <v>1529</v>
      </c>
      <c r="G25" s="172">
        <v>799</v>
      </c>
      <c r="H25" s="172">
        <v>730</v>
      </c>
      <c r="I25" s="119"/>
      <c r="J25" s="172">
        <v>1353</v>
      </c>
      <c r="K25" s="172">
        <v>712</v>
      </c>
      <c r="L25" s="172">
        <v>641</v>
      </c>
      <c r="M25" s="119"/>
      <c r="N25" s="172">
        <v>1118</v>
      </c>
      <c r="O25" s="172">
        <v>546</v>
      </c>
      <c r="P25" s="172">
        <v>572</v>
      </c>
      <c r="Q25" s="119"/>
      <c r="R25" s="172">
        <v>1061</v>
      </c>
      <c r="S25" s="172">
        <v>543</v>
      </c>
      <c r="T25" s="172">
        <v>518</v>
      </c>
      <c r="U25" s="119"/>
      <c r="V25" s="172">
        <v>891</v>
      </c>
      <c r="W25" s="172">
        <v>467</v>
      </c>
      <c r="X25" s="172">
        <v>424</v>
      </c>
      <c r="Y25" s="119"/>
      <c r="Z25" s="172">
        <v>104</v>
      </c>
      <c r="AA25" s="172">
        <v>61</v>
      </c>
      <c r="AB25" s="172">
        <v>43</v>
      </c>
    </row>
    <row r="26" spans="1:28" ht="15" customHeight="1" x14ac:dyDescent="0.25">
      <c r="A26" s="108" t="s">
        <v>92</v>
      </c>
      <c r="B26" s="172">
        <v>27015</v>
      </c>
      <c r="C26" s="172">
        <v>13374</v>
      </c>
      <c r="D26" s="172">
        <v>13641</v>
      </c>
      <c r="E26" s="119"/>
      <c r="F26" s="172">
        <v>6424</v>
      </c>
      <c r="G26" s="172">
        <v>3329</v>
      </c>
      <c r="H26" s="172">
        <v>3095</v>
      </c>
      <c r="I26" s="119"/>
      <c r="J26" s="172">
        <v>5563</v>
      </c>
      <c r="K26" s="172">
        <v>2766</v>
      </c>
      <c r="L26" s="172">
        <v>2797</v>
      </c>
      <c r="M26" s="119"/>
      <c r="N26" s="172">
        <v>5154</v>
      </c>
      <c r="O26" s="172">
        <v>2457</v>
      </c>
      <c r="P26" s="172">
        <v>2697</v>
      </c>
      <c r="Q26" s="119"/>
      <c r="R26" s="172">
        <v>4680</v>
      </c>
      <c r="S26" s="172">
        <v>2313</v>
      </c>
      <c r="T26" s="172">
        <v>2367</v>
      </c>
      <c r="U26" s="119"/>
      <c r="V26" s="172">
        <v>4039</v>
      </c>
      <c r="W26" s="172">
        <v>2000</v>
      </c>
      <c r="X26" s="172">
        <v>2039</v>
      </c>
      <c r="Y26" s="119"/>
      <c r="Z26" s="172">
        <v>1155</v>
      </c>
      <c r="AA26" s="172">
        <v>509</v>
      </c>
      <c r="AB26" s="172">
        <v>646</v>
      </c>
    </row>
    <row r="27" spans="1:28" ht="15" customHeight="1" x14ac:dyDescent="0.25">
      <c r="A27" s="108" t="s">
        <v>93</v>
      </c>
      <c r="B27" s="172">
        <v>4420</v>
      </c>
      <c r="C27" s="172">
        <v>2224</v>
      </c>
      <c r="D27" s="172">
        <v>2196</v>
      </c>
      <c r="E27" s="119"/>
      <c r="F27" s="172">
        <v>1338</v>
      </c>
      <c r="G27" s="172">
        <v>674</v>
      </c>
      <c r="H27" s="172">
        <v>664</v>
      </c>
      <c r="I27" s="119"/>
      <c r="J27" s="172">
        <v>1026</v>
      </c>
      <c r="K27" s="172">
        <v>535</v>
      </c>
      <c r="L27" s="172">
        <v>491</v>
      </c>
      <c r="M27" s="119"/>
      <c r="N27" s="172">
        <v>816</v>
      </c>
      <c r="O27" s="172">
        <v>405</v>
      </c>
      <c r="P27" s="172">
        <v>411</v>
      </c>
      <c r="Q27" s="119"/>
      <c r="R27" s="172">
        <v>667</v>
      </c>
      <c r="S27" s="172">
        <v>345</v>
      </c>
      <c r="T27" s="172">
        <v>322</v>
      </c>
      <c r="U27" s="119"/>
      <c r="V27" s="172">
        <v>485</v>
      </c>
      <c r="W27" s="172">
        <v>229</v>
      </c>
      <c r="X27" s="172">
        <v>256</v>
      </c>
      <c r="Y27" s="119"/>
      <c r="Z27" s="172">
        <v>88</v>
      </c>
      <c r="AA27" s="172">
        <v>36</v>
      </c>
      <c r="AB27" s="172">
        <v>52</v>
      </c>
    </row>
    <row r="28" spans="1:28" ht="15" customHeight="1" x14ac:dyDescent="0.25">
      <c r="A28" s="108" t="s">
        <v>94</v>
      </c>
      <c r="B28" s="172">
        <v>8597</v>
      </c>
      <c r="C28" s="172">
        <v>4199</v>
      </c>
      <c r="D28" s="172">
        <v>4398</v>
      </c>
      <c r="E28" s="119"/>
      <c r="F28" s="172">
        <v>2249</v>
      </c>
      <c r="G28" s="172">
        <v>1127</v>
      </c>
      <c r="H28" s="172">
        <v>1122</v>
      </c>
      <c r="I28" s="119"/>
      <c r="J28" s="172">
        <v>1895</v>
      </c>
      <c r="K28" s="172">
        <v>944</v>
      </c>
      <c r="L28" s="172">
        <v>951</v>
      </c>
      <c r="M28" s="119"/>
      <c r="N28" s="172">
        <v>1670</v>
      </c>
      <c r="O28" s="172">
        <v>785</v>
      </c>
      <c r="P28" s="172">
        <v>885</v>
      </c>
      <c r="Q28" s="119"/>
      <c r="R28" s="172">
        <v>1378</v>
      </c>
      <c r="S28" s="172">
        <v>682</v>
      </c>
      <c r="T28" s="172">
        <v>696</v>
      </c>
      <c r="U28" s="119"/>
      <c r="V28" s="172">
        <v>1194</v>
      </c>
      <c r="W28" s="172">
        <v>560</v>
      </c>
      <c r="X28" s="172">
        <v>634</v>
      </c>
      <c r="Y28" s="119"/>
      <c r="Z28" s="172">
        <v>211</v>
      </c>
      <c r="AA28" s="172">
        <v>101</v>
      </c>
      <c r="AB28" s="172">
        <v>110</v>
      </c>
    </row>
    <row r="29" spans="1:28" ht="15" customHeight="1" x14ac:dyDescent="0.25">
      <c r="A29" s="108" t="s">
        <v>95</v>
      </c>
      <c r="B29" s="172">
        <v>5244</v>
      </c>
      <c r="C29" s="172">
        <v>2627</v>
      </c>
      <c r="D29" s="172">
        <v>2617</v>
      </c>
      <c r="E29" s="119"/>
      <c r="F29" s="172">
        <v>1209</v>
      </c>
      <c r="G29" s="172">
        <v>628</v>
      </c>
      <c r="H29" s="172">
        <v>581</v>
      </c>
      <c r="I29" s="119"/>
      <c r="J29" s="172">
        <v>1060</v>
      </c>
      <c r="K29" s="172">
        <v>544</v>
      </c>
      <c r="L29" s="172">
        <v>516</v>
      </c>
      <c r="M29" s="119"/>
      <c r="N29" s="172">
        <v>973</v>
      </c>
      <c r="O29" s="172">
        <v>483</v>
      </c>
      <c r="P29" s="172">
        <v>490</v>
      </c>
      <c r="Q29" s="119"/>
      <c r="R29" s="172">
        <v>887</v>
      </c>
      <c r="S29" s="172">
        <v>420</v>
      </c>
      <c r="T29" s="172">
        <v>467</v>
      </c>
      <c r="U29" s="119"/>
      <c r="V29" s="172">
        <v>809</v>
      </c>
      <c r="W29" s="172">
        <v>403</v>
      </c>
      <c r="X29" s="172">
        <v>406</v>
      </c>
      <c r="Y29" s="119"/>
      <c r="Z29" s="172">
        <v>306</v>
      </c>
      <c r="AA29" s="172">
        <v>149</v>
      </c>
      <c r="AB29" s="172">
        <v>157</v>
      </c>
    </row>
    <row r="30" spans="1:28" ht="15" customHeight="1" x14ac:dyDescent="0.25">
      <c r="A30" s="108" t="s">
        <v>96</v>
      </c>
      <c r="B30" s="172">
        <v>6628</v>
      </c>
      <c r="C30" s="172">
        <v>3330</v>
      </c>
      <c r="D30" s="172">
        <v>3298</v>
      </c>
      <c r="E30" s="119"/>
      <c r="F30" s="172">
        <v>1559</v>
      </c>
      <c r="G30" s="172">
        <v>809</v>
      </c>
      <c r="H30" s="172">
        <v>750</v>
      </c>
      <c r="I30" s="119"/>
      <c r="J30" s="172">
        <v>1349</v>
      </c>
      <c r="K30" s="172">
        <v>685</v>
      </c>
      <c r="L30" s="172">
        <v>664</v>
      </c>
      <c r="M30" s="119"/>
      <c r="N30" s="172">
        <v>1303</v>
      </c>
      <c r="O30" s="172">
        <v>658</v>
      </c>
      <c r="P30" s="172">
        <v>645</v>
      </c>
      <c r="Q30" s="119"/>
      <c r="R30" s="172">
        <v>1191</v>
      </c>
      <c r="S30" s="172">
        <v>585</v>
      </c>
      <c r="T30" s="172">
        <v>606</v>
      </c>
      <c r="U30" s="119"/>
      <c r="V30" s="172">
        <v>947</v>
      </c>
      <c r="W30" s="172">
        <v>454</v>
      </c>
      <c r="X30" s="172">
        <v>493</v>
      </c>
      <c r="Y30" s="119"/>
      <c r="Z30" s="172">
        <v>279</v>
      </c>
      <c r="AA30" s="172">
        <v>139</v>
      </c>
      <c r="AB30" s="172">
        <v>140</v>
      </c>
    </row>
    <row r="31" spans="1:28" ht="15" customHeight="1" x14ac:dyDescent="0.25">
      <c r="A31" s="108" t="s">
        <v>97</v>
      </c>
      <c r="B31" s="172">
        <v>4469</v>
      </c>
      <c r="C31" s="172">
        <v>2218</v>
      </c>
      <c r="D31" s="172">
        <v>2251</v>
      </c>
      <c r="E31" s="119"/>
      <c r="F31" s="172">
        <v>1026</v>
      </c>
      <c r="G31" s="172">
        <v>515</v>
      </c>
      <c r="H31" s="172">
        <v>511</v>
      </c>
      <c r="I31" s="119"/>
      <c r="J31" s="172">
        <v>976</v>
      </c>
      <c r="K31" s="172">
        <v>483</v>
      </c>
      <c r="L31" s="172">
        <v>493</v>
      </c>
      <c r="M31" s="119"/>
      <c r="N31" s="172">
        <v>801</v>
      </c>
      <c r="O31" s="172">
        <v>395</v>
      </c>
      <c r="P31" s="172">
        <v>406</v>
      </c>
      <c r="Q31" s="119"/>
      <c r="R31" s="172">
        <v>802</v>
      </c>
      <c r="S31" s="172">
        <v>421</v>
      </c>
      <c r="T31" s="172">
        <v>381</v>
      </c>
      <c r="U31" s="119"/>
      <c r="V31" s="172">
        <v>687</v>
      </c>
      <c r="W31" s="172">
        <v>318</v>
      </c>
      <c r="X31" s="172">
        <v>369</v>
      </c>
      <c r="Y31" s="119"/>
      <c r="Z31" s="172">
        <v>177</v>
      </c>
      <c r="AA31" s="172">
        <v>86</v>
      </c>
      <c r="AB31" s="172">
        <v>91</v>
      </c>
    </row>
    <row r="32" spans="1:28" ht="15" customHeight="1" x14ac:dyDescent="0.25">
      <c r="A32" s="108" t="s">
        <v>98</v>
      </c>
      <c r="B32" s="172">
        <v>9704</v>
      </c>
      <c r="C32" s="172">
        <v>4863</v>
      </c>
      <c r="D32" s="172">
        <v>4841</v>
      </c>
      <c r="E32" s="119"/>
      <c r="F32" s="172">
        <v>2605</v>
      </c>
      <c r="G32" s="172">
        <v>1323</v>
      </c>
      <c r="H32" s="172">
        <v>1282</v>
      </c>
      <c r="I32" s="119"/>
      <c r="J32" s="172">
        <v>2186</v>
      </c>
      <c r="K32" s="172">
        <v>1120</v>
      </c>
      <c r="L32" s="172">
        <v>1066</v>
      </c>
      <c r="M32" s="119"/>
      <c r="N32" s="172">
        <v>1722</v>
      </c>
      <c r="O32" s="172">
        <v>875</v>
      </c>
      <c r="P32" s="172">
        <v>847</v>
      </c>
      <c r="Q32" s="119"/>
      <c r="R32" s="172">
        <v>1808</v>
      </c>
      <c r="S32" s="172">
        <v>896</v>
      </c>
      <c r="T32" s="172">
        <v>912</v>
      </c>
      <c r="U32" s="119"/>
      <c r="V32" s="172">
        <v>1130</v>
      </c>
      <c r="W32" s="172">
        <v>536</v>
      </c>
      <c r="X32" s="172">
        <v>594</v>
      </c>
      <c r="Y32" s="119"/>
      <c r="Z32" s="172">
        <v>253</v>
      </c>
      <c r="AA32" s="172">
        <v>113</v>
      </c>
      <c r="AB32" s="172">
        <v>140</v>
      </c>
    </row>
    <row r="33" spans="1:28" ht="15" customHeight="1" x14ac:dyDescent="0.25">
      <c r="A33" s="108" t="s">
        <v>99</v>
      </c>
      <c r="B33" s="172">
        <v>9382</v>
      </c>
      <c r="C33" s="172">
        <v>4692</v>
      </c>
      <c r="D33" s="172">
        <v>4690</v>
      </c>
      <c r="E33" s="119"/>
      <c r="F33" s="172">
        <v>2440</v>
      </c>
      <c r="G33" s="172">
        <v>1252</v>
      </c>
      <c r="H33" s="172">
        <v>1188</v>
      </c>
      <c r="I33" s="119"/>
      <c r="J33" s="172">
        <v>2152</v>
      </c>
      <c r="K33" s="172">
        <v>1058</v>
      </c>
      <c r="L33" s="172">
        <v>1094</v>
      </c>
      <c r="M33" s="119"/>
      <c r="N33" s="172">
        <v>1665</v>
      </c>
      <c r="O33" s="172">
        <v>829</v>
      </c>
      <c r="P33" s="172">
        <v>836</v>
      </c>
      <c r="Q33" s="119"/>
      <c r="R33" s="172">
        <v>1535</v>
      </c>
      <c r="S33" s="172">
        <v>787</v>
      </c>
      <c r="T33" s="172">
        <v>748</v>
      </c>
      <c r="U33" s="119"/>
      <c r="V33" s="172">
        <v>1132</v>
      </c>
      <c r="W33" s="172">
        <v>547</v>
      </c>
      <c r="X33" s="172">
        <v>585</v>
      </c>
      <c r="Y33" s="119"/>
      <c r="Z33" s="172">
        <v>458</v>
      </c>
      <c r="AA33" s="172">
        <v>219</v>
      </c>
      <c r="AB33" s="172">
        <v>239</v>
      </c>
    </row>
    <row r="34" spans="1:28" ht="15" customHeight="1" x14ac:dyDescent="0.25">
      <c r="A34" s="108" t="s">
        <v>100</v>
      </c>
      <c r="B34" s="172">
        <v>4545</v>
      </c>
      <c r="C34" s="172">
        <v>2297</v>
      </c>
      <c r="D34" s="172">
        <v>2248</v>
      </c>
      <c r="E34" s="119"/>
      <c r="F34" s="172">
        <v>1243</v>
      </c>
      <c r="G34" s="172">
        <v>644</v>
      </c>
      <c r="H34" s="172">
        <v>599</v>
      </c>
      <c r="I34" s="119"/>
      <c r="J34" s="172">
        <v>987</v>
      </c>
      <c r="K34" s="172">
        <v>498</v>
      </c>
      <c r="L34" s="172">
        <v>489</v>
      </c>
      <c r="M34" s="119"/>
      <c r="N34" s="172">
        <v>782</v>
      </c>
      <c r="O34" s="172">
        <v>378</v>
      </c>
      <c r="P34" s="172">
        <v>404</v>
      </c>
      <c r="Q34" s="119"/>
      <c r="R34" s="172">
        <v>717</v>
      </c>
      <c r="S34" s="172">
        <v>377</v>
      </c>
      <c r="T34" s="172">
        <v>340</v>
      </c>
      <c r="U34" s="119"/>
      <c r="V34" s="172">
        <v>515</v>
      </c>
      <c r="W34" s="172">
        <v>252</v>
      </c>
      <c r="X34" s="172">
        <v>263</v>
      </c>
      <c r="Y34" s="119"/>
      <c r="Z34" s="172">
        <v>301</v>
      </c>
      <c r="AA34" s="172">
        <v>148</v>
      </c>
      <c r="AB34" s="172">
        <v>153</v>
      </c>
    </row>
    <row r="35" spans="1:28" ht="15" customHeight="1" x14ac:dyDescent="0.25">
      <c r="A35" s="108" t="s">
        <v>101</v>
      </c>
      <c r="B35" s="172">
        <v>5210</v>
      </c>
      <c r="C35" s="172">
        <v>2614</v>
      </c>
      <c r="D35" s="172">
        <v>2596</v>
      </c>
      <c r="E35" s="119"/>
      <c r="F35" s="172">
        <v>1451</v>
      </c>
      <c r="G35" s="172">
        <v>767</v>
      </c>
      <c r="H35" s="172">
        <v>684</v>
      </c>
      <c r="I35" s="119"/>
      <c r="J35" s="172">
        <v>1193</v>
      </c>
      <c r="K35" s="172">
        <v>571</v>
      </c>
      <c r="L35" s="172">
        <v>622</v>
      </c>
      <c r="M35" s="119"/>
      <c r="N35" s="172">
        <v>1003</v>
      </c>
      <c r="O35" s="172">
        <v>512</v>
      </c>
      <c r="P35" s="172">
        <v>491</v>
      </c>
      <c r="Q35" s="119"/>
      <c r="R35" s="172">
        <v>848</v>
      </c>
      <c r="S35" s="172">
        <v>430</v>
      </c>
      <c r="T35" s="172">
        <v>418</v>
      </c>
      <c r="U35" s="119"/>
      <c r="V35" s="172">
        <v>594</v>
      </c>
      <c r="W35" s="172">
        <v>282</v>
      </c>
      <c r="X35" s="172">
        <v>312</v>
      </c>
      <c r="Y35" s="119"/>
      <c r="Z35" s="172">
        <v>121</v>
      </c>
      <c r="AA35" s="172">
        <v>52</v>
      </c>
      <c r="AB35" s="172">
        <v>69</v>
      </c>
    </row>
    <row r="36" spans="1:28" ht="15" customHeight="1" x14ac:dyDescent="0.25">
      <c r="A36" s="108" t="s">
        <v>102</v>
      </c>
      <c r="B36" s="172">
        <v>1808</v>
      </c>
      <c r="C36" s="172">
        <v>945</v>
      </c>
      <c r="D36" s="172">
        <v>863</v>
      </c>
      <c r="E36" s="119"/>
      <c r="F36" s="172">
        <v>518</v>
      </c>
      <c r="G36" s="172">
        <v>310</v>
      </c>
      <c r="H36" s="172">
        <v>208</v>
      </c>
      <c r="I36" s="119"/>
      <c r="J36" s="172">
        <v>410</v>
      </c>
      <c r="K36" s="172">
        <v>206</v>
      </c>
      <c r="L36" s="172">
        <v>204</v>
      </c>
      <c r="M36" s="119"/>
      <c r="N36" s="172">
        <v>304</v>
      </c>
      <c r="O36" s="172">
        <v>152</v>
      </c>
      <c r="P36" s="172">
        <v>152</v>
      </c>
      <c r="Q36" s="119"/>
      <c r="R36" s="172">
        <v>265</v>
      </c>
      <c r="S36" s="172">
        <v>126</v>
      </c>
      <c r="T36" s="172">
        <v>139</v>
      </c>
      <c r="U36" s="119"/>
      <c r="V36" s="172">
        <v>193</v>
      </c>
      <c r="W36" s="172">
        <v>93</v>
      </c>
      <c r="X36" s="172">
        <v>100</v>
      </c>
      <c r="Y36" s="119"/>
      <c r="Z36" s="172">
        <v>118</v>
      </c>
      <c r="AA36" s="172">
        <v>58</v>
      </c>
      <c r="AB36" s="172">
        <v>60</v>
      </c>
    </row>
    <row r="37" spans="1:28" ht="15" customHeight="1" x14ac:dyDescent="0.25">
      <c r="A37" s="108" t="s">
        <v>103</v>
      </c>
      <c r="B37" s="172">
        <v>14550</v>
      </c>
      <c r="C37" s="172">
        <v>7105</v>
      </c>
      <c r="D37" s="172">
        <v>7445</v>
      </c>
      <c r="E37" s="119"/>
      <c r="F37" s="172">
        <v>4000</v>
      </c>
      <c r="G37" s="172">
        <v>1999</v>
      </c>
      <c r="H37" s="172">
        <v>2001</v>
      </c>
      <c r="I37" s="119"/>
      <c r="J37" s="172">
        <v>3240</v>
      </c>
      <c r="K37" s="172">
        <v>1634</v>
      </c>
      <c r="L37" s="172">
        <v>1606</v>
      </c>
      <c r="M37" s="119"/>
      <c r="N37" s="172">
        <v>2562</v>
      </c>
      <c r="O37" s="172">
        <v>1248</v>
      </c>
      <c r="P37" s="172">
        <v>1314</v>
      </c>
      <c r="Q37" s="119"/>
      <c r="R37" s="172">
        <v>2280</v>
      </c>
      <c r="S37" s="172">
        <v>1095</v>
      </c>
      <c r="T37" s="172">
        <v>1185</v>
      </c>
      <c r="U37" s="119"/>
      <c r="V37" s="172">
        <v>1883</v>
      </c>
      <c r="W37" s="172">
        <v>871</v>
      </c>
      <c r="X37" s="172">
        <v>1012</v>
      </c>
      <c r="Y37" s="119"/>
      <c r="Z37" s="172">
        <v>585</v>
      </c>
      <c r="AA37" s="172">
        <v>258</v>
      </c>
      <c r="AB37" s="172">
        <v>327</v>
      </c>
    </row>
    <row r="38" spans="1:28" ht="15" customHeight="1" x14ac:dyDescent="0.25">
      <c r="A38" s="108" t="s">
        <v>104</v>
      </c>
      <c r="B38" s="172">
        <v>12622</v>
      </c>
      <c r="C38" s="172">
        <v>6224</v>
      </c>
      <c r="D38" s="172">
        <v>6398</v>
      </c>
      <c r="E38" s="119"/>
      <c r="F38" s="172">
        <v>3390</v>
      </c>
      <c r="G38" s="172">
        <v>1729</v>
      </c>
      <c r="H38" s="172">
        <v>1661</v>
      </c>
      <c r="I38" s="119"/>
      <c r="J38" s="172">
        <v>2926</v>
      </c>
      <c r="K38" s="172">
        <v>1448</v>
      </c>
      <c r="L38" s="172">
        <v>1478</v>
      </c>
      <c r="M38" s="119"/>
      <c r="N38" s="172">
        <v>2281</v>
      </c>
      <c r="O38" s="172">
        <v>1123</v>
      </c>
      <c r="P38" s="172">
        <v>1158</v>
      </c>
      <c r="Q38" s="119"/>
      <c r="R38" s="172">
        <v>2032</v>
      </c>
      <c r="S38" s="172">
        <v>992</v>
      </c>
      <c r="T38" s="172">
        <v>1040</v>
      </c>
      <c r="U38" s="119"/>
      <c r="V38" s="172">
        <v>1587</v>
      </c>
      <c r="W38" s="172">
        <v>743</v>
      </c>
      <c r="X38" s="172">
        <v>844</v>
      </c>
      <c r="Y38" s="119"/>
      <c r="Z38" s="172">
        <v>406</v>
      </c>
      <c r="AA38" s="172">
        <v>189</v>
      </c>
      <c r="AB38" s="172">
        <v>217</v>
      </c>
    </row>
    <row r="39" spans="1:28" ht="15" customHeight="1" thickBot="1" x14ac:dyDescent="0.3">
      <c r="A39" s="123" t="s">
        <v>105</v>
      </c>
      <c r="B39" s="121">
        <v>2136</v>
      </c>
      <c r="C39" s="121">
        <v>1117</v>
      </c>
      <c r="D39" s="121">
        <v>1019</v>
      </c>
      <c r="E39" s="121"/>
      <c r="F39" s="121">
        <v>631</v>
      </c>
      <c r="G39" s="121">
        <v>341</v>
      </c>
      <c r="H39" s="121">
        <v>290</v>
      </c>
      <c r="I39" s="121"/>
      <c r="J39" s="121">
        <v>485</v>
      </c>
      <c r="K39" s="121">
        <v>246</v>
      </c>
      <c r="L39" s="121">
        <v>239</v>
      </c>
      <c r="M39" s="121"/>
      <c r="N39" s="121">
        <v>434</v>
      </c>
      <c r="O39" s="121">
        <v>229</v>
      </c>
      <c r="P39" s="121">
        <v>205</v>
      </c>
      <c r="Q39" s="121"/>
      <c r="R39" s="121">
        <v>305</v>
      </c>
      <c r="S39" s="121">
        <v>161</v>
      </c>
      <c r="T39" s="121">
        <v>144</v>
      </c>
      <c r="U39" s="121"/>
      <c r="V39" s="121">
        <v>205</v>
      </c>
      <c r="W39" s="121">
        <v>101</v>
      </c>
      <c r="X39" s="121">
        <v>104</v>
      </c>
      <c r="Y39" s="121"/>
      <c r="Z39" s="121">
        <v>76</v>
      </c>
      <c r="AA39" s="121">
        <v>39</v>
      </c>
      <c r="AB39" s="121">
        <v>37</v>
      </c>
    </row>
    <row r="40" spans="1:28" ht="15" customHeight="1" x14ac:dyDescent="0.25">
      <c r="A40" s="334" t="s">
        <v>256</v>
      </c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</row>
    <row r="41" spans="1:28" ht="15" customHeight="1" x14ac:dyDescent="0.25">
      <c r="A41" s="335" t="s">
        <v>242</v>
      </c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</row>
  </sheetData>
  <mergeCells count="17">
    <mergeCell ref="A3:AB3"/>
    <mergeCell ref="A4:AB4"/>
    <mergeCell ref="A5:AB5"/>
    <mergeCell ref="A40:AB40"/>
    <mergeCell ref="A41:AB41"/>
    <mergeCell ref="AE1:AF2"/>
    <mergeCell ref="A1:AB1"/>
    <mergeCell ref="A8:A9"/>
    <mergeCell ref="B8:D8"/>
    <mergeCell ref="F8:H8"/>
    <mergeCell ref="J8:L8"/>
    <mergeCell ref="N8:P8"/>
    <mergeCell ref="R8:T8"/>
    <mergeCell ref="V8:X8"/>
    <mergeCell ref="Z8:AB8"/>
    <mergeCell ref="A6:AB6"/>
    <mergeCell ref="A2:AB2"/>
  </mergeCells>
  <hyperlinks>
    <hyperlink ref="AE1" r:id="rId1" location="INDICE!A1"/>
    <hyperlink ref="AE1:AF2" location="INDICE!A1" display="INDICE"/>
  </hyperlinks>
  <printOptions horizontalCentered="1"/>
  <pageMargins left="0.7" right="0.7" top="0.75" bottom="0.75" header="0.3" footer="0.3"/>
  <pageSetup scale="70" orientation="landscape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8"/>
  <sheetViews>
    <sheetView topLeftCell="D1" zoomScaleNormal="100" zoomScaleSheetLayoutView="100" workbookViewId="0">
      <selection activeCell="N95" sqref="N95"/>
    </sheetView>
  </sheetViews>
  <sheetFormatPr baseColWidth="10" defaultRowHeight="15" customHeight="1" x14ac:dyDescent="0.2"/>
  <cols>
    <col min="1" max="1" width="16.28515625" style="102" bestFit="1" customWidth="1"/>
    <col min="2" max="4" width="7.42578125" style="102" bestFit="1" customWidth="1"/>
    <col min="5" max="5" width="1.42578125" style="102" customWidth="1"/>
    <col min="6" max="8" width="7" style="102" bestFit="1" customWidth="1"/>
    <col min="9" max="9" width="1.42578125" style="102" customWidth="1"/>
    <col min="10" max="12" width="7" style="102" bestFit="1" customWidth="1"/>
    <col min="13" max="13" width="1.42578125" style="102" customWidth="1"/>
    <col min="14" max="16" width="7" style="102" bestFit="1" customWidth="1"/>
    <col min="17" max="17" width="1.42578125" style="102" customWidth="1"/>
    <col min="18" max="20" width="7" style="102" bestFit="1" customWidth="1"/>
    <col min="21" max="21" width="1.42578125" style="102" customWidth="1"/>
    <col min="22" max="24" width="7" style="102" bestFit="1" customWidth="1"/>
    <col min="25" max="25" width="1.42578125" style="102" customWidth="1"/>
    <col min="26" max="28" width="7" style="102" bestFit="1" customWidth="1"/>
    <col min="29" max="29" width="2.140625" style="102" customWidth="1"/>
    <col min="30" max="30" width="17" style="102" customWidth="1"/>
    <col min="31" max="33" width="6.140625" style="102" customWidth="1"/>
    <col min="34" max="34" width="1.42578125" style="102" customWidth="1"/>
    <col min="35" max="37" width="6.140625" style="102" customWidth="1"/>
    <col min="38" max="38" width="1.42578125" style="102" customWidth="1"/>
    <col min="39" max="41" width="6.140625" style="102" customWidth="1"/>
    <col min="42" max="42" width="1.42578125" style="102" customWidth="1"/>
    <col min="43" max="45" width="6.140625" style="102" customWidth="1"/>
    <col min="46" max="46" width="1.42578125" style="102" customWidth="1"/>
    <col min="47" max="49" width="6.140625" style="102" customWidth="1"/>
    <col min="50" max="50" width="1.42578125" style="102" customWidth="1"/>
    <col min="51" max="53" width="6.140625" style="102" customWidth="1"/>
    <col min="54" max="54" width="1.42578125" style="102" customWidth="1"/>
    <col min="55" max="57" width="6.140625" style="102" customWidth="1"/>
    <col min="58" max="62" width="11.42578125" style="96"/>
    <col min="63" max="256" width="11.42578125" style="102"/>
    <col min="257" max="257" width="19.28515625" style="102" customWidth="1"/>
    <col min="258" max="260" width="7.42578125" style="102" bestFit="1" customWidth="1"/>
    <col min="261" max="261" width="1.42578125" style="102" customWidth="1"/>
    <col min="262" max="264" width="6.140625" style="102" customWidth="1"/>
    <col min="265" max="265" width="1.42578125" style="102" customWidth="1"/>
    <col min="266" max="268" width="6.140625" style="102" customWidth="1"/>
    <col min="269" max="269" width="1.42578125" style="102" customWidth="1"/>
    <col min="270" max="272" width="6.140625" style="102" customWidth="1"/>
    <col min="273" max="273" width="1.42578125" style="102" customWidth="1"/>
    <col min="274" max="276" width="6.140625" style="102" customWidth="1"/>
    <col min="277" max="277" width="1.42578125" style="102" customWidth="1"/>
    <col min="278" max="280" width="6.140625" style="102" customWidth="1"/>
    <col min="281" max="281" width="1.42578125" style="102" customWidth="1"/>
    <col min="282" max="284" width="6.140625" style="102" customWidth="1"/>
    <col min="285" max="285" width="2.140625" style="102" customWidth="1"/>
    <col min="286" max="286" width="17" style="102" customWidth="1"/>
    <col min="287" max="289" width="6.140625" style="102" customWidth="1"/>
    <col min="290" max="290" width="1.42578125" style="102" customWidth="1"/>
    <col min="291" max="293" width="6.140625" style="102" customWidth="1"/>
    <col min="294" max="294" width="1.42578125" style="102" customWidth="1"/>
    <col min="295" max="297" width="6.140625" style="102" customWidth="1"/>
    <col min="298" max="298" width="1.42578125" style="102" customWidth="1"/>
    <col min="299" max="301" width="6.140625" style="102" customWidth="1"/>
    <col min="302" max="302" width="1.42578125" style="102" customWidth="1"/>
    <col min="303" max="305" width="6.140625" style="102" customWidth="1"/>
    <col min="306" max="306" width="1.42578125" style="102" customWidth="1"/>
    <col min="307" max="309" width="6.140625" style="102" customWidth="1"/>
    <col min="310" max="310" width="1.42578125" style="102" customWidth="1"/>
    <col min="311" max="313" width="6.140625" style="102" customWidth="1"/>
    <col min="314" max="512" width="11.42578125" style="102"/>
    <col min="513" max="513" width="19.28515625" style="102" customWidth="1"/>
    <col min="514" max="516" width="7.42578125" style="102" bestFit="1" customWidth="1"/>
    <col min="517" max="517" width="1.42578125" style="102" customWidth="1"/>
    <col min="518" max="520" width="6.140625" style="102" customWidth="1"/>
    <col min="521" max="521" width="1.42578125" style="102" customWidth="1"/>
    <col min="522" max="524" width="6.140625" style="102" customWidth="1"/>
    <col min="525" max="525" width="1.42578125" style="102" customWidth="1"/>
    <col min="526" max="528" width="6.140625" style="102" customWidth="1"/>
    <col min="529" max="529" width="1.42578125" style="102" customWidth="1"/>
    <col min="530" max="532" width="6.140625" style="102" customWidth="1"/>
    <col min="533" max="533" width="1.42578125" style="102" customWidth="1"/>
    <col min="534" max="536" width="6.140625" style="102" customWidth="1"/>
    <col min="537" max="537" width="1.42578125" style="102" customWidth="1"/>
    <col min="538" max="540" width="6.140625" style="102" customWidth="1"/>
    <col min="541" max="541" width="2.140625" style="102" customWidth="1"/>
    <col min="542" max="542" width="17" style="102" customWidth="1"/>
    <col min="543" max="545" width="6.140625" style="102" customWidth="1"/>
    <col min="546" max="546" width="1.42578125" style="102" customWidth="1"/>
    <col min="547" max="549" width="6.140625" style="102" customWidth="1"/>
    <col min="550" max="550" width="1.42578125" style="102" customWidth="1"/>
    <col min="551" max="553" width="6.140625" style="102" customWidth="1"/>
    <col min="554" max="554" width="1.42578125" style="102" customWidth="1"/>
    <col min="555" max="557" width="6.140625" style="102" customWidth="1"/>
    <col min="558" max="558" width="1.42578125" style="102" customWidth="1"/>
    <col min="559" max="561" width="6.140625" style="102" customWidth="1"/>
    <col min="562" max="562" width="1.42578125" style="102" customWidth="1"/>
    <col min="563" max="565" width="6.140625" style="102" customWidth="1"/>
    <col min="566" max="566" width="1.42578125" style="102" customWidth="1"/>
    <col min="567" max="569" width="6.140625" style="102" customWidth="1"/>
    <col min="570" max="768" width="11.42578125" style="102"/>
    <col min="769" max="769" width="19.28515625" style="102" customWidth="1"/>
    <col min="770" max="772" width="7.42578125" style="102" bestFit="1" customWidth="1"/>
    <col min="773" max="773" width="1.42578125" style="102" customWidth="1"/>
    <col min="774" max="776" width="6.140625" style="102" customWidth="1"/>
    <col min="777" max="777" width="1.42578125" style="102" customWidth="1"/>
    <col min="778" max="780" width="6.140625" style="102" customWidth="1"/>
    <col min="781" max="781" width="1.42578125" style="102" customWidth="1"/>
    <col min="782" max="784" width="6.140625" style="102" customWidth="1"/>
    <col min="785" max="785" width="1.42578125" style="102" customWidth="1"/>
    <col min="786" max="788" width="6.140625" style="102" customWidth="1"/>
    <col min="789" max="789" width="1.42578125" style="102" customWidth="1"/>
    <col min="790" max="792" width="6.140625" style="102" customWidth="1"/>
    <col min="793" max="793" width="1.42578125" style="102" customWidth="1"/>
    <col min="794" max="796" width="6.140625" style="102" customWidth="1"/>
    <col min="797" max="797" width="2.140625" style="102" customWidth="1"/>
    <col min="798" max="798" width="17" style="102" customWidth="1"/>
    <col min="799" max="801" width="6.140625" style="102" customWidth="1"/>
    <col min="802" max="802" width="1.42578125" style="102" customWidth="1"/>
    <col min="803" max="805" width="6.140625" style="102" customWidth="1"/>
    <col min="806" max="806" width="1.42578125" style="102" customWidth="1"/>
    <col min="807" max="809" width="6.140625" style="102" customWidth="1"/>
    <col min="810" max="810" width="1.42578125" style="102" customWidth="1"/>
    <col min="811" max="813" width="6.140625" style="102" customWidth="1"/>
    <col min="814" max="814" width="1.42578125" style="102" customWidth="1"/>
    <col min="815" max="817" width="6.140625" style="102" customWidth="1"/>
    <col min="818" max="818" width="1.42578125" style="102" customWidth="1"/>
    <col min="819" max="821" width="6.140625" style="102" customWidth="1"/>
    <col min="822" max="822" width="1.42578125" style="102" customWidth="1"/>
    <col min="823" max="825" width="6.140625" style="102" customWidth="1"/>
    <col min="826" max="1024" width="11.42578125" style="102"/>
    <col min="1025" max="1025" width="19.28515625" style="102" customWidth="1"/>
    <col min="1026" max="1028" width="7.42578125" style="102" bestFit="1" customWidth="1"/>
    <col min="1029" max="1029" width="1.42578125" style="102" customWidth="1"/>
    <col min="1030" max="1032" width="6.140625" style="102" customWidth="1"/>
    <col min="1033" max="1033" width="1.42578125" style="102" customWidth="1"/>
    <col min="1034" max="1036" width="6.140625" style="102" customWidth="1"/>
    <col min="1037" max="1037" width="1.42578125" style="102" customWidth="1"/>
    <col min="1038" max="1040" width="6.140625" style="102" customWidth="1"/>
    <col min="1041" max="1041" width="1.42578125" style="102" customWidth="1"/>
    <col min="1042" max="1044" width="6.140625" style="102" customWidth="1"/>
    <col min="1045" max="1045" width="1.42578125" style="102" customWidth="1"/>
    <col min="1046" max="1048" width="6.140625" style="102" customWidth="1"/>
    <col min="1049" max="1049" width="1.42578125" style="102" customWidth="1"/>
    <col min="1050" max="1052" width="6.140625" style="102" customWidth="1"/>
    <col min="1053" max="1053" width="2.140625" style="102" customWidth="1"/>
    <col min="1054" max="1054" width="17" style="102" customWidth="1"/>
    <col min="1055" max="1057" width="6.140625" style="102" customWidth="1"/>
    <col min="1058" max="1058" width="1.42578125" style="102" customWidth="1"/>
    <col min="1059" max="1061" width="6.140625" style="102" customWidth="1"/>
    <col min="1062" max="1062" width="1.42578125" style="102" customWidth="1"/>
    <col min="1063" max="1065" width="6.140625" style="102" customWidth="1"/>
    <col min="1066" max="1066" width="1.42578125" style="102" customWidth="1"/>
    <col min="1067" max="1069" width="6.140625" style="102" customWidth="1"/>
    <col min="1070" max="1070" width="1.42578125" style="102" customWidth="1"/>
    <col min="1071" max="1073" width="6.140625" style="102" customWidth="1"/>
    <col min="1074" max="1074" width="1.42578125" style="102" customWidth="1"/>
    <col min="1075" max="1077" width="6.140625" style="102" customWidth="1"/>
    <col min="1078" max="1078" width="1.42578125" style="102" customWidth="1"/>
    <col min="1079" max="1081" width="6.140625" style="102" customWidth="1"/>
    <col min="1082" max="1280" width="11.42578125" style="102"/>
    <col min="1281" max="1281" width="19.28515625" style="102" customWidth="1"/>
    <col min="1282" max="1284" width="7.42578125" style="102" bestFit="1" customWidth="1"/>
    <col min="1285" max="1285" width="1.42578125" style="102" customWidth="1"/>
    <col min="1286" max="1288" width="6.140625" style="102" customWidth="1"/>
    <col min="1289" max="1289" width="1.42578125" style="102" customWidth="1"/>
    <col min="1290" max="1292" width="6.140625" style="102" customWidth="1"/>
    <col min="1293" max="1293" width="1.42578125" style="102" customWidth="1"/>
    <col min="1294" max="1296" width="6.140625" style="102" customWidth="1"/>
    <col min="1297" max="1297" width="1.42578125" style="102" customWidth="1"/>
    <col min="1298" max="1300" width="6.140625" style="102" customWidth="1"/>
    <col min="1301" max="1301" width="1.42578125" style="102" customWidth="1"/>
    <col min="1302" max="1304" width="6.140625" style="102" customWidth="1"/>
    <col min="1305" max="1305" width="1.42578125" style="102" customWidth="1"/>
    <col min="1306" max="1308" width="6.140625" style="102" customWidth="1"/>
    <col min="1309" max="1309" width="2.140625" style="102" customWidth="1"/>
    <col min="1310" max="1310" width="17" style="102" customWidth="1"/>
    <col min="1311" max="1313" width="6.140625" style="102" customWidth="1"/>
    <col min="1314" max="1314" width="1.42578125" style="102" customWidth="1"/>
    <col min="1315" max="1317" width="6.140625" style="102" customWidth="1"/>
    <col min="1318" max="1318" width="1.42578125" style="102" customWidth="1"/>
    <col min="1319" max="1321" width="6.140625" style="102" customWidth="1"/>
    <col min="1322" max="1322" width="1.42578125" style="102" customWidth="1"/>
    <col min="1323" max="1325" width="6.140625" style="102" customWidth="1"/>
    <col min="1326" max="1326" width="1.42578125" style="102" customWidth="1"/>
    <col min="1327" max="1329" width="6.140625" style="102" customWidth="1"/>
    <col min="1330" max="1330" width="1.42578125" style="102" customWidth="1"/>
    <col min="1331" max="1333" width="6.140625" style="102" customWidth="1"/>
    <col min="1334" max="1334" width="1.42578125" style="102" customWidth="1"/>
    <col min="1335" max="1337" width="6.140625" style="102" customWidth="1"/>
    <col min="1338" max="1536" width="11.42578125" style="102"/>
    <col min="1537" max="1537" width="19.28515625" style="102" customWidth="1"/>
    <col min="1538" max="1540" width="7.42578125" style="102" bestFit="1" customWidth="1"/>
    <col min="1541" max="1541" width="1.42578125" style="102" customWidth="1"/>
    <col min="1542" max="1544" width="6.140625" style="102" customWidth="1"/>
    <col min="1545" max="1545" width="1.42578125" style="102" customWidth="1"/>
    <col min="1546" max="1548" width="6.140625" style="102" customWidth="1"/>
    <col min="1549" max="1549" width="1.42578125" style="102" customWidth="1"/>
    <col min="1550" max="1552" width="6.140625" style="102" customWidth="1"/>
    <col min="1553" max="1553" width="1.42578125" style="102" customWidth="1"/>
    <col min="1554" max="1556" width="6.140625" style="102" customWidth="1"/>
    <col min="1557" max="1557" width="1.42578125" style="102" customWidth="1"/>
    <col min="1558" max="1560" width="6.140625" style="102" customWidth="1"/>
    <col min="1561" max="1561" width="1.42578125" style="102" customWidth="1"/>
    <col min="1562" max="1564" width="6.140625" style="102" customWidth="1"/>
    <col min="1565" max="1565" width="2.140625" style="102" customWidth="1"/>
    <col min="1566" max="1566" width="17" style="102" customWidth="1"/>
    <col min="1567" max="1569" width="6.140625" style="102" customWidth="1"/>
    <col min="1570" max="1570" width="1.42578125" style="102" customWidth="1"/>
    <col min="1571" max="1573" width="6.140625" style="102" customWidth="1"/>
    <col min="1574" max="1574" width="1.42578125" style="102" customWidth="1"/>
    <col min="1575" max="1577" width="6.140625" style="102" customWidth="1"/>
    <col min="1578" max="1578" width="1.42578125" style="102" customWidth="1"/>
    <col min="1579" max="1581" width="6.140625" style="102" customWidth="1"/>
    <col min="1582" max="1582" width="1.42578125" style="102" customWidth="1"/>
    <col min="1583" max="1585" width="6.140625" style="102" customWidth="1"/>
    <col min="1586" max="1586" width="1.42578125" style="102" customWidth="1"/>
    <col min="1587" max="1589" width="6.140625" style="102" customWidth="1"/>
    <col min="1590" max="1590" width="1.42578125" style="102" customWidth="1"/>
    <col min="1591" max="1593" width="6.140625" style="102" customWidth="1"/>
    <col min="1594" max="1792" width="11.42578125" style="102"/>
    <col min="1793" max="1793" width="19.28515625" style="102" customWidth="1"/>
    <col min="1794" max="1796" width="7.42578125" style="102" bestFit="1" customWidth="1"/>
    <col min="1797" max="1797" width="1.42578125" style="102" customWidth="1"/>
    <col min="1798" max="1800" width="6.140625" style="102" customWidth="1"/>
    <col min="1801" max="1801" width="1.42578125" style="102" customWidth="1"/>
    <col min="1802" max="1804" width="6.140625" style="102" customWidth="1"/>
    <col min="1805" max="1805" width="1.42578125" style="102" customWidth="1"/>
    <col min="1806" max="1808" width="6.140625" style="102" customWidth="1"/>
    <col min="1809" max="1809" width="1.42578125" style="102" customWidth="1"/>
    <col min="1810" max="1812" width="6.140625" style="102" customWidth="1"/>
    <col min="1813" max="1813" width="1.42578125" style="102" customWidth="1"/>
    <col min="1814" max="1816" width="6.140625" style="102" customWidth="1"/>
    <col min="1817" max="1817" width="1.42578125" style="102" customWidth="1"/>
    <col min="1818" max="1820" width="6.140625" style="102" customWidth="1"/>
    <col min="1821" max="1821" width="2.140625" style="102" customWidth="1"/>
    <col min="1822" max="1822" width="17" style="102" customWidth="1"/>
    <col min="1823" max="1825" width="6.140625" style="102" customWidth="1"/>
    <col min="1826" max="1826" width="1.42578125" style="102" customWidth="1"/>
    <col min="1827" max="1829" width="6.140625" style="102" customWidth="1"/>
    <col min="1830" max="1830" width="1.42578125" style="102" customWidth="1"/>
    <col min="1831" max="1833" width="6.140625" style="102" customWidth="1"/>
    <col min="1834" max="1834" width="1.42578125" style="102" customWidth="1"/>
    <col min="1835" max="1837" width="6.140625" style="102" customWidth="1"/>
    <col min="1838" max="1838" width="1.42578125" style="102" customWidth="1"/>
    <col min="1839" max="1841" width="6.140625" style="102" customWidth="1"/>
    <col min="1842" max="1842" width="1.42578125" style="102" customWidth="1"/>
    <col min="1843" max="1845" width="6.140625" style="102" customWidth="1"/>
    <col min="1846" max="1846" width="1.42578125" style="102" customWidth="1"/>
    <col min="1847" max="1849" width="6.140625" style="102" customWidth="1"/>
    <col min="1850" max="2048" width="11.42578125" style="102"/>
    <col min="2049" max="2049" width="19.28515625" style="102" customWidth="1"/>
    <col min="2050" max="2052" width="7.42578125" style="102" bestFit="1" customWidth="1"/>
    <col min="2053" max="2053" width="1.42578125" style="102" customWidth="1"/>
    <col min="2054" max="2056" width="6.140625" style="102" customWidth="1"/>
    <col min="2057" max="2057" width="1.42578125" style="102" customWidth="1"/>
    <col min="2058" max="2060" width="6.140625" style="102" customWidth="1"/>
    <col min="2061" max="2061" width="1.42578125" style="102" customWidth="1"/>
    <col min="2062" max="2064" width="6.140625" style="102" customWidth="1"/>
    <col min="2065" max="2065" width="1.42578125" style="102" customWidth="1"/>
    <col min="2066" max="2068" width="6.140625" style="102" customWidth="1"/>
    <col min="2069" max="2069" width="1.42578125" style="102" customWidth="1"/>
    <col min="2070" max="2072" width="6.140625" style="102" customWidth="1"/>
    <col min="2073" max="2073" width="1.42578125" style="102" customWidth="1"/>
    <col min="2074" max="2076" width="6.140625" style="102" customWidth="1"/>
    <col min="2077" max="2077" width="2.140625" style="102" customWidth="1"/>
    <col min="2078" max="2078" width="17" style="102" customWidth="1"/>
    <col min="2079" max="2081" width="6.140625" style="102" customWidth="1"/>
    <col min="2082" max="2082" width="1.42578125" style="102" customWidth="1"/>
    <col min="2083" max="2085" width="6.140625" style="102" customWidth="1"/>
    <col min="2086" max="2086" width="1.42578125" style="102" customWidth="1"/>
    <col min="2087" max="2089" width="6.140625" style="102" customWidth="1"/>
    <col min="2090" max="2090" width="1.42578125" style="102" customWidth="1"/>
    <col min="2091" max="2093" width="6.140625" style="102" customWidth="1"/>
    <col min="2094" max="2094" width="1.42578125" style="102" customWidth="1"/>
    <col min="2095" max="2097" width="6.140625" style="102" customWidth="1"/>
    <col min="2098" max="2098" width="1.42578125" style="102" customWidth="1"/>
    <col min="2099" max="2101" width="6.140625" style="102" customWidth="1"/>
    <col min="2102" max="2102" width="1.42578125" style="102" customWidth="1"/>
    <col min="2103" max="2105" width="6.140625" style="102" customWidth="1"/>
    <col min="2106" max="2304" width="11.42578125" style="102"/>
    <col min="2305" max="2305" width="19.28515625" style="102" customWidth="1"/>
    <col min="2306" max="2308" width="7.42578125" style="102" bestFit="1" customWidth="1"/>
    <col min="2309" max="2309" width="1.42578125" style="102" customWidth="1"/>
    <col min="2310" max="2312" width="6.140625" style="102" customWidth="1"/>
    <col min="2313" max="2313" width="1.42578125" style="102" customWidth="1"/>
    <col min="2314" max="2316" width="6.140625" style="102" customWidth="1"/>
    <col min="2317" max="2317" width="1.42578125" style="102" customWidth="1"/>
    <col min="2318" max="2320" width="6.140625" style="102" customWidth="1"/>
    <col min="2321" max="2321" width="1.42578125" style="102" customWidth="1"/>
    <col min="2322" max="2324" width="6.140625" style="102" customWidth="1"/>
    <col min="2325" max="2325" width="1.42578125" style="102" customWidth="1"/>
    <col min="2326" max="2328" width="6.140625" style="102" customWidth="1"/>
    <col min="2329" max="2329" width="1.42578125" style="102" customWidth="1"/>
    <col min="2330" max="2332" width="6.140625" style="102" customWidth="1"/>
    <col min="2333" max="2333" width="2.140625" style="102" customWidth="1"/>
    <col min="2334" max="2334" width="17" style="102" customWidth="1"/>
    <col min="2335" max="2337" width="6.140625" style="102" customWidth="1"/>
    <col min="2338" max="2338" width="1.42578125" style="102" customWidth="1"/>
    <col min="2339" max="2341" width="6.140625" style="102" customWidth="1"/>
    <col min="2342" max="2342" width="1.42578125" style="102" customWidth="1"/>
    <col min="2343" max="2345" width="6.140625" style="102" customWidth="1"/>
    <col min="2346" max="2346" width="1.42578125" style="102" customWidth="1"/>
    <col min="2347" max="2349" width="6.140625" style="102" customWidth="1"/>
    <col min="2350" max="2350" width="1.42578125" style="102" customWidth="1"/>
    <col min="2351" max="2353" width="6.140625" style="102" customWidth="1"/>
    <col min="2354" max="2354" width="1.42578125" style="102" customWidth="1"/>
    <col min="2355" max="2357" width="6.140625" style="102" customWidth="1"/>
    <col min="2358" max="2358" width="1.42578125" style="102" customWidth="1"/>
    <col min="2359" max="2361" width="6.140625" style="102" customWidth="1"/>
    <col min="2362" max="2560" width="11.42578125" style="102"/>
    <col min="2561" max="2561" width="19.28515625" style="102" customWidth="1"/>
    <col min="2562" max="2564" width="7.42578125" style="102" bestFit="1" customWidth="1"/>
    <col min="2565" max="2565" width="1.42578125" style="102" customWidth="1"/>
    <col min="2566" max="2568" width="6.140625" style="102" customWidth="1"/>
    <col min="2569" max="2569" width="1.42578125" style="102" customWidth="1"/>
    <col min="2570" max="2572" width="6.140625" style="102" customWidth="1"/>
    <col min="2573" max="2573" width="1.42578125" style="102" customWidth="1"/>
    <col min="2574" max="2576" width="6.140625" style="102" customWidth="1"/>
    <col min="2577" max="2577" width="1.42578125" style="102" customWidth="1"/>
    <col min="2578" max="2580" width="6.140625" style="102" customWidth="1"/>
    <col min="2581" max="2581" width="1.42578125" style="102" customWidth="1"/>
    <col min="2582" max="2584" width="6.140625" style="102" customWidth="1"/>
    <col min="2585" max="2585" width="1.42578125" style="102" customWidth="1"/>
    <col min="2586" max="2588" width="6.140625" style="102" customWidth="1"/>
    <col min="2589" max="2589" width="2.140625" style="102" customWidth="1"/>
    <col min="2590" max="2590" width="17" style="102" customWidth="1"/>
    <col min="2591" max="2593" width="6.140625" style="102" customWidth="1"/>
    <col min="2594" max="2594" width="1.42578125" style="102" customWidth="1"/>
    <col min="2595" max="2597" width="6.140625" style="102" customWidth="1"/>
    <col min="2598" max="2598" width="1.42578125" style="102" customWidth="1"/>
    <col min="2599" max="2601" width="6.140625" style="102" customWidth="1"/>
    <col min="2602" max="2602" width="1.42578125" style="102" customWidth="1"/>
    <col min="2603" max="2605" width="6.140625" style="102" customWidth="1"/>
    <col min="2606" max="2606" width="1.42578125" style="102" customWidth="1"/>
    <col min="2607" max="2609" width="6.140625" style="102" customWidth="1"/>
    <col min="2610" max="2610" width="1.42578125" style="102" customWidth="1"/>
    <col min="2611" max="2613" width="6.140625" style="102" customWidth="1"/>
    <col min="2614" max="2614" width="1.42578125" style="102" customWidth="1"/>
    <col min="2615" max="2617" width="6.140625" style="102" customWidth="1"/>
    <col min="2618" max="2816" width="11.42578125" style="102"/>
    <col min="2817" max="2817" width="19.28515625" style="102" customWidth="1"/>
    <col min="2818" max="2820" width="7.42578125" style="102" bestFit="1" customWidth="1"/>
    <col min="2821" max="2821" width="1.42578125" style="102" customWidth="1"/>
    <col min="2822" max="2824" width="6.140625" style="102" customWidth="1"/>
    <col min="2825" max="2825" width="1.42578125" style="102" customWidth="1"/>
    <col min="2826" max="2828" width="6.140625" style="102" customWidth="1"/>
    <col min="2829" max="2829" width="1.42578125" style="102" customWidth="1"/>
    <col min="2830" max="2832" width="6.140625" style="102" customWidth="1"/>
    <col min="2833" max="2833" width="1.42578125" style="102" customWidth="1"/>
    <col min="2834" max="2836" width="6.140625" style="102" customWidth="1"/>
    <col min="2837" max="2837" width="1.42578125" style="102" customWidth="1"/>
    <col min="2838" max="2840" width="6.140625" style="102" customWidth="1"/>
    <col min="2841" max="2841" width="1.42578125" style="102" customWidth="1"/>
    <col min="2842" max="2844" width="6.140625" style="102" customWidth="1"/>
    <col min="2845" max="2845" width="2.140625" style="102" customWidth="1"/>
    <col min="2846" max="2846" width="17" style="102" customWidth="1"/>
    <col min="2847" max="2849" width="6.140625" style="102" customWidth="1"/>
    <col min="2850" max="2850" width="1.42578125" style="102" customWidth="1"/>
    <col min="2851" max="2853" width="6.140625" style="102" customWidth="1"/>
    <col min="2854" max="2854" width="1.42578125" style="102" customWidth="1"/>
    <col min="2855" max="2857" width="6.140625" style="102" customWidth="1"/>
    <col min="2858" max="2858" width="1.42578125" style="102" customWidth="1"/>
    <col min="2859" max="2861" width="6.140625" style="102" customWidth="1"/>
    <col min="2862" max="2862" width="1.42578125" style="102" customWidth="1"/>
    <col min="2863" max="2865" width="6.140625" style="102" customWidth="1"/>
    <col min="2866" max="2866" width="1.42578125" style="102" customWidth="1"/>
    <col min="2867" max="2869" width="6.140625" style="102" customWidth="1"/>
    <col min="2870" max="2870" width="1.42578125" style="102" customWidth="1"/>
    <col min="2871" max="2873" width="6.140625" style="102" customWidth="1"/>
    <col min="2874" max="3072" width="11.42578125" style="102"/>
    <col min="3073" max="3073" width="19.28515625" style="102" customWidth="1"/>
    <col min="3074" max="3076" width="7.42578125" style="102" bestFit="1" customWidth="1"/>
    <col min="3077" max="3077" width="1.42578125" style="102" customWidth="1"/>
    <col min="3078" max="3080" width="6.140625" style="102" customWidth="1"/>
    <col min="3081" max="3081" width="1.42578125" style="102" customWidth="1"/>
    <col min="3082" max="3084" width="6.140625" style="102" customWidth="1"/>
    <col min="3085" max="3085" width="1.42578125" style="102" customWidth="1"/>
    <col min="3086" max="3088" width="6.140625" style="102" customWidth="1"/>
    <col min="3089" max="3089" width="1.42578125" style="102" customWidth="1"/>
    <col min="3090" max="3092" width="6.140625" style="102" customWidth="1"/>
    <col min="3093" max="3093" width="1.42578125" style="102" customWidth="1"/>
    <col min="3094" max="3096" width="6.140625" style="102" customWidth="1"/>
    <col min="3097" max="3097" width="1.42578125" style="102" customWidth="1"/>
    <col min="3098" max="3100" width="6.140625" style="102" customWidth="1"/>
    <col min="3101" max="3101" width="2.140625" style="102" customWidth="1"/>
    <col min="3102" max="3102" width="17" style="102" customWidth="1"/>
    <col min="3103" max="3105" width="6.140625" style="102" customWidth="1"/>
    <col min="3106" max="3106" width="1.42578125" style="102" customWidth="1"/>
    <col min="3107" max="3109" width="6.140625" style="102" customWidth="1"/>
    <col min="3110" max="3110" width="1.42578125" style="102" customWidth="1"/>
    <col min="3111" max="3113" width="6.140625" style="102" customWidth="1"/>
    <col min="3114" max="3114" width="1.42578125" style="102" customWidth="1"/>
    <col min="3115" max="3117" width="6.140625" style="102" customWidth="1"/>
    <col min="3118" max="3118" width="1.42578125" style="102" customWidth="1"/>
    <col min="3119" max="3121" width="6.140625" style="102" customWidth="1"/>
    <col min="3122" max="3122" width="1.42578125" style="102" customWidth="1"/>
    <col min="3123" max="3125" width="6.140625" style="102" customWidth="1"/>
    <col min="3126" max="3126" width="1.42578125" style="102" customWidth="1"/>
    <col min="3127" max="3129" width="6.140625" style="102" customWidth="1"/>
    <col min="3130" max="3328" width="11.42578125" style="102"/>
    <col min="3329" max="3329" width="19.28515625" style="102" customWidth="1"/>
    <col min="3330" max="3332" width="7.42578125" style="102" bestFit="1" customWidth="1"/>
    <col min="3333" max="3333" width="1.42578125" style="102" customWidth="1"/>
    <col min="3334" max="3336" width="6.140625" style="102" customWidth="1"/>
    <col min="3337" max="3337" width="1.42578125" style="102" customWidth="1"/>
    <col min="3338" max="3340" width="6.140625" style="102" customWidth="1"/>
    <col min="3341" max="3341" width="1.42578125" style="102" customWidth="1"/>
    <col min="3342" max="3344" width="6.140625" style="102" customWidth="1"/>
    <col min="3345" max="3345" width="1.42578125" style="102" customWidth="1"/>
    <col min="3346" max="3348" width="6.140625" style="102" customWidth="1"/>
    <col min="3349" max="3349" width="1.42578125" style="102" customWidth="1"/>
    <col min="3350" max="3352" width="6.140625" style="102" customWidth="1"/>
    <col min="3353" max="3353" width="1.42578125" style="102" customWidth="1"/>
    <col min="3354" max="3356" width="6.140625" style="102" customWidth="1"/>
    <col min="3357" max="3357" width="2.140625" style="102" customWidth="1"/>
    <col min="3358" max="3358" width="17" style="102" customWidth="1"/>
    <col min="3359" max="3361" width="6.140625" style="102" customWidth="1"/>
    <col min="3362" max="3362" width="1.42578125" style="102" customWidth="1"/>
    <col min="3363" max="3365" width="6.140625" style="102" customWidth="1"/>
    <col min="3366" max="3366" width="1.42578125" style="102" customWidth="1"/>
    <col min="3367" max="3369" width="6.140625" style="102" customWidth="1"/>
    <col min="3370" max="3370" width="1.42578125" style="102" customWidth="1"/>
    <col min="3371" max="3373" width="6.140625" style="102" customWidth="1"/>
    <col min="3374" max="3374" width="1.42578125" style="102" customWidth="1"/>
    <col min="3375" max="3377" width="6.140625" style="102" customWidth="1"/>
    <col min="3378" max="3378" width="1.42578125" style="102" customWidth="1"/>
    <col min="3379" max="3381" width="6.140625" style="102" customWidth="1"/>
    <col min="3382" max="3382" width="1.42578125" style="102" customWidth="1"/>
    <col min="3383" max="3385" width="6.140625" style="102" customWidth="1"/>
    <col min="3386" max="3584" width="11.42578125" style="102"/>
    <col min="3585" max="3585" width="19.28515625" style="102" customWidth="1"/>
    <col min="3586" max="3588" width="7.42578125" style="102" bestFit="1" customWidth="1"/>
    <col min="3589" max="3589" width="1.42578125" style="102" customWidth="1"/>
    <col min="3590" max="3592" width="6.140625" style="102" customWidth="1"/>
    <col min="3593" max="3593" width="1.42578125" style="102" customWidth="1"/>
    <col min="3594" max="3596" width="6.140625" style="102" customWidth="1"/>
    <col min="3597" max="3597" width="1.42578125" style="102" customWidth="1"/>
    <col min="3598" max="3600" width="6.140625" style="102" customWidth="1"/>
    <col min="3601" max="3601" width="1.42578125" style="102" customWidth="1"/>
    <col min="3602" max="3604" width="6.140625" style="102" customWidth="1"/>
    <col min="3605" max="3605" width="1.42578125" style="102" customWidth="1"/>
    <col min="3606" max="3608" width="6.140625" style="102" customWidth="1"/>
    <col min="3609" max="3609" width="1.42578125" style="102" customWidth="1"/>
    <col min="3610" max="3612" width="6.140625" style="102" customWidth="1"/>
    <col min="3613" max="3613" width="2.140625" style="102" customWidth="1"/>
    <col min="3614" max="3614" width="17" style="102" customWidth="1"/>
    <col min="3615" max="3617" width="6.140625" style="102" customWidth="1"/>
    <col min="3618" max="3618" width="1.42578125" style="102" customWidth="1"/>
    <col min="3619" max="3621" width="6.140625" style="102" customWidth="1"/>
    <col min="3622" max="3622" width="1.42578125" style="102" customWidth="1"/>
    <col min="3623" max="3625" width="6.140625" style="102" customWidth="1"/>
    <col min="3626" max="3626" width="1.42578125" style="102" customWidth="1"/>
    <col min="3627" max="3629" width="6.140625" style="102" customWidth="1"/>
    <col min="3630" max="3630" width="1.42578125" style="102" customWidth="1"/>
    <col min="3631" max="3633" width="6.140625" style="102" customWidth="1"/>
    <col min="3634" max="3634" width="1.42578125" style="102" customWidth="1"/>
    <col min="3635" max="3637" width="6.140625" style="102" customWidth="1"/>
    <col min="3638" max="3638" width="1.42578125" style="102" customWidth="1"/>
    <col min="3639" max="3641" width="6.140625" style="102" customWidth="1"/>
    <col min="3642" max="3840" width="11.42578125" style="102"/>
    <col min="3841" max="3841" width="19.28515625" style="102" customWidth="1"/>
    <col min="3842" max="3844" width="7.42578125" style="102" bestFit="1" customWidth="1"/>
    <col min="3845" max="3845" width="1.42578125" style="102" customWidth="1"/>
    <col min="3846" max="3848" width="6.140625" style="102" customWidth="1"/>
    <col min="3849" max="3849" width="1.42578125" style="102" customWidth="1"/>
    <col min="3850" max="3852" width="6.140625" style="102" customWidth="1"/>
    <col min="3853" max="3853" width="1.42578125" style="102" customWidth="1"/>
    <col min="3854" max="3856" width="6.140625" style="102" customWidth="1"/>
    <col min="3857" max="3857" width="1.42578125" style="102" customWidth="1"/>
    <col min="3858" max="3860" width="6.140625" style="102" customWidth="1"/>
    <col min="3861" max="3861" width="1.42578125" style="102" customWidth="1"/>
    <col min="3862" max="3864" width="6.140625" style="102" customWidth="1"/>
    <col min="3865" max="3865" width="1.42578125" style="102" customWidth="1"/>
    <col min="3866" max="3868" width="6.140625" style="102" customWidth="1"/>
    <col min="3869" max="3869" width="2.140625" style="102" customWidth="1"/>
    <col min="3870" max="3870" width="17" style="102" customWidth="1"/>
    <col min="3871" max="3873" width="6.140625" style="102" customWidth="1"/>
    <col min="3874" max="3874" width="1.42578125" style="102" customWidth="1"/>
    <col min="3875" max="3877" width="6.140625" style="102" customWidth="1"/>
    <col min="3878" max="3878" width="1.42578125" style="102" customWidth="1"/>
    <col min="3879" max="3881" width="6.140625" style="102" customWidth="1"/>
    <col min="3882" max="3882" width="1.42578125" style="102" customWidth="1"/>
    <col min="3883" max="3885" width="6.140625" style="102" customWidth="1"/>
    <col min="3886" max="3886" width="1.42578125" style="102" customWidth="1"/>
    <col min="3887" max="3889" width="6.140625" style="102" customWidth="1"/>
    <col min="3890" max="3890" width="1.42578125" style="102" customWidth="1"/>
    <col min="3891" max="3893" width="6.140625" style="102" customWidth="1"/>
    <col min="3894" max="3894" width="1.42578125" style="102" customWidth="1"/>
    <col min="3895" max="3897" width="6.140625" style="102" customWidth="1"/>
    <col min="3898" max="4096" width="11.42578125" style="102"/>
    <col min="4097" max="4097" width="19.28515625" style="102" customWidth="1"/>
    <col min="4098" max="4100" width="7.42578125" style="102" bestFit="1" customWidth="1"/>
    <col min="4101" max="4101" width="1.42578125" style="102" customWidth="1"/>
    <col min="4102" max="4104" width="6.140625" style="102" customWidth="1"/>
    <col min="4105" max="4105" width="1.42578125" style="102" customWidth="1"/>
    <col min="4106" max="4108" width="6.140625" style="102" customWidth="1"/>
    <col min="4109" max="4109" width="1.42578125" style="102" customWidth="1"/>
    <col min="4110" max="4112" width="6.140625" style="102" customWidth="1"/>
    <col min="4113" max="4113" width="1.42578125" style="102" customWidth="1"/>
    <col min="4114" max="4116" width="6.140625" style="102" customWidth="1"/>
    <col min="4117" max="4117" width="1.42578125" style="102" customWidth="1"/>
    <col min="4118" max="4120" width="6.140625" style="102" customWidth="1"/>
    <col min="4121" max="4121" width="1.42578125" style="102" customWidth="1"/>
    <col min="4122" max="4124" width="6.140625" style="102" customWidth="1"/>
    <col min="4125" max="4125" width="2.140625" style="102" customWidth="1"/>
    <col min="4126" max="4126" width="17" style="102" customWidth="1"/>
    <col min="4127" max="4129" width="6.140625" style="102" customWidth="1"/>
    <col min="4130" max="4130" width="1.42578125" style="102" customWidth="1"/>
    <col min="4131" max="4133" width="6.140625" style="102" customWidth="1"/>
    <col min="4134" max="4134" width="1.42578125" style="102" customWidth="1"/>
    <col min="4135" max="4137" width="6.140625" style="102" customWidth="1"/>
    <col min="4138" max="4138" width="1.42578125" style="102" customWidth="1"/>
    <col min="4139" max="4141" width="6.140625" style="102" customWidth="1"/>
    <col min="4142" max="4142" width="1.42578125" style="102" customWidth="1"/>
    <col min="4143" max="4145" width="6.140625" style="102" customWidth="1"/>
    <col min="4146" max="4146" width="1.42578125" style="102" customWidth="1"/>
    <col min="4147" max="4149" width="6.140625" style="102" customWidth="1"/>
    <col min="4150" max="4150" width="1.42578125" style="102" customWidth="1"/>
    <col min="4151" max="4153" width="6.140625" style="102" customWidth="1"/>
    <col min="4154" max="4352" width="11.42578125" style="102"/>
    <col min="4353" max="4353" width="19.28515625" style="102" customWidth="1"/>
    <col min="4354" max="4356" width="7.42578125" style="102" bestFit="1" customWidth="1"/>
    <col min="4357" max="4357" width="1.42578125" style="102" customWidth="1"/>
    <col min="4358" max="4360" width="6.140625" style="102" customWidth="1"/>
    <col min="4361" max="4361" width="1.42578125" style="102" customWidth="1"/>
    <col min="4362" max="4364" width="6.140625" style="102" customWidth="1"/>
    <col min="4365" max="4365" width="1.42578125" style="102" customWidth="1"/>
    <col min="4366" max="4368" width="6.140625" style="102" customWidth="1"/>
    <col min="4369" max="4369" width="1.42578125" style="102" customWidth="1"/>
    <col min="4370" max="4372" width="6.140625" style="102" customWidth="1"/>
    <col min="4373" max="4373" width="1.42578125" style="102" customWidth="1"/>
    <col min="4374" max="4376" width="6.140625" style="102" customWidth="1"/>
    <col min="4377" max="4377" width="1.42578125" style="102" customWidth="1"/>
    <col min="4378" max="4380" width="6.140625" style="102" customWidth="1"/>
    <col min="4381" max="4381" width="2.140625" style="102" customWidth="1"/>
    <col min="4382" max="4382" width="17" style="102" customWidth="1"/>
    <col min="4383" max="4385" width="6.140625" style="102" customWidth="1"/>
    <col min="4386" max="4386" width="1.42578125" style="102" customWidth="1"/>
    <col min="4387" max="4389" width="6.140625" style="102" customWidth="1"/>
    <col min="4390" max="4390" width="1.42578125" style="102" customWidth="1"/>
    <col min="4391" max="4393" width="6.140625" style="102" customWidth="1"/>
    <col min="4394" max="4394" width="1.42578125" style="102" customWidth="1"/>
    <col min="4395" max="4397" width="6.140625" style="102" customWidth="1"/>
    <col min="4398" max="4398" width="1.42578125" style="102" customWidth="1"/>
    <col min="4399" max="4401" width="6.140625" style="102" customWidth="1"/>
    <col min="4402" max="4402" width="1.42578125" style="102" customWidth="1"/>
    <col min="4403" max="4405" width="6.140625" style="102" customWidth="1"/>
    <col min="4406" max="4406" width="1.42578125" style="102" customWidth="1"/>
    <col min="4407" max="4409" width="6.140625" style="102" customWidth="1"/>
    <col min="4410" max="4608" width="11.42578125" style="102"/>
    <col min="4609" max="4609" width="19.28515625" style="102" customWidth="1"/>
    <col min="4610" max="4612" width="7.42578125" style="102" bestFit="1" customWidth="1"/>
    <col min="4613" max="4613" width="1.42578125" style="102" customWidth="1"/>
    <col min="4614" max="4616" width="6.140625" style="102" customWidth="1"/>
    <col min="4617" max="4617" width="1.42578125" style="102" customWidth="1"/>
    <col min="4618" max="4620" width="6.140625" style="102" customWidth="1"/>
    <col min="4621" max="4621" width="1.42578125" style="102" customWidth="1"/>
    <col min="4622" max="4624" width="6.140625" style="102" customWidth="1"/>
    <col min="4625" max="4625" width="1.42578125" style="102" customWidth="1"/>
    <col min="4626" max="4628" width="6.140625" style="102" customWidth="1"/>
    <col min="4629" max="4629" width="1.42578125" style="102" customWidth="1"/>
    <col min="4630" max="4632" width="6.140625" style="102" customWidth="1"/>
    <col min="4633" max="4633" width="1.42578125" style="102" customWidth="1"/>
    <col min="4634" max="4636" width="6.140625" style="102" customWidth="1"/>
    <col min="4637" max="4637" width="2.140625" style="102" customWidth="1"/>
    <col min="4638" max="4638" width="17" style="102" customWidth="1"/>
    <col min="4639" max="4641" width="6.140625" style="102" customWidth="1"/>
    <col min="4642" max="4642" width="1.42578125" style="102" customWidth="1"/>
    <col min="4643" max="4645" width="6.140625" style="102" customWidth="1"/>
    <col min="4646" max="4646" width="1.42578125" style="102" customWidth="1"/>
    <col min="4647" max="4649" width="6.140625" style="102" customWidth="1"/>
    <col min="4650" max="4650" width="1.42578125" style="102" customWidth="1"/>
    <col min="4651" max="4653" width="6.140625" style="102" customWidth="1"/>
    <col min="4654" max="4654" width="1.42578125" style="102" customWidth="1"/>
    <col min="4655" max="4657" width="6.140625" style="102" customWidth="1"/>
    <col min="4658" max="4658" width="1.42578125" style="102" customWidth="1"/>
    <col min="4659" max="4661" width="6.140625" style="102" customWidth="1"/>
    <col min="4662" max="4662" width="1.42578125" style="102" customWidth="1"/>
    <col min="4663" max="4665" width="6.140625" style="102" customWidth="1"/>
    <col min="4666" max="4864" width="11.42578125" style="102"/>
    <col min="4865" max="4865" width="19.28515625" style="102" customWidth="1"/>
    <col min="4866" max="4868" width="7.42578125" style="102" bestFit="1" customWidth="1"/>
    <col min="4869" max="4869" width="1.42578125" style="102" customWidth="1"/>
    <col min="4870" max="4872" width="6.140625" style="102" customWidth="1"/>
    <col min="4873" max="4873" width="1.42578125" style="102" customWidth="1"/>
    <col min="4874" max="4876" width="6.140625" style="102" customWidth="1"/>
    <col min="4877" max="4877" width="1.42578125" style="102" customWidth="1"/>
    <col min="4878" max="4880" width="6.140625" style="102" customWidth="1"/>
    <col min="4881" max="4881" width="1.42578125" style="102" customWidth="1"/>
    <col min="4882" max="4884" width="6.140625" style="102" customWidth="1"/>
    <col min="4885" max="4885" width="1.42578125" style="102" customWidth="1"/>
    <col min="4886" max="4888" width="6.140625" style="102" customWidth="1"/>
    <col min="4889" max="4889" width="1.42578125" style="102" customWidth="1"/>
    <col min="4890" max="4892" width="6.140625" style="102" customWidth="1"/>
    <col min="4893" max="4893" width="2.140625" style="102" customWidth="1"/>
    <col min="4894" max="4894" width="17" style="102" customWidth="1"/>
    <col min="4895" max="4897" width="6.140625" style="102" customWidth="1"/>
    <col min="4898" max="4898" width="1.42578125" style="102" customWidth="1"/>
    <col min="4899" max="4901" width="6.140625" style="102" customWidth="1"/>
    <col min="4902" max="4902" width="1.42578125" style="102" customWidth="1"/>
    <col min="4903" max="4905" width="6.140625" style="102" customWidth="1"/>
    <col min="4906" max="4906" width="1.42578125" style="102" customWidth="1"/>
    <col min="4907" max="4909" width="6.140625" style="102" customWidth="1"/>
    <col min="4910" max="4910" width="1.42578125" style="102" customWidth="1"/>
    <col min="4911" max="4913" width="6.140625" style="102" customWidth="1"/>
    <col min="4914" max="4914" width="1.42578125" style="102" customWidth="1"/>
    <col min="4915" max="4917" width="6.140625" style="102" customWidth="1"/>
    <col min="4918" max="4918" width="1.42578125" style="102" customWidth="1"/>
    <col min="4919" max="4921" width="6.140625" style="102" customWidth="1"/>
    <col min="4922" max="5120" width="11.42578125" style="102"/>
    <col min="5121" max="5121" width="19.28515625" style="102" customWidth="1"/>
    <col min="5122" max="5124" width="7.42578125" style="102" bestFit="1" customWidth="1"/>
    <col min="5125" max="5125" width="1.42578125" style="102" customWidth="1"/>
    <col min="5126" max="5128" width="6.140625" style="102" customWidth="1"/>
    <col min="5129" max="5129" width="1.42578125" style="102" customWidth="1"/>
    <col min="5130" max="5132" width="6.140625" style="102" customWidth="1"/>
    <col min="5133" max="5133" width="1.42578125" style="102" customWidth="1"/>
    <col min="5134" max="5136" width="6.140625" style="102" customWidth="1"/>
    <col min="5137" max="5137" width="1.42578125" style="102" customWidth="1"/>
    <col min="5138" max="5140" width="6.140625" style="102" customWidth="1"/>
    <col min="5141" max="5141" width="1.42578125" style="102" customWidth="1"/>
    <col min="5142" max="5144" width="6.140625" style="102" customWidth="1"/>
    <col min="5145" max="5145" width="1.42578125" style="102" customWidth="1"/>
    <col min="5146" max="5148" width="6.140625" style="102" customWidth="1"/>
    <col min="5149" max="5149" width="2.140625" style="102" customWidth="1"/>
    <col min="5150" max="5150" width="17" style="102" customWidth="1"/>
    <col min="5151" max="5153" width="6.140625" style="102" customWidth="1"/>
    <col min="5154" max="5154" width="1.42578125" style="102" customWidth="1"/>
    <col min="5155" max="5157" width="6.140625" style="102" customWidth="1"/>
    <col min="5158" max="5158" width="1.42578125" style="102" customWidth="1"/>
    <col min="5159" max="5161" width="6.140625" style="102" customWidth="1"/>
    <col min="5162" max="5162" width="1.42578125" style="102" customWidth="1"/>
    <col min="5163" max="5165" width="6.140625" style="102" customWidth="1"/>
    <col min="5166" max="5166" width="1.42578125" style="102" customWidth="1"/>
    <col min="5167" max="5169" width="6.140625" style="102" customWidth="1"/>
    <col min="5170" max="5170" width="1.42578125" style="102" customWidth="1"/>
    <col min="5171" max="5173" width="6.140625" style="102" customWidth="1"/>
    <col min="5174" max="5174" width="1.42578125" style="102" customWidth="1"/>
    <col min="5175" max="5177" width="6.140625" style="102" customWidth="1"/>
    <col min="5178" max="5376" width="11.42578125" style="102"/>
    <col min="5377" max="5377" width="19.28515625" style="102" customWidth="1"/>
    <col min="5378" max="5380" width="7.42578125" style="102" bestFit="1" customWidth="1"/>
    <col min="5381" max="5381" width="1.42578125" style="102" customWidth="1"/>
    <col min="5382" max="5384" width="6.140625" style="102" customWidth="1"/>
    <col min="5385" max="5385" width="1.42578125" style="102" customWidth="1"/>
    <col min="5386" max="5388" width="6.140625" style="102" customWidth="1"/>
    <col min="5389" max="5389" width="1.42578125" style="102" customWidth="1"/>
    <col min="5390" max="5392" width="6.140625" style="102" customWidth="1"/>
    <col min="5393" max="5393" width="1.42578125" style="102" customWidth="1"/>
    <col min="5394" max="5396" width="6.140625" style="102" customWidth="1"/>
    <col min="5397" max="5397" width="1.42578125" style="102" customWidth="1"/>
    <col min="5398" max="5400" width="6.140625" style="102" customWidth="1"/>
    <col min="5401" max="5401" width="1.42578125" style="102" customWidth="1"/>
    <col min="5402" max="5404" width="6.140625" style="102" customWidth="1"/>
    <col min="5405" max="5405" width="2.140625" style="102" customWidth="1"/>
    <col min="5406" max="5406" width="17" style="102" customWidth="1"/>
    <col min="5407" max="5409" width="6.140625" style="102" customWidth="1"/>
    <col min="5410" max="5410" width="1.42578125" style="102" customWidth="1"/>
    <col min="5411" max="5413" width="6.140625" style="102" customWidth="1"/>
    <col min="5414" max="5414" width="1.42578125" style="102" customWidth="1"/>
    <col min="5415" max="5417" width="6.140625" style="102" customWidth="1"/>
    <col min="5418" max="5418" width="1.42578125" style="102" customWidth="1"/>
    <col min="5419" max="5421" width="6.140625" style="102" customWidth="1"/>
    <col min="5422" max="5422" width="1.42578125" style="102" customWidth="1"/>
    <col min="5423" max="5425" width="6.140625" style="102" customWidth="1"/>
    <col min="5426" max="5426" width="1.42578125" style="102" customWidth="1"/>
    <col min="5427" max="5429" width="6.140625" style="102" customWidth="1"/>
    <col min="5430" max="5430" width="1.42578125" style="102" customWidth="1"/>
    <col min="5431" max="5433" width="6.140625" style="102" customWidth="1"/>
    <col min="5434" max="5632" width="11.42578125" style="102"/>
    <col min="5633" max="5633" width="19.28515625" style="102" customWidth="1"/>
    <col min="5634" max="5636" width="7.42578125" style="102" bestFit="1" customWidth="1"/>
    <col min="5637" max="5637" width="1.42578125" style="102" customWidth="1"/>
    <col min="5638" max="5640" width="6.140625" style="102" customWidth="1"/>
    <col min="5641" max="5641" width="1.42578125" style="102" customWidth="1"/>
    <col min="5642" max="5644" width="6.140625" style="102" customWidth="1"/>
    <col min="5645" max="5645" width="1.42578125" style="102" customWidth="1"/>
    <col min="5646" max="5648" width="6.140625" style="102" customWidth="1"/>
    <col min="5649" max="5649" width="1.42578125" style="102" customWidth="1"/>
    <col min="5650" max="5652" width="6.140625" style="102" customWidth="1"/>
    <col min="5653" max="5653" width="1.42578125" style="102" customWidth="1"/>
    <col min="5654" max="5656" width="6.140625" style="102" customWidth="1"/>
    <col min="5657" max="5657" width="1.42578125" style="102" customWidth="1"/>
    <col min="5658" max="5660" width="6.140625" style="102" customWidth="1"/>
    <col min="5661" max="5661" width="2.140625" style="102" customWidth="1"/>
    <col min="5662" max="5662" width="17" style="102" customWidth="1"/>
    <col min="5663" max="5665" width="6.140625" style="102" customWidth="1"/>
    <col min="5666" max="5666" width="1.42578125" style="102" customWidth="1"/>
    <col min="5667" max="5669" width="6.140625" style="102" customWidth="1"/>
    <col min="5670" max="5670" width="1.42578125" style="102" customWidth="1"/>
    <col min="5671" max="5673" width="6.140625" style="102" customWidth="1"/>
    <col min="5674" max="5674" width="1.42578125" style="102" customWidth="1"/>
    <col min="5675" max="5677" width="6.140625" style="102" customWidth="1"/>
    <col min="5678" max="5678" width="1.42578125" style="102" customWidth="1"/>
    <col min="5679" max="5681" width="6.140625" style="102" customWidth="1"/>
    <col min="5682" max="5682" width="1.42578125" style="102" customWidth="1"/>
    <col min="5683" max="5685" width="6.140625" style="102" customWidth="1"/>
    <col min="5686" max="5686" width="1.42578125" style="102" customWidth="1"/>
    <col min="5687" max="5689" width="6.140625" style="102" customWidth="1"/>
    <col min="5690" max="5888" width="11.42578125" style="102"/>
    <col min="5889" max="5889" width="19.28515625" style="102" customWidth="1"/>
    <col min="5890" max="5892" width="7.42578125" style="102" bestFit="1" customWidth="1"/>
    <col min="5893" max="5893" width="1.42578125" style="102" customWidth="1"/>
    <col min="5894" max="5896" width="6.140625" style="102" customWidth="1"/>
    <col min="5897" max="5897" width="1.42578125" style="102" customWidth="1"/>
    <col min="5898" max="5900" width="6.140625" style="102" customWidth="1"/>
    <col min="5901" max="5901" width="1.42578125" style="102" customWidth="1"/>
    <col min="5902" max="5904" width="6.140625" style="102" customWidth="1"/>
    <col min="5905" max="5905" width="1.42578125" style="102" customWidth="1"/>
    <col min="5906" max="5908" width="6.140625" style="102" customWidth="1"/>
    <col min="5909" max="5909" width="1.42578125" style="102" customWidth="1"/>
    <col min="5910" max="5912" width="6.140625" style="102" customWidth="1"/>
    <col min="5913" max="5913" width="1.42578125" style="102" customWidth="1"/>
    <col min="5914" max="5916" width="6.140625" style="102" customWidth="1"/>
    <col min="5917" max="5917" width="2.140625" style="102" customWidth="1"/>
    <col min="5918" max="5918" width="17" style="102" customWidth="1"/>
    <col min="5919" max="5921" width="6.140625" style="102" customWidth="1"/>
    <col min="5922" max="5922" width="1.42578125" style="102" customWidth="1"/>
    <col min="5923" max="5925" width="6.140625" style="102" customWidth="1"/>
    <col min="5926" max="5926" width="1.42578125" style="102" customWidth="1"/>
    <col min="5927" max="5929" width="6.140625" style="102" customWidth="1"/>
    <col min="5930" max="5930" width="1.42578125" style="102" customWidth="1"/>
    <col min="5931" max="5933" width="6.140625" style="102" customWidth="1"/>
    <col min="5934" max="5934" width="1.42578125" style="102" customWidth="1"/>
    <col min="5935" max="5937" width="6.140625" style="102" customWidth="1"/>
    <col min="5938" max="5938" width="1.42578125" style="102" customWidth="1"/>
    <col min="5939" max="5941" width="6.140625" style="102" customWidth="1"/>
    <col min="5942" max="5942" width="1.42578125" style="102" customWidth="1"/>
    <col min="5943" max="5945" width="6.140625" style="102" customWidth="1"/>
    <col min="5946" max="6144" width="11.42578125" style="102"/>
    <col min="6145" max="6145" width="19.28515625" style="102" customWidth="1"/>
    <col min="6146" max="6148" width="7.42578125" style="102" bestFit="1" customWidth="1"/>
    <col min="6149" max="6149" width="1.42578125" style="102" customWidth="1"/>
    <col min="6150" max="6152" width="6.140625" style="102" customWidth="1"/>
    <col min="6153" max="6153" width="1.42578125" style="102" customWidth="1"/>
    <col min="6154" max="6156" width="6.140625" style="102" customWidth="1"/>
    <col min="6157" max="6157" width="1.42578125" style="102" customWidth="1"/>
    <col min="6158" max="6160" width="6.140625" style="102" customWidth="1"/>
    <col min="6161" max="6161" width="1.42578125" style="102" customWidth="1"/>
    <col min="6162" max="6164" width="6.140625" style="102" customWidth="1"/>
    <col min="6165" max="6165" width="1.42578125" style="102" customWidth="1"/>
    <col min="6166" max="6168" width="6.140625" style="102" customWidth="1"/>
    <col min="6169" max="6169" width="1.42578125" style="102" customWidth="1"/>
    <col min="6170" max="6172" width="6.140625" style="102" customWidth="1"/>
    <col min="6173" max="6173" width="2.140625" style="102" customWidth="1"/>
    <col min="6174" max="6174" width="17" style="102" customWidth="1"/>
    <col min="6175" max="6177" width="6.140625" style="102" customWidth="1"/>
    <col min="6178" max="6178" width="1.42578125" style="102" customWidth="1"/>
    <col min="6179" max="6181" width="6.140625" style="102" customWidth="1"/>
    <col min="6182" max="6182" width="1.42578125" style="102" customWidth="1"/>
    <col min="6183" max="6185" width="6.140625" style="102" customWidth="1"/>
    <col min="6186" max="6186" width="1.42578125" style="102" customWidth="1"/>
    <col min="6187" max="6189" width="6.140625" style="102" customWidth="1"/>
    <col min="6190" max="6190" width="1.42578125" style="102" customWidth="1"/>
    <col min="6191" max="6193" width="6.140625" style="102" customWidth="1"/>
    <col min="6194" max="6194" width="1.42578125" style="102" customWidth="1"/>
    <col min="6195" max="6197" width="6.140625" style="102" customWidth="1"/>
    <col min="6198" max="6198" width="1.42578125" style="102" customWidth="1"/>
    <col min="6199" max="6201" width="6.140625" style="102" customWidth="1"/>
    <col min="6202" max="6400" width="11.42578125" style="102"/>
    <col min="6401" max="6401" width="19.28515625" style="102" customWidth="1"/>
    <col min="6402" max="6404" width="7.42578125" style="102" bestFit="1" customWidth="1"/>
    <col min="6405" max="6405" width="1.42578125" style="102" customWidth="1"/>
    <col min="6406" max="6408" width="6.140625" style="102" customWidth="1"/>
    <col min="6409" max="6409" width="1.42578125" style="102" customWidth="1"/>
    <col min="6410" max="6412" width="6.140625" style="102" customWidth="1"/>
    <col min="6413" max="6413" width="1.42578125" style="102" customWidth="1"/>
    <col min="6414" max="6416" width="6.140625" style="102" customWidth="1"/>
    <col min="6417" max="6417" width="1.42578125" style="102" customWidth="1"/>
    <col min="6418" max="6420" width="6.140625" style="102" customWidth="1"/>
    <col min="6421" max="6421" width="1.42578125" style="102" customWidth="1"/>
    <col min="6422" max="6424" width="6.140625" style="102" customWidth="1"/>
    <col min="6425" max="6425" width="1.42578125" style="102" customWidth="1"/>
    <col min="6426" max="6428" width="6.140625" style="102" customWidth="1"/>
    <col min="6429" max="6429" width="2.140625" style="102" customWidth="1"/>
    <col min="6430" max="6430" width="17" style="102" customWidth="1"/>
    <col min="6431" max="6433" width="6.140625" style="102" customWidth="1"/>
    <col min="6434" max="6434" width="1.42578125" style="102" customWidth="1"/>
    <col min="6435" max="6437" width="6.140625" style="102" customWidth="1"/>
    <col min="6438" max="6438" width="1.42578125" style="102" customWidth="1"/>
    <col min="6439" max="6441" width="6.140625" style="102" customWidth="1"/>
    <col min="6442" max="6442" width="1.42578125" style="102" customWidth="1"/>
    <col min="6443" max="6445" width="6.140625" style="102" customWidth="1"/>
    <col min="6446" max="6446" width="1.42578125" style="102" customWidth="1"/>
    <col min="6447" max="6449" width="6.140625" style="102" customWidth="1"/>
    <col min="6450" max="6450" width="1.42578125" style="102" customWidth="1"/>
    <col min="6451" max="6453" width="6.140625" style="102" customWidth="1"/>
    <col min="6454" max="6454" width="1.42578125" style="102" customWidth="1"/>
    <col min="6455" max="6457" width="6.140625" style="102" customWidth="1"/>
    <col min="6458" max="6656" width="11.42578125" style="102"/>
    <col min="6657" max="6657" width="19.28515625" style="102" customWidth="1"/>
    <col min="6658" max="6660" width="7.42578125" style="102" bestFit="1" customWidth="1"/>
    <col min="6661" max="6661" width="1.42578125" style="102" customWidth="1"/>
    <col min="6662" max="6664" width="6.140625" style="102" customWidth="1"/>
    <col min="6665" max="6665" width="1.42578125" style="102" customWidth="1"/>
    <col min="6666" max="6668" width="6.140625" style="102" customWidth="1"/>
    <col min="6669" max="6669" width="1.42578125" style="102" customWidth="1"/>
    <col min="6670" max="6672" width="6.140625" style="102" customWidth="1"/>
    <col min="6673" max="6673" width="1.42578125" style="102" customWidth="1"/>
    <col min="6674" max="6676" width="6.140625" style="102" customWidth="1"/>
    <col min="6677" max="6677" width="1.42578125" style="102" customWidth="1"/>
    <col min="6678" max="6680" width="6.140625" style="102" customWidth="1"/>
    <col min="6681" max="6681" width="1.42578125" style="102" customWidth="1"/>
    <col min="6682" max="6684" width="6.140625" style="102" customWidth="1"/>
    <col min="6685" max="6685" width="2.140625" style="102" customWidth="1"/>
    <col min="6686" max="6686" width="17" style="102" customWidth="1"/>
    <col min="6687" max="6689" width="6.140625" style="102" customWidth="1"/>
    <col min="6690" max="6690" width="1.42578125" style="102" customWidth="1"/>
    <col min="6691" max="6693" width="6.140625" style="102" customWidth="1"/>
    <col min="6694" max="6694" width="1.42578125" style="102" customWidth="1"/>
    <col min="6695" max="6697" width="6.140625" style="102" customWidth="1"/>
    <col min="6698" max="6698" width="1.42578125" style="102" customWidth="1"/>
    <col min="6699" max="6701" width="6.140625" style="102" customWidth="1"/>
    <col min="6702" max="6702" width="1.42578125" style="102" customWidth="1"/>
    <col min="6703" max="6705" width="6.140625" style="102" customWidth="1"/>
    <col min="6706" max="6706" width="1.42578125" style="102" customWidth="1"/>
    <col min="6707" max="6709" width="6.140625" style="102" customWidth="1"/>
    <col min="6710" max="6710" width="1.42578125" style="102" customWidth="1"/>
    <col min="6711" max="6713" width="6.140625" style="102" customWidth="1"/>
    <col min="6714" max="6912" width="11.42578125" style="102"/>
    <col min="6913" max="6913" width="19.28515625" style="102" customWidth="1"/>
    <col min="6914" max="6916" width="7.42578125" style="102" bestFit="1" customWidth="1"/>
    <col min="6917" max="6917" width="1.42578125" style="102" customWidth="1"/>
    <col min="6918" max="6920" width="6.140625" style="102" customWidth="1"/>
    <col min="6921" max="6921" width="1.42578125" style="102" customWidth="1"/>
    <col min="6922" max="6924" width="6.140625" style="102" customWidth="1"/>
    <col min="6925" max="6925" width="1.42578125" style="102" customWidth="1"/>
    <col min="6926" max="6928" width="6.140625" style="102" customWidth="1"/>
    <col min="6929" max="6929" width="1.42578125" style="102" customWidth="1"/>
    <col min="6930" max="6932" width="6.140625" style="102" customWidth="1"/>
    <col min="6933" max="6933" width="1.42578125" style="102" customWidth="1"/>
    <col min="6934" max="6936" width="6.140625" style="102" customWidth="1"/>
    <col min="6937" max="6937" width="1.42578125" style="102" customWidth="1"/>
    <col min="6938" max="6940" width="6.140625" style="102" customWidth="1"/>
    <col min="6941" max="6941" width="2.140625" style="102" customWidth="1"/>
    <col min="6942" max="6942" width="17" style="102" customWidth="1"/>
    <col min="6943" max="6945" width="6.140625" style="102" customWidth="1"/>
    <col min="6946" max="6946" width="1.42578125" style="102" customWidth="1"/>
    <col min="6947" max="6949" width="6.140625" style="102" customWidth="1"/>
    <col min="6950" max="6950" width="1.42578125" style="102" customWidth="1"/>
    <col min="6951" max="6953" width="6.140625" style="102" customWidth="1"/>
    <col min="6954" max="6954" width="1.42578125" style="102" customWidth="1"/>
    <col min="6955" max="6957" width="6.140625" style="102" customWidth="1"/>
    <col min="6958" max="6958" width="1.42578125" style="102" customWidth="1"/>
    <col min="6959" max="6961" width="6.140625" style="102" customWidth="1"/>
    <col min="6962" max="6962" width="1.42578125" style="102" customWidth="1"/>
    <col min="6963" max="6965" width="6.140625" style="102" customWidth="1"/>
    <col min="6966" max="6966" width="1.42578125" style="102" customWidth="1"/>
    <col min="6967" max="6969" width="6.140625" style="102" customWidth="1"/>
    <col min="6970" max="7168" width="11.42578125" style="102"/>
    <col min="7169" max="7169" width="19.28515625" style="102" customWidth="1"/>
    <col min="7170" max="7172" width="7.42578125" style="102" bestFit="1" customWidth="1"/>
    <col min="7173" max="7173" width="1.42578125" style="102" customWidth="1"/>
    <col min="7174" max="7176" width="6.140625" style="102" customWidth="1"/>
    <col min="7177" max="7177" width="1.42578125" style="102" customWidth="1"/>
    <col min="7178" max="7180" width="6.140625" style="102" customWidth="1"/>
    <col min="7181" max="7181" width="1.42578125" style="102" customWidth="1"/>
    <col min="7182" max="7184" width="6.140625" style="102" customWidth="1"/>
    <col min="7185" max="7185" width="1.42578125" style="102" customWidth="1"/>
    <col min="7186" max="7188" width="6.140625" style="102" customWidth="1"/>
    <col min="7189" max="7189" width="1.42578125" style="102" customWidth="1"/>
    <col min="7190" max="7192" width="6.140625" style="102" customWidth="1"/>
    <col min="7193" max="7193" width="1.42578125" style="102" customWidth="1"/>
    <col min="7194" max="7196" width="6.140625" style="102" customWidth="1"/>
    <col min="7197" max="7197" width="2.140625" style="102" customWidth="1"/>
    <col min="7198" max="7198" width="17" style="102" customWidth="1"/>
    <col min="7199" max="7201" width="6.140625" style="102" customWidth="1"/>
    <col min="7202" max="7202" width="1.42578125" style="102" customWidth="1"/>
    <col min="7203" max="7205" width="6.140625" style="102" customWidth="1"/>
    <col min="7206" max="7206" width="1.42578125" style="102" customWidth="1"/>
    <col min="7207" max="7209" width="6.140625" style="102" customWidth="1"/>
    <col min="7210" max="7210" width="1.42578125" style="102" customWidth="1"/>
    <col min="7211" max="7213" width="6.140625" style="102" customWidth="1"/>
    <col min="7214" max="7214" width="1.42578125" style="102" customWidth="1"/>
    <col min="7215" max="7217" width="6.140625" style="102" customWidth="1"/>
    <col min="7218" max="7218" width="1.42578125" style="102" customWidth="1"/>
    <col min="7219" max="7221" width="6.140625" style="102" customWidth="1"/>
    <col min="7222" max="7222" width="1.42578125" style="102" customWidth="1"/>
    <col min="7223" max="7225" width="6.140625" style="102" customWidth="1"/>
    <col min="7226" max="7424" width="11.42578125" style="102"/>
    <col min="7425" max="7425" width="19.28515625" style="102" customWidth="1"/>
    <col min="7426" max="7428" width="7.42578125" style="102" bestFit="1" customWidth="1"/>
    <col min="7429" max="7429" width="1.42578125" style="102" customWidth="1"/>
    <col min="7430" max="7432" width="6.140625" style="102" customWidth="1"/>
    <col min="7433" max="7433" width="1.42578125" style="102" customWidth="1"/>
    <col min="7434" max="7436" width="6.140625" style="102" customWidth="1"/>
    <col min="7437" max="7437" width="1.42578125" style="102" customWidth="1"/>
    <col min="7438" max="7440" width="6.140625" style="102" customWidth="1"/>
    <col min="7441" max="7441" width="1.42578125" style="102" customWidth="1"/>
    <col min="7442" max="7444" width="6.140625" style="102" customWidth="1"/>
    <col min="7445" max="7445" width="1.42578125" style="102" customWidth="1"/>
    <col min="7446" max="7448" width="6.140625" style="102" customWidth="1"/>
    <col min="7449" max="7449" width="1.42578125" style="102" customWidth="1"/>
    <col min="7450" max="7452" width="6.140625" style="102" customWidth="1"/>
    <col min="7453" max="7453" width="2.140625" style="102" customWidth="1"/>
    <col min="7454" max="7454" width="17" style="102" customWidth="1"/>
    <col min="7455" max="7457" width="6.140625" style="102" customWidth="1"/>
    <col min="7458" max="7458" width="1.42578125" style="102" customWidth="1"/>
    <col min="7459" max="7461" width="6.140625" style="102" customWidth="1"/>
    <col min="7462" max="7462" width="1.42578125" style="102" customWidth="1"/>
    <col min="7463" max="7465" width="6.140625" style="102" customWidth="1"/>
    <col min="7466" max="7466" width="1.42578125" style="102" customWidth="1"/>
    <col min="7467" max="7469" width="6.140625" style="102" customWidth="1"/>
    <col min="7470" max="7470" width="1.42578125" style="102" customWidth="1"/>
    <col min="7471" max="7473" width="6.140625" style="102" customWidth="1"/>
    <col min="7474" max="7474" width="1.42578125" style="102" customWidth="1"/>
    <col min="7475" max="7477" width="6.140625" style="102" customWidth="1"/>
    <col min="7478" max="7478" width="1.42578125" style="102" customWidth="1"/>
    <col min="7479" max="7481" width="6.140625" style="102" customWidth="1"/>
    <col min="7482" max="7680" width="11.42578125" style="102"/>
    <col min="7681" max="7681" width="19.28515625" style="102" customWidth="1"/>
    <col min="7682" max="7684" width="7.42578125" style="102" bestFit="1" customWidth="1"/>
    <col min="7685" max="7685" width="1.42578125" style="102" customWidth="1"/>
    <col min="7686" max="7688" width="6.140625" style="102" customWidth="1"/>
    <col min="7689" max="7689" width="1.42578125" style="102" customWidth="1"/>
    <col min="7690" max="7692" width="6.140625" style="102" customWidth="1"/>
    <col min="7693" max="7693" width="1.42578125" style="102" customWidth="1"/>
    <col min="7694" max="7696" width="6.140625" style="102" customWidth="1"/>
    <col min="7697" max="7697" width="1.42578125" style="102" customWidth="1"/>
    <col min="7698" max="7700" width="6.140625" style="102" customWidth="1"/>
    <col min="7701" max="7701" width="1.42578125" style="102" customWidth="1"/>
    <col min="7702" max="7704" width="6.140625" style="102" customWidth="1"/>
    <col min="7705" max="7705" width="1.42578125" style="102" customWidth="1"/>
    <col min="7706" max="7708" width="6.140625" style="102" customWidth="1"/>
    <col min="7709" max="7709" width="2.140625" style="102" customWidth="1"/>
    <col min="7710" max="7710" width="17" style="102" customWidth="1"/>
    <col min="7711" max="7713" width="6.140625" style="102" customWidth="1"/>
    <col min="7714" max="7714" width="1.42578125" style="102" customWidth="1"/>
    <col min="7715" max="7717" width="6.140625" style="102" customWidth="1"/>
    <col min="7718" max="7718" width="1.42578125" style="102" customWidth="1"/>
    <col min="7719" max="7721" width="6.140625" style="102" customWidth="1"/>
    <col min="7722" max="7722" width="1.42578125" style="102" customWidth="1"/>
    <col min="7723" max="7725" width="6.140625" style="102" customWidth="1"/>
    <col min="7726" max="7726" width="1.42578125" style="102" customWidth="1"/>
    <col min="7727" max="7729" width="6.140625" style="102" customWidth="1"/>
    <col min="7730" max="7730" width="1.42578125" style="102" customWidth="1"/>
    <col min="7731" max="7733" width="6.140625" style="102" customWidth="1"/>
    <col min="7734" max="7734" width="1.42578125" style="102" customWidth="1"/>
    <col min="7735" max="7737" width="6.140625" style="102" customWidth="1"/>
    <col min="7738" max="7936" width="11.42578125" style="102"/>
    <col min="7937" max="7937" width="19.28515625" style="102" customWidth="1"/>
    <col min="7938" max="7940" width="7.42578125" style="102" bestFit="1" customWidth="1"/>
    <col min="7941" max="7941" width="1.42578125" style="102" customWidth="1"/>
    <col min="7942" max="7944" width="6.140625" style="102" customWidth="1"/>
    <col min="7945" max="7945" width="1.42578125" style="102" customWidth="1"/>
    <col min="7946" max="7948" width="6.140625" style="102" customWidth="1"/>
    <col min="7949" max="7949" width="1.42578125" style="102" customWidth="1"/>
    <col min="7950" max="7952" width="6.140625" style="102" customWidth="1"/>
    <col min="7953" max="7953" width="1.42578125" style="102" customWidth="1"/>
    <col min="7954" max="7956" width="6.140625" style="102" customWidth="1"/>
    <col min="7957" max="7957" width="1.42578125" style="102" customWidth="1"/>
    <col min="7958" max="7960" width="6.140625" style="102" customWidth="1"/>
    <col min="7961" max="7961" width="1.42578125" style="102" customWidth="1"/>
    <col min="7962" max="7964" width="6.140625" style="102" customWidth="1"/>
    <col min="7965" max="7965" width="2.140625" style="102" customWidth="1"/>
    <col min="7966" max="7966" width="17" style="102" customWidth="1"/>
    <col min="7967" max="7969" width="6.140625" style="102" customWidth="1"/>
    <col min="7970" max="7970" width="1.42578125" style="102" customWidth="1"/>
    <col min="7971" max="7973" width="6.140625" style="102" customWidth="1"/>
    <col min="7974" max="7974" width="1.42578125" style="102" customWidth="1"/>
    <col min="7975" max="7977" width="6.140625" style="102" customWidth="1"/>
    <col min="7978" max="7978" width="1.42578125" style="102" customWidth="1"/>
    <col min="7979" max="7981" width="6.140625" style="102" customWidth="1"/>
    <col min="7982" max="7982" width="1.42578125" style="102" customWidth="1"/>
    <col min="7983" max="7985" width="6.140625" style="102" customWidth="1"/>
    <col min="7986" max="7986" width="1.42578125" style="102" customWidth="1"/>
    <col min="7987" max="7989" width="6.140625" style="102" customWidth="1"/>
    <col min="7990" max="7990" width="1.42578125" style="102" customWidth="1"/>
    <col min="7991" max="7993" width="6.140625" style="102" customWidth="1"/>
    <col min="7994" max="8192" width="11.42578125" style="102"/>
    <col min="8193" max="8193" width="19.28515625" style="102" customWidth="1"/>
    <col min="8194" max="8196" width="7.42578125" style="102" bestFit="1" customWidth="1"/>
    <col min="8197" max="8197" width="1.42578125" style="102" customWidth="1"/>
    <col min="8198" max="8200" width="6.140625" style="102" customWidth="1"/>
    <col min="8201" max="8201" width="1.42578125" style="102" customWidth="1"/>
    <col min="8202" max="8204" width="6.140625" style="102" customWidth="1"/>
    <col min="8205" max="8205" width="1.42578125" style="102" customWidth="1"/>
    <col min="8206" max="8208" width="6.140625" style="102" customWidth="1"/>
    <col min="8209" max="8209" width="1.42578125" style="102" customWidth="1"/>
    <col min="8210" max="8212" width="6.140625" style="102" customWidth="1"/>
    <col min="8213" max="8213" width="1.42578125" style="102" customWidth="1"/>
    <col min="8214" max="8216" width="6.140625" style="102" customWidth="1"/>
    <col min="8217" max="8217" width="1.42578125" style="102" customWidth="1"/>
    <col min="8218" max="8220" width="6.140625" style="102" customWidth="1"/>
    <col min="8221" max="8221" width="2.140625" style="102" customWidth="1"/>
    <col min="8222" max="8222" width="17" style="102" customWidth="1"/>
    <col min="8223" max="8225" width="6.140625" style="102" customWidth="1"/>
    <col min="8226" max="8226" width="1.42578125" style="102" customWidth="1"/>
    <col min="8227" max="8229" width="6.140625" style="102" customWidth="1"/>
    <col min="8230" max="8230" width="1.42578125" style="102" customWidth="1"/>
    <col min="8231" max="8233" width="6.140625" style="102" customWidth="1"/>
    <col min="8234" max="8234" width="1.42578125" style="102" customWidth="1"/>
    <col min="8235" max="8237" width="6.140625" style="102" customWidth="1"/>
    <col min="8238" max="8238" width="1.42578125" style="102" customWidth="1"/>
    <col min="8239" max="8241" width="6.140625" style="102" customWidth="1"/>
    <col min="8242" max="8242" width="1.42578125" style="102" customWidth="1"/>
    <col min="8243" max="8245" width="6.140625" style="102" customWidth="1"/>
    <col min="8246" max="8246" width="1.42578125" style="102" customWidth="1"/>
    <col min="8247" max="8249" width="6.140625" style="102" customWidth="1"/>
    <col min="8250" max="8448" width="11.42578125" style="102"/>
    <col min="8449" max="8449" width="19.28515625" style="102" customWidth="1"/>
    <col min="8450" max="8452" width="7.42578125" style="102" bestFit="1" customWidth="1"/>
    <col min="8453" max="8453" width="1.42578125" style="102" customWidth="1"/>
    <col min="8454" max="8456" width="6.140625" style="102" customWidth="1"/>
    <col min="8457" max="8457" width="1.42578125" style="102" customWidth="1"/>
    <col min="8458" max="8460" width="6.140625" style="102" customWidth="1"/>
    <col min="8461" max="8461" width="1.42578125" style="102" customWidth="1"/>
    <col min="8462" max="8464" width="6.140625" style="102" customWidth="1"/>
    <col min="8465" max="8465" width="1.42578125" style="102" customWidth="1"/>
    <col min="8466" max="8468" width="6.140625" style="102" customWidth="1"/>
    <col min="8469" max="8469" width="1.42578125" style="102" customWidth="1"/>
    <col min="8470" max="8472" width="6.140625" style="102" customWidth="1"/>
    <col min="8473" max="8473" width="1.42578125" style="102" customWidth="1"/>
    <col min="8474" max="8476" width="6.140625" style="102" customWidth="1"/>
    <col min="8477" max="8477" width="2.140625" style="102" customWidth="1"/>
    <col min="8478" max="8478" width="17" style="102" customWidth="1"/>
    <col min="8479" max="8481" width="6.140625" style="102" customWidth="1"/>
    <col min="8482" max="8482" width="1.42578125" style="102" customWidth="1"/>
    <col min="8483" max="8485" width="6.140625" style="102" customWidth="1"/>
    <col min="8486" max="8486" width="1.42578125" style="102" customWidth="1"/>
    <col min="8487" max="8489" width="6.140625" style="102" customWidth="1"/>
    <col min="8490" max="8490" width="1.42578125" style="102" customWidth="1"/>
    <col min="8491" max="8493" width="6.140625" style="102" customWidth="1"/>
    <col min="8494" max="8494" width="1.42578125" style="102" customWidth="1"/>
    <col min="8495" max="8497" width="6.140625" style="102" customWidth="1"/>
    <col min="8498" max="8498" width="1.42578125" style="102" customWidth="1"/>
    <col min="8499" max="8501" width="6.140625" style="102" customWidth="1"/>
    <col min="8502" max="8502" width="1.42578125" style="102" customWidth="1"/>
    <col min="8503" max="8505" width="6.140625" style="102" customWidth="1"/>
    <col min="8506" max="8704" width="11.42578125" style="102"/>
    <col min="8705" max="8705" width="19.28515625" style="102" customWidth="1"/>
    <col min="8706" max="8708" width="7.42578125" style="102" bestFit="1" customWidth="1"/>
    <col min="8709" max="8709" width="1.42578125" style="102" customWidth="1"/>
    <col min="8710" max="8712" width="6.140625" style="102" customWidth="1"/>
    <col min="8713" max="8713" width="1.42578125" style="102" customWidth="1"/>
    <col min="8714" max="8716" width="6.140625" style="102" customWidth="1"/>
    <col min="8717" max="8717" width="1.42578125" style="102" customWidth="1"/>
    <col min="8718" max="8720" width="6.140625" style="102" customWidth="1"/>
    <col min="8721" max="8721" width="1.42578125" style="102" customWidth="1"/>
    <col min="8722" max="8724" width="6.140625" style="102" customWidth="1"/>
    <col min="8725" max="8725" width="1.42578125" style="102" customWidth="1"/>
    <col min="8726" max="8728" width="6.140625" style="102" customWidth="1"/>
    <col min="8729" max="8729" width="1.42578125" style="102" customWidth="1"/>
    <col min="8730" max="8732" width="6.140625" style="102" customWidth="1"/>
    <col min="8733" max="8733" width="2.140625" style="102" customWidth="1"/>
    <col min="8734" max="8734" width="17" style="102" customWidth="1"/>
    <col min="8735" max="8737" width="6.140625" style="102" customWidth="1"/>
    <col min="8738" max="8738" width="1.42578125" style="102" customWidth="1"/>
    <col min="8739" max="8741" width="6.140625" style="102" customWidth="1"/>
    <col min="8742" max="8742" width="1.42578125" style="102" customWidth="1"/>
    <col min="8743" max="8745" width="6.140625" style="102" customWidth="1"/>
    <col min="8746" max="8746" width="1.42578125" style="102" customWidth="1"/>
    <col min="8747" max="8749" width="6.140625" style="102" customWidth="1"/>
    <col min="8750" max="8750" width="1.42578125" style="102" customWidth="1"/>
    <col min="8751" max="8753" width="6.140625" style="102" customWidth="1"/>
    <col min="8754" max="8754" width="1.42578125" style="102" customWidth="1"/>
    <col min="8755" max="8757" width="6.140625" style="102" customWidth="1"/>
    <col min="8758" max="8758" width="1.42578125" style="102" customWidth="1"/>
    <col min="8759" max="8761" width="6.140625" style="102" customWidth="1"/>
    <col min="8762" max="8960" width="11.42578125" style="102"/>
    <col min="8961" max="8961" width="19.28515625" style="102" customWidth="1"/>
    <col min="8962" max="8964" width="7.42578125" style="102" bestFit="1" customWidth="1"/>
    <col min="8965" max="8965" width="1.42578125" style="102" customWidth="1"/>
    <col min="8966" max="8968" width="6.140625" style="102" customWidth="1"/>
    <col min="8969" max="8969" width="1.42578125" style="102" customWidth="1"/>
    <col min="8970" max="8972" width="6.140625" style="102" customWidth="1"/>
    <col min="8973" max="8973" width="1.42578125" style="102" customWidth="1"/>
    <col min="8974" max="8976" width="6.140625" style="102" customWidth="1"/>
    <col min="8977" max="8977" width="1.42578125" style="102" customWidth="1"/>
    <col min="8978" max="8980" width="6.140625" style="102" customWidth="1"/>
    <col min="8981" max="8981" width="1.42578125" style="102" customWidth="1"/>
    <col min="8982" max="8984" width="6.140625" style="102" customWidth="1"/>
    <col min="8985" max="8985" width="1.42578125" style="102" customWidth="1"/>
    <col min="8986" max="8988" width="6.140625" style="102" customWidth="1"/>
    <col min="8989" max="8989" width="2.140625" style="102" customWidth="1"/>
    <col min="8990" max="8990" width="17" style="102" customWidth="1"/>
    <col min="8991" max="8993" width="6.140625" style="102" customWidth="1"/>
    <col min="8994" max="8994" width="1.42578125" style="102" customWidth="1"/>
    <col min="8995" max="8997" width="6.140625" style="102" customWidth="1"/>
    <col min="8998" max="8998" width="1.42578125" style="102" customWidth="1"/>
    <col min="8999" max="9001" width="6.140625" style="102" customWidth="1"/>
    <col min="9002" max="9002" width="1.42578125" style="102" customWidth="1"/>
    <col min="9003" max="9005" width="6.140625" style="102" customWidth="1"/>
    <col min="9006" max="9006" width="1.42578125" style="102" customWidth="1"/>
    <col min="9007" max="9009" width="6.140625" style="102" customWidth="1"/>
    <col min="9010" max="9010" width="1.42578125" style="102" customWidth="1"/>
    <col min="9011" max="9013" width="6.140625" style="102" customWidth="1"/>
    <col min="9014" max="9014" width="1.42578125" style="102" customWidth="1"/>
    <col min="9015" max="9017" width="6.140625" style="102" customWidth="1"/>
    <col min="9018" max="9216" width="11.42578125" style="102"/>
    <col min="9217" max="9217" width="19.28515625" style="102" customWidth="1"/>
    <col min="9218" max="9220" width="7.42578125" style="102" bestFit="1" customWidth="1"/>
    <col min="9221" max="9221" width="1.42578125" style="102" customWidth="1"/>
    <col min="9222" max="9224" width="6.140625" style="102" customWidth="1"/>
    <col min="9225" max="9225" width="1.42578125" style="102" customWidth="1"/>
    <col min="9226" max="9228" width="6.140625" style="102" customWidth="1"/>
    <col min="9229" max="9229" width="1.42578125" style="102" customWidth="1"/>
    <col min="9230" max="9232" width="6.140625" style="102" customWidth="1"/>
    <col min="9233" max="9233" width="1.42578125" style="102" customWidth="1"/>
    <col min="9234" max="9236" width="6.140625" style="102" customWidth="1"/>
    <col min="9237" max="9237" width="1.42578125" style="102" customWidth="1"/>
    <col min="9238" max="9240" width="6.140625" style="102" customWidth="1"/>
    <col min="9241" max="9241" width="1.42578125" style="102" customWidth="1"/>
    <col min="9242" max="9244" width="6.140625" style="102" customWidth="1"/>
    <col min="9245" max="9245" width="2.140625" style="102" customWidth="1"/>
    <col min="9246" max="9246" width="17" style="102" customWidth="1"/>
    <col min="9247" max="9249" width="6.140625" style="102" customWidth="1"/>
    <col min="9250" max="9250" width="1.42578125" style="102" customWidth="1"/>
    <col min="9251" max="9253" width="6.140625" style="102" customWidth="1"/>
    <col min="9254" max="9254" width="1.42578125" style="102" customWidth="1"/>
    <col min="9255" max="9257" width="6.140625" style="102" customWidth="1"/>
    <col min="9258" max="9258" width="1.42578125" style="102" customWidth="1"/>
    <col min="9259" max="9261" width="6.140625" style="102" customWidth="1"/>
    <col min="9262" max="9262" width="1.42578125" style="102" customWidth="1"/>
    <col min="9263" max="9265" width="6.140625" style="102" customWidth="1"/>
    <col min="9266" max="9266" width="1.42578125" style="102" customWidth="1"/>
    <col min="9267" max="9269" width="6.140625" style="102" customWidth="1"/>
    <col min="9270" max="9270" width="1.42578125" style="102" customWidth="1"/>
    <col min="9271" max="9273" width="6.140625" style="102" customWidth="1"/>
    <col min="9274" max="9472" width="11.42578125" style="102"/>
    <col min="9473" max="9473" width="19.28515625" style="102" customWidth="1"/>
    <col min="9474" max="9476" width="7.42578125" style="102" bestFit="1" customWidth="1"/>
    <col min="9477" max="9477" width="1.42578125" style="102" customWidth="1"/>
    <col min="9478" max="9480" width="6.140625" style="102" customWidth="1"/>
    <col min="9481" max="9481" width="1.42578125" style="102" customWidth="1"/>
    <col min="9482" max="9484" width="6.140625" style="102" customWidth="1"/>
    <col min="9485" max="9485" width="1.42578125" style="102" customWidth="1"/>
    <col min="9486" max="9488" width="6.140625" style="102" customWidth="1"/>
    <col min="9489" max="9489" width="1.42578125" style="102" customWidth="1"/>
    <col min="9490" max="9492" width="6.140625" style="102" customWidth="1"/>
    <col min="9493" max="9493" width="1.42578125" style="102" customWidth="1"/>
    <col min="9494" max="9496" width="6.140625" style="102" customWidth="1"/>
    <col min="9497" max="9497" width="1.42578125" style="102" customWidth="1"/>
    <col min="9498" max="9500" width="6.140625" style="102" customWidth="1"/>
    <col min="9501" max="9501" width="2.140625" style="102" customWidth="1"/>
    <col min="9502" max="9502" width="17" style="102" customWidth="1"/>
    <col min="9503" max="9505" width="6.140625" style="102" customWidth="1"/>
    <col min="9506" max="9506" width="1.42578125" style="102" customWidth="1"/>
    <col min="9507" max="9509" width="6.140625" style="102" customWidth="1"/>
    <col min="9510" max="9510" width="1.42578125" style="102" customWidth="1"/>
    <col min="9511" max="9513" width="6.140625" style="102" customWidth="1"/>
    <col min="9514" max="9514" width="1.42578125" style="102" customWidth="1"/>
    <col min="9515" max="9517" width="6.140625" style="102" customWidth="1"/>
    <col min="9518" max="9518" width="1.42578125" style="102" customWidth="1"/>
    <col min="9519" max="9521" width="6.140625" style="102" customWidth="1"/>
    <col min="9522" max="9522" width="1.42578125" style="102" customWidth="1"/>
    <col min="9523" max="9525" width="6.140625" style="102" customWidth="1"/>
    <col min="9526" max="9526" width="1.42578125" style="102" customWidth="1"/>
    <col min="9527" max="9529" width="6.140625" style="102" customWidth="1"/>
    <col min="9530" max="9728" width="11.42578125" style="102"/>
    <col min="9729" max="9729" width="19.28515625" style="102" customWidth="1"/>
    <col min="9730" max="9732" width="7.42578125" style="102" bestFit="1" customWidth="1"/>
    <col min="9733" max="9733" width="1.42578125" style="102" customWidth="1"/>
    <col min="9734" max="9736" width="6.140625" style="102" customWidth="1"/>
    <col min="9737" max="9737" width="1.42578125" style="102" customWidth="1"/>
    <col min="9738" max="9740" width="6.140625" style="102" customWidth="1"/>
    <col min="9741" max="9741" width="1.42578125" style="102" customWidth="1"/>
    <col min="9742" max="9744" width="6.140625" style="102" customWidth="1"/>
    <col min="9745" max="9745" width="1.42578125" style="102" customWidth="1"/>
    <col min="9746" max="9748" width="6.140625" style="102" customWidth="1"/>
    <col min="9749" max="9749" width="1.42578125" style="102" customWidth="1"/>
    <col min="9750" max="9752" width="6.140625" style="102" customWidth="1"/>
    <col min="9753" max="9753" width="1.42578125" style="102" customWidth="1"/>
    <col min="9754" max="9756" width="6.140625" style="102" customWidth="1"/>
    <col min="9757" max="9757" width="2.140625" style="102" customWidth="1"/>
    <col min="9758" max="9758" width="17" style="102" customWidth="1"/>
    <col min="9759" max="9761" width="6.140625" style="102" customWidth="1"/>
    <col min="9762" max="9762" width="1.42578125" style="102" customWidth="1"/>
    <col min="9763" max="9765" width="6.140625" style="102" customWidth="1"/>
    <col min="9766" max="9766" width="1.42578125" style="102" customWidth="1"/>
    <col min="9767" max="9769" width="6.140625" style="102" customWidth="1"/>
    <col min="9770" max="9770" width="1.42578125" style="102" customWidth="1"/>
    <col min="9771" max="9773" width="6.140625" style="102" customWidth="1"/>
    <col min="9774" max="9774" width="1.42578125" style="102" customWidth="1"/>
    <col min="9775" max="9777" width="6.140625" style="102" customWidth="1"/>
    <col min="9778" max="9778" width="1.42578125" style="102" customWidth="1"/>
    <col min="9779" max="9781" width="6.140625" style="102" customWidth="1"/>
    <col min="9782" max="9782" width="1.42578125" style="102" customWidth="1"/>
    <col min="9783" max="9785" width="6.140625" style="102" customWidth="1"/>
    <col min="9786" max="9984" width="11.42578125" style="102"/>
    <col min="9985" max="9985" width="19.28515625" style="102" customWidth="1"/>
    <col min="9986" max="9988" width="7.42578125" style="102" bestFit="1" customWidth="1"/>
    <col min="9989" max="9989" width="1.42578125" style="102" customWidth="1"/>
    <col min="9990" max="9992" width="6.140625" style="102" customWidth="1"/>
    <col min="9993" max="9993" width="1.42578125" style="102" customWidth="1"/>
    <col min="9994" max="9996" width="6.140625" style="102" customWidth="1"/>
    <col min="9997" max="9997" width="1.42578125" style="102" customWidth="1"/>
    <col min="9998" max="10000" width="6.140625" style="102" customWidth="1"/>
    <col min="10001" max="10001" width="1.42578125" style="102" customWidth="1"/>
    <col min="10002" max="10004" width="6.140625" style="102" customWidth="1"/>
    <col min="10005" max="10005" width="1.42578125" style="102" customWidth="1"/>
    <col min="10006" max="10008" width="6.140625" style="102" customWidth="1"/>
    <col min="10009" max="10009" width="1.42578125" style="102" customWidth="1"/>
    <col min="10010" max="10012" width="6.140625" style="102" customWidth="1"/>
    <col min="10013" max="10013" width="2.140625" style="102" customWidth="1"/>
    <col min="10014" max="10014" width="17" style="102" customWidth="1"/>
    <col min="10015" max="10017" width="6.140625" style="102" customWidth="1"/>
    <col min="10018" max="10018" width="1.42578125" style="102" customWidth="1"/>
    <col min="10019" max="10021" width="6.140625" style="102" customWidth="1"/>
    <col min="10022" max="10022" width="1.42578125" style="102" customWidth="1"/>
    <col min="10023" max="10025" width="6.140625" style="102" customWidth="1"/>
    <col min="10026" max="10026" width="1.42578125" style="102" customWidth="1"/>
    <col min="10027" max="10029" width="6.140625" style="102" customWidth="1"/>
    <col min="10030" max="10030" width="1.42578125" style="102" customWidth="1"/>
    <col min="10031" max="10033" width="6.140625" style="102" customWidth="1"/>
    <col min="10034" max="10034" width="1.42578125" style="102" customWidth="1"/>
    <col min="10035" max="10037" width="6.140625" style="102" customWidth="1"/>
    <col min="10038" max="10038" width="1.42578125" style="102" customWidth="1"/>
    <col min="10039" max="10041" width="6.140625" style="102" customWidth="1"/>
    <col min="10042" max="10240" width="11.42578125" style="102"/>
    <col min="10241" max="10241" width="19.28515625" style="102" customWidth="1"/>
    <col min="10242" max="10244" width="7.42578125" style="102" bestFit="1" customWidth="1"/>
    <col min="10245" max="10245" width="1.42578125" style="102" customWidth="1"/>
    <col min="10246" max="10248" width="6.140625" style="102" customWidth="1"/>
    <col min="10249" max="10249" width="1.42578125" style="102" customWidth="1"/>
    <col min="10250" max="10252" width="6.140625" style="102" customWidth="1"/>
    <col min="10253" max="10253" width="1.42578125" style="102" customWidth="1"/>
    <col min="10254" max="10256" width="6.140625" style="102" customWidth="1"/>
    <col min="10257" max="10257" width="1.42578125" style="102" customWidth="1"/>
    <col min="10258" max="10260" width="6.140625" style="102" customWidth="1"/>
    <col min="10261" max="10261" width="1.42578125" style="102" customWidth="1"/>
    <col min="10262" max="10264" width="6.140625" style="102" customWidth="1"/>
    <col min="10265" max="10265" width="1.42578125" style="102" customWidth="1"/>
    <col min="10266" max="10268" width="6.140625" style="102" customWidth="1"/>
    <col min="10269" max="10269" width="2.140625" style="102" customWidth="1"/>
    <col min="10270" max="10270" width="17" style="102" customWidth="1"/>
    <col min="10271" max="10273" width="6.140625" style="102" customWidth="1"/>
    <col min="10274" max="10274" width="1.42578125" style="102" customWidth="1"/>
    <col min="10275" max="10277" width="6.140625" style="102" customWidth="1"/>
    <col min="10278" max="10278" width="1.42578125" style="102" customWidth="1"/>
    <col min="10279" max="10281" width="6.140625" style="102" customWidth="1"/>
    <col min="10282" max="10282" width="1.42578125" style="102" customWidth="1"/>
    <col min="10283" max="10285" width="6.140625" style="102" customWidth="1"/>
    <col min="10286" max="10286" width="1.42578125" style="102" customWidth="1"/>
    <col min="10287" max="10289" width="6.140625" style="102" customWidth="1"/>
    <col min="10290" max="10290" width="1.42578125" style="102" customWidth="1"/>
    <col min="10291" max="10293" width="6.140625" style="102" customWidth="1"/>
    <col min="10294" max="10294" width="1.42578125" style="102" customWidth="1"/>
    <col min="10295" max="10297" width="6.140625" style="102" customWidth="1"/>
    <col min="10298" max="10496" width="11.42578125" style="102"/>
    <col min="10497" max="10497" width="19.28515625" style="102" customWidth="1"/>
    <col min="10498" max="10500" width="7.42578125" style="102" bestFit="1" customWidth="1"/>
    <col min="10501" max="10501" width="1.42578125" style="102" customWidth="1"/>
    <col min="10502" max="10504" width="6.140625" style="102" customWidth="1"/>
    <col min="10505" max="10505" width="1.42578125" style="102" customWidth="1"/>
    <col min="10506" max="10508" width="6.140625" style="102" customWidth="1"/>
    <col min="10509" max="10509" width="1.42578125" style="102" customWidth="1"/>
    <col min="10510" max="10512" width="6.140625" style="102" customWidth="1"/>
    <col min="10513" max="10513" width="1.42578125" style="102" customWidth="1"/>
    <col min="10514" max="10516" width="6.140625" style="102" customWidth="1"/>
    <col min="10517" max="10517" width="1.42578125" style="102" customWidth="1"/>
    <col min="10518" max="10520" width="6.140625" style="102" customWidth="1"/>
    <col min="10521" max="10521" width="1.42578125" style="102" customWidth="1"/>
    <col min="10522" max="10524" width="6.140625" style="102" customWidth="1"/>
    <col min="10525" max="10525" width="2.140625" style="102" customWidth="1"/>
    <col min="10526" max="10526" width="17" style="102" customWidth="1"/>
    <col min="10527" max="10529" width="6.140625" style="102" customWidth="1"/>
    <col min="10530" max="10530" width="1.42578125" style="102" customWidth="1"/>
    <col min="10531" max="10533" width="6.140625" style="102" customWidth="1"/>
    <col min="10534" max="10534" width="1.42578125" style="102" customWidth="1"/>
    <col min="10535" max="10537" width="6.140625" style="102" customWidth="1"/>
    <col min="10538" max="10538" width="1.42578125" style="102" customWidth="1"/>
    <col min="10539" max="10541" width="6.140625" style="102" customWidth="1"/>
    <col min="10542" max="10542" width="1.42578125" style="102" customWidth="1"/>
    <col min="10543" max="10545" width="6.140625" style="102" customWidth="1"/>
    <col min="10546" max="10546" width="1.42578125" style="102" customWidth="1"/>
    <col min="10547" max="10549" width="6.140625" style="102" customWidth="1"/>
    <col min="10550" max="10550" width="1.42578125" style="102" customWidth="1"/>
    <col min="10551" max="10553" width="6.140625" style="102" customWidth="1"/>
    <col min="10554" max="10752" width="11.42578125" style="102"/>
    <col min="10753" max="10753" width="19.28515625" style="102" customWidth="1"/>
    <col min="10754" max="10756" width="7.42578125" style="102" bestFit="1" customWidth="1"/>
    <col min="10757" max="10757" width="1.42578125" style="102" customWidth="1"/>
    <col min="10758" max="10760" width="6.140625" style="102" customWidth="1"/>
    <col min="10761" max="10761" width="1.42578125" style="102" customWidth="1"/>
    <col min="10762" max="10764" width="6.140625" style="102" customWidth="1"/>
    <col min="10765" max="10765" width="1.42578125" style="102" customWidth="1"/>
    <col min="10766" max="10768" width="6.140625" style="102" customWidth="1"/>
    <col min="10769" max="10769" width="1.42578125" style="102" customWidth="1"/>
    <col min="10770" max="10772" width="6.140625" style="102" customWidth="1"/>
    <col min="10773" max="10773" width="1.42578125" style="102" customWidth="1"/>
    <col min="10774" max="10776" width="6.140625" style="102" customWidth="1"/>
    <col min="10777" max="10777" width="1.42578125" style="102" customWidth="1"/>
    <col min="10778" max="10780" width="6.140625" style="102" customWidth="1"/>
    <col min="10781" max="10781" width="2.140625" style="102" customWidth="1"/>
    <col min="10782" max="10782" width="17" style="102" customWidth="1"/>
    <col min="10783" max="10785" width="6.140625" style="102" customWidth="1"/>
    <col min="10786" max="10786" width="1.42578125" style="102" customWidth="1"/>
    <col min="10787" max="10789" width="6.140625" style="102" customWidth="1"/>
    <col min="10790" max="10790" width="1.42578125" style="102" customWidth="1"/>
    <col min="10791" max="10793" width="6.140625" style="102" customWidth="1"/>
    <col min="10794" max="10794" width="1.42578125" style="102" customWidth="1"/>
    <col min="10795" max="10797" width="6.140625" style="102" customWidth="1"/>
    <col min="10798" max="10798" width="1.42578125" style="102" customWidth="1"/>
    <col min="10799" max="10801" width="6.140625" style="102" customWidth="1"/>
    <col min="10802" max="10802" width="1.42578125" style="102" customWidth="1"/>
    <col min="10803" max="10805" width="6.140625" style="102" customWidth="1"/>
    <col min="10806" max="10806" width="1.42578125" style="102" customWidth="1"/>
    <col min="10807" max="10809" width="6.140625" style="102" customWidth="1"/>
    <col min="10810" max="11008" width="11.42578125" style="102"/>
    <col min="11009" max="11009" width="19.28515625" style="102" customWidth="1"/>
    <col min="11010" max="11012" width="7.42578125" style="102" bestFit="1" customWidth="1"/>
    <col min="11013" max="11013" width="1.42578125" style="102" customWidth="1"/>
    <col min="11014" max="11016" width="6.140625" style="102" customWidth="1"/>
    <col min="11017" max="11017" width="1.42578125" style="102" customWidth="1"/>
    <col min="11018" max="11020" width="6.140625" style="102" customWidth="1"/>
    <col min="11021" max="11021" width="1.42578125" style="102" customWidth="1"/>
    <col min="11022" max="11024" width="6.140625" style="102" customWidth="1"/>
    <col min="11025" max="11025" width="1.42578125" style="102" customWidth="1"/>
    <col min="11026" max="11028" width="6.140625" style="102" customWidth="1"/>
    <col min="11029" max="11029" width="1.42578125" style="102" customWidth="1"/>
    <col min="11030" max="11032" width="6.140625" style="102" customWidth="1"/>
    <col min="11033" max="11033" width="1.42578125" style="102" customWidth="1"/>
    <col min="11034" max="11036" width="6.140625" style="102" customWidth="1"/>
    <col min="11037" max="11037" width="2.140625" style="102" customWidth="1"/>
    <col min="11038" max="11038" width="17" style="102" customWidth="1"/>
    <col min="11039" max="11041" width="6.140625" style="102" customWidth="1"/>
    <col min="11042" max="11042" width="1.42578125" style="102" customWidth="1"/>
    <col min="11043" max="11045" width="6.140625" style="102" customWidth="1"/>
    <col min="11046" max="11046" width="1.42578125" style="102" customWidth="1"/>
    <col min="11047" max="11049" width="6.140625" style="102" customWidth="1"/>
    <col min="11050" max="11050" width="1.42578125" style="102" customWidth="1"/>
    <col min="11051" max="11053" width="6.140625" style="102" customWidth="1"/>
    <col min="11054" max="11054" width="1.42578125" style="102" customWidth="1"/>
    <col min="11055" max="11057" width="6.140625" style="102" customWidth="1"/>
    <col min="11058" max="11058" width="1.42578125" style="102" customWidth="1"/>
    <col min="11059" max="11061" width="6.140625" style="102" customWidth="1"/>
    <col min="11062" max="11062" width="1.42578125" style="102" customWidth="1"/>
    <col min="11063" max="11065" width="6.140625" style="102" customWidth="1"/>
    <col min="11066" max="11264" width="11.42578125" style="102"/>
    <col min="11265" max="11265" width="19.28515625" style="102" customWidth="1"/>
    <col min="11266" max="11268" width="7.42578125" style="102" bestFit="1" customWidth="1"/>
    <col min="11269" max="11269" width="1.42578125" style="102" customWidth="1"/>
    <col min="11270" max="11272" width="6.140625" style="102" customWidth="1"/>
    <col min="11273" max="11273" width="1.42578125" style="102" customWidth="1"/>
    <col min="11274" max="11276" width="6.140625" style="102" customWidth="1"/>
    <col min="11277" max="11277" width="1.42578125" style="102" customWidth="1"/>
    <col min="11278" max="11280" width="6.140625" style="102" customWidth="1"/>
    <col min="11281" max="11281" width="1.42578125" style="102" customWidth="1"/>
    <col min="11282" max="11284" width="6.140625" style="102" customWidth="1"/>
    <col min="11285" max="11285" width="1.42578125" style="102" customWidth="1"/>
    <col min="11286" max="11288" width="6.140625" style="102" customWidth="1"/>
    <col min="11289" max="11289" width="1.42578125" style="102" customWidth="1"/>
    <col min="11290" max="11292" width="6.140625" style="102" customWidth="1"/>
    <col min="11293" max="11293" width="2.140625" style="102" customWidth="1"/>
    <col min="11294" max="11294" width="17" style="102" customWidth="1"/>
    <col min="11295" max="11297" width="6.140625" style="102" customWidth="1"/>
    <col min="11298" max="11298" width="1.42578125" style="102" customWidth="1"/>
    <col min="11299" max="11301" width="6.140625" style="102" customWidth="1"/>
    <col min="11302" max="11302" width="1.42578125" style="102" customWidth="1"/>
    <col min="11303" max="11305" width="6.140625" style="102" customWidth="1"/>
    <col min="11306" max="11306" width="1.42578125" style="102" customWidth="1"/>
    <col min="11307" max="11309" width="6.140625" style="102" customWidth="1"/>
    <col min="11310" max="11310" width="1.42578125" style="102" customWidth="1"/>
    <col min="11311" max="11313" width="6.140625" style="102" customWidth="1"/>
    <col min="11314" max="11314" width="1.42578125" style="102" customWidth="1"/>
    <col min="11315" max="11317" width="6.140625" style="102" customWidth="1"/>
    <col min="11318" max="11318" width="1.42578125" style="102" customWidth="1"/>
    <col min="11319" max="11321" width="6.140625" style="102" customWidth="1"/>
    <col min="11322" max="11520" width="11.42578125" style="102"/>
    <col min="11521" max="11521" width="19.28515625" style="102" customWidth="1"/>
    <col min="11522" max="11524" width="7.42578125" style="102" bestFit="1" customWidth="1"/>
    <col min="11525" max="11525" width="1.42578125" style="102" customWidth="1"/>
    <col min="11526" max="11528" width="6.140625" style="102" customWidth="1"/>
    <col min="11529" max="11529" width="1.42578125" style="102" customWidth="1"/>
    <col min="11530" max="11532" width="6.140625" style="102" customWidth="1"/>
    <col min="11533" max="11533" width="1.42578125" style="102" customWidth="1"/>
    <col min="11534" max="11536" width="6.140625" style="102" customWidth="1"/>
    <col min="11537" max="11537" width="1.42578125" style="102" customWidth="1"/>
    <col min="11538" max="11540" width="6.140625" style="102" customWidth="1"/>
    <col min="11541" max="11541" width="1.42578125" style="102" customWidth="1"/>
    <col min="11542" max="11544" width="6.140625" style="102" customWidth="1"/>
    <col min="11545" max="11545" width="1.42578125" style="102" customWidth="1"/>
    <col min="11546" max="11548" width="6.140625" style="102" customWidth="1"/>
    <col min="11549" max="11549" width="2.140625" style="102" customWidth="1"/>
    <col min="11550" max="11550" width="17" style="102" customWidth="1"/>
    <col min="11551" max="11553" width="6.140625" style="102" customWidth="1"/>
    <col min="11554" max="11554" width="1.42578125" style="102" customWidth="1"/>
    <col min="11555" max="11557" width="6.140625" style="102" customWidth="1"/>
    <col min="11558" max="11558" width="1.42578125" style="102" customWidth="1"/>
    <col min="11559" max="11561" width="6.140625" style="102" customWidth="1"/>
    <col min="11562" max="11562" width="1.42578125" style="102" customWidth="1"/>
    <col min="11563" max="11565" width="6.140625" style="102" customWidth="1"/>
    <col min="11566" max="11566" width="1.42578125" style="102" customWidth="1"/>
    <col min="11567" max="11569" width="6.140625" style="102" customWidth="1"/>
    <col min="11570" max="11570" width="1.42578125" style="102" customWidth="1"/>
    <col min="11571" max="11573" width="6.140625" style="102" customWidth="1"/>
    <col min="11574" max="11574" width="1.42578125" style="102" customWidth="1"/>
    <col min="11575" max="11577" width="6.140625" style="102" customWidth="1"/>
    <col min="11578" max="11776" width="11.42578125" style="102"/>
    <col min="11777" max="11777" width="19.28515625" style="102" customWidth="1"/>
    <col min="11778" max="11780" width="7.42578125" style="102" bestFit="1" customWidth="1"/>
    <col min="11781" max="11781" width="1.42578125" style="102" customWidth="1"/>
    <col min="11782" max="11784" width="6.140625" style="102" customWidth="1"/>
    <col min="11785" max="11785" width="1.42578125" style="102" customWidth="1"/>
    <col min="11786" max="11788" width="6.140625" style="102" customWidth="1"/>
    <col min="11789" max="11789" width="1.42578125" style="102" customWidth="1"/>
    <col min="11790" max="11792" width="6.140625" style="102" customWidth="1"/>
    <col min="11793" max="11793" width="1.42578125" style="102" customWidth="1"/>
    <col min="11794" max="11796" width="6.140625" style="102" customWidth="1"/>
    <col min="11797" max="11797" width="1.42578125" style="102" customWidth="1"/>
    <col min="11798" max="11800" width="6.140625" style="102" customWidth="1"/>
    <col min="11801" max="11801" width="1.42578125" style="102" customWidth="1"/>
    <col min="11802" max="11804" width="6.140625" style="102" customWidth="1"/>
    <col min="11805" max="11805" width="2.140625" style="102" customWidth="1"/>
    <col min="11806" max="11806" width="17" style="102" customWidth="1"/>
    <col min="11807" max="11809" width="6.140625" style="102" customWidth="1"/>
    <col min="11810" max="11810" width="1.42578125" style="102" customWidth="1"/>
    <col min="11811" max="11813" width="6.140625" style="102" customWidth="1"/>
    <col min="11814" max="11814" width="1.42578125" style="102" customWidth="1"/>
    <col min="11815" max="11817" width="6.140625" style="102" customWidth="1"/>
    <col min="11818" max="11818" width="1.42578125" style="102" customWidth="1"/>
    <col min="11819" max="11821" width="6.140625" style="102" customWidth="1"/>
    <col min="11822" max="11822" width="1.42578125" style="102" customWidth="1"/>
    <col min="11823" max="11825" width="6.140625" style="102" customWidth="1"/>
    <col min="11826" max="11826" width="1.42578125" style="102" customWidth="1"/>
    <col min="11827" max="11829" width="6.140625" style="102" customWidth="1"/>
    <col min="11830" max="11830" width="1.42578125" style="102" customWidth="1"/>
    <col min="11831" max="11833" width="6.140625" style="102" customWidth="1"/>
    <col min="11834" max="12032" width="11.42578125" style="102"/>
    <col min="12033" max="12033" width="19.28515625" style="102" customWidth="1"/>
    <col min="12034" max="12036" width="7.42578125" style="102" bestFit="1" customWidth="1"/>
    <col min="12037" max="12037" width="1.42578125" style="102" customWidth="1"/>
    <col min="12038" max="12040" width="6.140625" style="102" customWidth="1"/>
    <col min="12041" max="12041" width="1.42578125" style="102" customWidth="1"/>
    <col min="12042" max="12044" width="6.140625" style="102" customWidth="1"/>
    <col min="12045" max="12045" width="1.42578125" style="102" customWidth="1"/>
    <col min="12046" max="12048" width="6.140625" style="102" customWidth="1"/>
    <col min="12049" max="12049" width="1.42578125" style="102" customWidth="1"/>
    <col min="12050" max="12052" width="6.140625" style="102" customWidth="1"/>
    <col min="12053" max="12053" width="1.42578125" style="102" customWidth="1"/>
    <col min="12054" max="12056" width="6.140625" style="102" customWidth="1"/>
    <col min="12057" max="12057" width="1.42578125" style="102" customWidth="1"/>
    <col min="12058" max="12060" width="6.140625" style="102" customWidth="1"/>
    <col min="12061" max="12061" width="2.140625" style="102" customWidth="1"/>
    <col min="12062" max="12062" width="17" style="102" customWidth="1"/>
    <col min="12063" max="12065" width="6.140625" style="102" customWidth="1"/>
    <col min="12066" max="12066" width="1.42578125" style="102" customWidth="1"/>
    <col min="12067" max="12069" width="6.140625" style="102" customWidth="1"/>
    <col min="12070" max="12070" width="1.42578125" style="102" customWidth="1"/>
    <col min="12071" max="12073" width="6.140625" style="102" customWidth="1"/>
    <col min="12074" max="12074" width="1.42578125" style="102" customWidth="1"/>
    <col min="12075" max="12077" width="6.140625" style="102" customWidth="1"/>
    <col min="12078" max="12078" width="1.42578125" style="102" customWidth="1"/>
    <col min="12079" max="12081" width="6.140625" style="102" customWidth="1"/>
    <col min="12082" max="12082" width="1.42578125" style="102" customWidth="1"/>
    <col min="12083" max="12085" width="6.140625" style="102" customWidth="1"/>
    <col min="12086" max="12086" width="1.42578125" style="102" customWidth="1"/>
    <col min="12087" max="12089" width="6.140625" style="102" customWidth="1"/>
    <col min="12090" max="12288" width="11.42578125" style="102"/>
    <col min="12289" max="12289" width="19.28515625" style="102" customWidth="1"/>
    <col min="12290" max="12292" width="7.42578125" style="102" bestFit="1" customWidth="1"/>
    <col min="12293" max="12293" width="1.42578125" style="102" customWidth="1"/>
    <col min="12294" max="12296" width="6.140625" style="102" customWidth="1"/>
    <col min="12297" max="12297" width="1.42578125" style="102" customWidth="1"/>
    <col min="12298" max="12300" width="6.140625" style="102" customWidth="1"/>
    <col min="12301" max="12301" width="1.42578125" style="102" customWidth="1"/>
    <col min="12302" max="12304" width="6.140625" style="102" customWidth="1"/>
    <col min="12305" max="12305" width="1.42578125" style="102" customWidth="1"/>
    <col min="12306" max="12308" width="6.140625" style="102" customWidth="1"/>
    <col min="12309" max="12309" width="1.42578125" style="102" customWidth="1"/>
    <col min="12310" max="12312" width="6.140625" style="102" customWidth="1"/>
    <col min="12313" max="12313" width="1.42578125" style="102" customWidth="1"/>
    <col min="12314" max="12316" width="6.140625" style="102" customWidth="1"/>
    <col min="12317" max="12317" width="2.140625" style="102" customWidth="1"/>
    <col min="12318" max="12318" width="17" style="102" customWidth="1"/>
    <col min="12319" max="12321" width="6.140625" style="102" customWidth="1"/>
    <col min="12322" max="12322" width="1.42578125" style="102" customWidth="1"/>
    <col min="12323" max="12325" width="6.140625" style="102" customWidth="1"/>
    <col min="12326" max="12326" width="1.42578125" style="102" customWidth="1"/>
    <col min="12327" max="12329" width="6.140625" style="102" customWidth="1"/>
    <col min="12330" max="12330" width="1.42578125" style="102" customWidth="1"/>
    <col min="12331" max="12333" width="6.140625" style="102" customWidth="1"/>
    <col min="12334" max="12334" width="1.42578125" style="102" customWidth="1"/>
    <col min="12335" max="12337" width="6.140625" style="102" customWidth="1"/>
    <col min="12338" max="12338" width="1.42578125" style="102" customWidth="1"/>
    <col min="12339" max="12341" width="6.140625" style="102" customWidth="1"/>
    <col min="12342" max="12342" width="1.42578125" style="102" customWidth="1"/>
    <col min="12343" max="12345" width="6.140625" style="102" customWidth="1"/>
    <col min="12346" max="12544" width="11.42578125" style="102"/>
    <col min="12545" max="12545" width="19.28515625" style="102" customWidth="1"/>
    <col min="12546" max="12548" width="7.42578125" style="102" bestFit="1" customWidth="1"/>
    <col min="12549" max="12549" width="1.42578125" style="102" customWidth="1"/>
    <col min="12550" max="12552" width="6.140625" style="102" customWidth="1"/>
    <col min="12553" max="12553" width="1.42578125" style="102" customWidth="1"/>
    <col min="12554" max="12556" width="6.140625" style="102" customWidth="1"/>
    <col min="12557" max="12557" width="1.42578125" style="102" customWidth="1"/>
    <col min="12558" max="12560" width="6.140625" style="102" customWidth="1"/>
    <col min="12561" max="12561" width="1.42578125" style="102" customWidth="1"/>
    <col min="12562" max="12564" width="6.140625" style="102" customWidth="1"/>
    <col min="12565" max="12565" width="1.42578125" style="102" customWidth="1"/>
    <col min="12566" max="12568" width="6.140625" style="102" customWidth="1"/>
    <col min="12569" max="12569" width="1.42578125" style="102" customWidth="1"/>
    <col min="12570" max="12572" width="6.140625" style="102" customWidth="1"/>
    <col min="12573" max="12573" width="2.140625" style="102" customWidth="1"/>
    <col min="12574" max="12574" width="17" style="102" customWidth="1"/>
    <col min="12575" max="12577" width="6.140625" style="102" customWidth="1"/>
    <col min="12578" max="12578" width="1.42578125" style="102" customWidth="1"/>
    <col min="12579" max="12581" width="6.140625" style="102" customWidth="1"/>
    <col min="12582" max="12582" width="1.42578125" style="102" customWidth="1"/>
    <col min="12583" max="12585" width="6.140625" style="102" customWidth="1"/>
    <col min="12586" max="12586" width="1.42578125" style="102" customWidth="1"/>
    <col min="12587" max="12589" width="6.140625" style="102" customWidth="1"/>
    <col min="12590" max="12590" width="1.42578125" style="102" customWidth="1"/>
    <col min="12591" max="12593" width="6.140625" style="102" customWidth="1"/>
    <col min="12594" max="12594" width="1.42578125" style="102" customWidth="1"/>
    <col min="12595" max="12597" width="6.140625" style="102" customWidth="1"/>
    <col min="12598" max="12598" width="1.42578125" style="102" customWidth="1"/>
    <col min="12599" max="12601" width="6.140625" style="102" customWidth="1"/>
    <col min="12602" max="12800" width="11.42578125" style="102"/>
    <col min="12801" max="12801" width="19.28515625" style="102" customWidth="1"/>
    <col min="12802" max="12804" width="7.42578125" style="102" bestFit="1" customWidth="1"/>
    <col min="12805" max="12805" width="1.42578125" style="102" customWidth="1"/>
    <col min="12806" max="12808" width="6.140625" style="102" customWidth="1"/>
    <col min="12809" max="12809" width="1.42578125" style="102" customWidth="1"/>
    <col min="12810" max="12812" width="6.140625" style="102" customWidth="1"/>
    <col min="12813" max="12813" width="1.42578125" style="102" customWidth="1"/>
    <col min="12814" max="12816" width="6.140625" style="102" customWidth="1"/>
    <col min="12817" max="12817" width="1.42578125" style="102" customWidth="1"/>
    <col min="12818" max="12820" width="6.140625" style="102" customWidth="1"/>
    <col min="12821" max="12821" width="1.42578125" style="102" customWidth="1"/>
    <col min="12822" max="12824" width="6.140625" style="102" customWidth="1"/>
    <col min="12825" max="12825" width="1.42578125" style="102" customWidth="1"/>
    <col min="12826" max="12828" width="6.140625" style="102" customWidth="1"/>
    <col min="12829" max="12829" width="2.140625" style="102" customWidth="1"/>
    <col min="12830" max="12830" width="17" style="102" customWidth="1"/>
    <col min="12831" max="12833" width="6.140625" style="102" customWidth="1"/>
    <col min="12834" max="12834" width="1.42578125" style="102" customWidth="1"/>
    <col min="12835" max="12837" width="6.140625" style="102" customWidth="1"/>
    <col min="12838" max="12838" width="1.42578125" style="102" customWidth="1"/>
    <col min="12839" max="12841" width="6.140625" style="102" customWidth="1"/>
    <col min="12842" max="12842" width="1.42578125" style="102" customWidth="1"/>
    <col min="12843" max="12845" width="6.140625" style="102" customWidth="1"/>
    <col min="12846" max="12846" width="1.42578125" style="102" customWidth="1"/>
    <col min="12847" max="12849" width="6.140625" style="102" customWidth="1"/>
    <col min="12850" max="12850" width="1.42578125" style="102" customWidth="1"/>
    <col min="12851" max="12853" width="6.140625" style="102" customWidth="1"/>
    <col min="12854" max="12854" width="1.42578125" style="102" customWidth="1"/>
    <col min="12855" max="12857" width="6.140625" style="102" customWidth="1"/>
    <col min="12858" max="13056" width="11.42578125" style="102"/>
    <col min="13057" max="13057" width="19.28515625" style="102" customWidth="1"/>
    <col min="13058" max="13060" width="7.42578125" style="102" bestFit="1" customWidth="1"/>
    <col min="13061" max="13061" width="1.42578125" style="102" customWidth="1"/>
    <col min="13062" max="13064" width="6.140625" style="102" customWidth="1"/>
    <col min="13065" max="13065" width="1.42578125" style="102" customWidth="1"/>
    <col min="13066" max="13068" width="6.140625" style="102" customWidth="1"/>
    <col min="13069" max="13069" width="1.42578125" style="102" customWidth="1"/>
    <col min="13070" max="13072" width="6.140625" style="102" customWidth="1"/>
    <col min="13073" max="13073" width="1.42578125" style="102" customWidth="1"/>
    <col min="13074" max="13076" width="6.140625" style="102" customWidth="1"/>
    <col min="13077" max="13077" width="1.42578125" style="102" customWidth="1"/>
    <col min="13078" max="13080" width="6.140625" style="102" customWidth="1"/>
    <col min="13081" max="13081" width="1.42578125" style="102" customWidth="1"/>
    <col min="13082" max="13084" width="6.140625" style="102" customWidth="1"/>
    <col min="13085" max="13085" width="2.140625" style="102" customWidth="1"/>
    <col min="13086" max="13086" width="17" style="102" customWidth="1"/>
    <col min="13087" max="13089" width="6.140625" style="102" customWidth="1"/>
    <col min="13090" max="13090" width="1.42578125" style="102" customWidth="1"/>
    <col min="13091" max="13093" width="6.140625" style="102" customWidth="1"/>
    <col min="13094" max="13094" width="1.42578125" style="102" customWidth="1"/>
    <col min="13095" max="13097" width="6.140625" style="102" customWidth="1"/>
    <col min="13098" max="13098" width="1.42578125" style="102" customWidth="1"/>
    <col min="13099" max="13101" width="6.140625" style="102" customWidth="1"/>
    <col min="13102" max="13102" width="1.42578125" style="102" customWidth="1"/>
    <col min="13103" max="13105" width="6.140625" style="102" customWidth="1"/>
    <col min="13106" max="13106" width="1.42578125" style="102" customWidth="1"/>
    <col min="13107" max="13109" width="6.140625" style="102" customWidth="1"/>
    <col min="13110" max="13110" width="1.42578125" style="102" customWidth="1"/>
    <col min="13111" max="13113" width="6.140625" style="102" customWidth="1"/>
    <col min="13114" max="13312" width="11.42578125" style="102"/>
    <col min="13313" max="13313" width="19.28515625" style="102" customWidth="1"/>
    <col min="13314" max="13316" width="7.42578125" style="102" bestFit="1" customWidth="1"/>
    <col min="13317" max="13317" width="1.42578125" style="102" customWidth="1"/>
    <col min="13318" max="13320" width="6.140625" style="102" customWidth="1"/>
    <col min="13321" max="13321" width="1.42578125" style="102" customWidth="1"/>
    <col min="13322" max="13324" width="6.140625" style="102" customWidth="1"/>
    <col min="13325" max="13325" width="1.42578125" style="102" customWidth="1"/>
    <col min="13326" max="13328" width="6.140625" style="102" customWidth="1"/>
    <col min="13329" max="13329" width="1.42578125" style="102" customWidth="1"/>
    <col min="13330" max="13332" width="6.140625" style="102" customWidth="1"/>
    <col min="13333" max="13333" width="1.42578125" style="102" customWidth="1"/>
    <col min="13334" max="13336" width="6.140625" style="102" customWidth="1"/>
    <col min="13337" max="13337" width="1.42578125" style="102" customWidth="1"/>
    <col min="13338" max="13340" width="6.140625" style="102" customWidth="1"/>
    <col min="13341" max="13341" width="2.140625" style="102" customWidth="1"/>
    <col min="13342" max="13342" width="17" style="102" customWidth="1"/>
    <col min="13343" max="13345" width="6.140625" style="102" customWidth="1"/>
    <col min="13346" max="13346" width="1.42578125" style="102" customWidth="1"/>
    <col min="13347" max="13349" width="6.140625" style="102" customWidth="1"/>
    <col min="13350" max="13350" width="1.42578125" style="102" customWidth="1"/>
    <col min="13351" max="13353" width="6.140625" style="102" customWidth="1"/>
    <col min="13354" max="13354" width="1.42578125" style="102" customWidth="1"/>
    <col min="13355" max="13357" width="6.140625" style="102" customWidth="1"/>
    <col min="13358" max="13358" width="1.42578125" style="102" customWidth="1"/>
    <col min="13359" max="13361" width="6.140625" style="102" customWidth="1"/>
    <col min="13362" max="13362" width="1.42578125" style="102" customWidth="1"/>
    <col min="13363" max="13365" width="6.140625" style="102" customWidth="1"/>
    <col min="13366" max="13366" width="1.42578125" style="102" customWidth="1"/>
    <col min="13367" max="13369" width="6.140625" style="102" customWidth="1"/>
    <col min="13370" max="13568" width="11.42578125" style="102"/>
    <col min="13569" max="13569" width="19.28515625" style="102" customWidth="1"/>
    <col min="13570" max="13572" width="7.42578125" style="102" bestFit="1" customWidth="1"/>
    <col min="13573" max="13573" width="1.42578125" style="102" customWidth="1"/>
    <col min="13574" max="13576" width="6.140625" style="102" customWidth="1"/>
    <col min="13577" max="13577" width="1.42578125" style="102" customWidth="1"/>
    <col min="13578" max="13580" width="6.140625" style="102" customWidth="1"/>
    <col min="13581" max="13581" width="1.42578125" style="102" customWidth="1"/>
    <col min="13582" max="13584" width="6.140625" style="102" customWidth="1"/>
    <col min="13585" max="13585" width="1.42578125" style="102" customWidth="1"/>
    <col min="13586" max="13588" width="6.140625" style="102" customWidth="1"/>
    <col min="13589" max="13589" width="1.42578125" style="102" customWidth="1"/>
    <col min="13590" max="13592" width="6.140625" style="102" customWidth="1"/>
    <col min="13593" max="13593" width="1.42578125" style="102" customWidth="1"/>
    <col min="13594" max="13596" width="6.140625" style="102" customWidth="1"/>
    <col min="13597" max="13597" width="2.140625" style="102" customWidth="1"/>
    <col min="13598" max="13598" width="17" style="102" customWidth="1"/>
    <col min="13599" max="13601" width="6.140625" style="102" customWidth="1"/>
    <col min="13602" max="13602" width="1.42578125" style="102" customWidth="1"/>
    <col min="13603" max="13605" width="6.140625" style="102" customWidth="1"/>
    <col min="13606" max="13606" width="1.42578125" style="102" customWidth="1"/>
    <col min="13607" max="13609" width="6.140625" style="102" customWidth="1"/>
    <col min="13610" max="13610" width="1.42578125" style="102" customWidth="1"/>
    <col min="13611" max="13613" width="6.140625" style="102" customWidth="1"/>
    <col min="13614" max="13614" width="1.42578125" style="102" customWidth="1"/>
    <col min="13615" max="13617" width="6.140625" style="102" customWidth="1"/>
    <col min="13618" max="13618" width="1.42578125" style="102" customWidth="1"/>
    <col min="13619" max="13621" width="6.140625" style="102" customWidth="1"/>
    <col min="13622" max="13622" width="1.42578125" style="102" customWidth="1"/>
    <col min="13623" max="13625" width="6.140625" style="102" customWidth="1"/>
    <col min="13626" max="13824" width="11.42578125" style="102"/>
    <col min="13825" max="13825" width="19.28515625" style="102" customWidth="1"/>
    <col min="13826" max="13828" width="7.42578125" style="102" bestFit="1" customWidth="1"/>
    <col min="13829" max="13829" width="1.42578125" style="102" customWidth="1"/>
    <col min="13830" max="13832" width="6.140625" style="102" customWidth="1"/>
    <col min="13833" max="13833" width="1.42578125" style="102" customWidth="1"/>
    <col min="13834" max="13836" width="6.140625" style="102" customWidth="1"/>
    <col min="13837" max="13837" width="1.42578125" style="102" customWidth="1"/>
    <col min="13838" max="13840" width="6.140625" style="102" customWidth="1"/>
    <col min="13841" max="13841" width="1.42578125" style="102" customWidth="1"/>
    <col min="13842" max="13844" width="6.140625" style="102" customWidth="1"/>
    <col min="13845" max="13845" width="1.42578125" style="102" customWidth="1"/>
    <col min="13846" max="13848" width="6.140625" style="102" customWidth="1"/>
    <col min="13849" max="13849" width="1.42578125" style="102" customWidth="1"/>
    <col min="13850" max="13852" width="6.140625" style="102" customWidth="1"/>
    <col min="13853" max="13853" width="2.140625" style="102" customWidth="1"/>
    <col min="13854" max="13854" width="17" style="102" customWidth="1"/>
    <col min="13855" max="13857" width="6.140625" style="102" customWidth="1"/>
    <col min="13858" max="13858" width="1.42578125" style="102" customWidth="1"/>
    <col min="13859" max="13861" width="6.140625" style="102" customWidth="1"/>
    <col min="13862" max="13862" width="1.42578125" style="102" customWidth="1"/>
    <col min="13863" max="13865" width="6.140625" style="102" customWidth="1"/>
    <col min="13866" max="13866" width="1.42578125" style="102" customWidth="1"/>
    <col min="13867" max="13869" width="6.140625" style="102" customWidth="1"/>
    <col min="13870" max="13870" width="1.42578125" style="102" customWidth="1"/>
    <col min="13871" max="13873" width="6.140625" style="102" customWidth="1"/>
    <col min="13874" max="13874" width="1.42578125" style="102" customWidth="1"/>
    <col min="13875" max="13877" width="6.140625" style="102" customWidth="1"/>
    <col min="13878" max="13878" width="1.42578125" style="102" customWidth="1"/>
    <col min="13879" max="13881" width="6.140625" style="102" customWidth="1"/>
    <col min="13882" max="14080" width="11.42578125" style="102"/>
    <col min="14081" max="14081" width="19.28515625" style="102" customWidth="1"/>
    <col min="14082" max="14084" width="7.42578125" style="102" bestFit="1" customWidth="1"/>
    <col min="14085" max="14085" width="1.42578125" style="102" customWidth="1"/>
    <col min="14086" max="14088" width="6.140625" style="102" customWidth="1"/>
    <col min="14089" max="14089" width="1.42578125" style="102" customWidth="1"/>
    <col min="14090" max="14092" width="6.140625" style="102" customWidth="1"/>
    <col min="14093" max="14093" width="1.42578125" style="102" customWidth="1"/>
    <col min="14094" max="14096" width="6.140625" style="102" customWidth="1"/>
    <col min="14097" max="14097" width="1.42578125" style="102" customWidth="1"/>
    <col min="14098" max="14100" width="6.140625" style="102" customWidth="1"/>
    <col min="14101" max="14101" width="1.42578125" style="102" customWidth="1"/>
    <col min="14102" max="14104" width="6.140625" style="102" customWidth="1"/>
    <col min="14105" max="14105" width="1.42578125" style="102" customWidth="1"/>
    <col min="14106" max="14108" width="6.140625" style="102" customWidth="1"/>
    <col min="14109" max="14109" width="2.140625" style="102" customWidth="1"/>
    <col min="14110" max="14110" width="17" style="102" customWidth="1"/>
    <col min="14111" max="14113" width="6.140625" style="102" customWidth="1"/>
    <col min="14114" max="14114" width="1.42578125" style="102" customWidth="1"/>
    <col min="14115" max="14117" width="6.140625" style="102" customWidth="1"/>
    <col min="14118" max="14118" width="1.42578125" style="102" customWidth="1"/>
    <col min="14119" max="14121" width="6.140625" style="102" customWidth="1"/>
    <col min="14122" max="14122" width="1.42578125" style="102" customWidth="1"/>
    <col min="14123" max="14125" width="6.140625" style="102" customWidth="1"/>
    <col min="14126" max="14126" width="1.42578125" style="102" customWidth="1"/>
    <col min="14127" max="14129" width="6.140625" style="102" customWidth="1"/>
    <col min="14130" max="14130" width="1.42578125" style="102" customWidth="1"/>
    <col min="14131" max="14133" width="6.140625" style="102" customWidth="1"/>
    <col min="14134" max="14134" width="1.42578125" style="102" customWidth="1"/>
    <col min="14135" max="14137" width="6.140625" style="102" customWidth="1"/>
    <col min="14138" max="14336" width="11.42578125" style="102"/>
    <col min="14337" max="14337" width="19.28515625" style="102" customWidth="1"/>
    <col min="14338" max="14340" width="7.42578125" style="102" bestFit="1" customWidth="1"/>
    <col min="14341" max="14341" width="1.42578125" style="102" customWidth="1"/>
    <col min="14342" max="14344" width="6.140625" style="102" customWidth="1"/>
    <col min="14345" max="14345" width="1.42578125" style="102" customWidth="1"/>
    <col min="14346" max="14348" width="6.140625" style="102" customWidth="1"/>
    <col min="14349" max="14349" width="1.42578125" style="102" customWidth="1"/>
    <col min="14350" max="14352" width="6.140625" style="102" customWidth="1"/>
    <col min="14353" max="14353" width="1.42578125" style="102" customWidth="1"/>
    <col min="14354" max="14356" width="6.140625" style="102" customWidth="1"/>
    <col min="14357" max="14357" width="1.42578125" style="102" customWidth="1"/>
    <col min="14358" max="14360" width="6.140625" style="102" customWidth="1"/>
    <col min="14361" max="14361" width="1.42578125" style="102" customWidth="1"/>
    <col min="14362" max="14364" width="6.140625" style="102" customWidth="1"/>
    <col min="14365" max="14365" width="2.140625" style="102" customWidth="1"/>
    <col min="14366" max="14366" width="17" style="102" customWidth="1"/>
    <col min="14367" max="14369" width="6.140625" style="102" customWidth="1"/>
    <col min="14370" max="14370" width="1.42578125" style="102" customWidth="1"/>
    <col min="14371" max="14373" width="6.140625" style="102" customWidth="1"/>
    <col min="14374" max="14374" width="1.42578125" style="102" customWidth="1"/>
    <col min="14375" max="14377" width="6.140625" style="102" customWidth="1"/>
    <col min="14378" max="14378" width="1.42578125" style="102" customWidth="1"/>
    <col min="14379" max="14381" width="6.140625" style="102" customWidth="1"/>
    <col min="14382" max="14382" width="1.42578125" style="102" customWidth="1"/>
    <col min="14383" max="14385" width="6.140625" style="102" customWidth="1"/>
    <col min="14386" max="14386" width="1.42578125" style="102" customWidth="1"/>
    <col min="14387" max="14389" width="6.140625" style="102" customWidth="1"/>
    <col min="14390" max="14390" width="1.42578125" style="102" customWidth="1"/>
    <col min="14391" max="14393" width="6.140625" style="102" customWidth="1"/>
    <col min="14394" max="14592" width="11.42578125" style="102"/>
    <col min="14593" max="14593" width="19.28515625" style="102" customWidth="1"/>
    <col min="14594" max="14596" width="7.42578125" style="102" bestFit="1" customWidth="1"/>
    <col min="14597" max="14597" width="1.42578125" style="102" customWidth="1"/>
    <col min="14598" max="14600" width="6.140625" style="102" customWidth="1"/>
    <col min="14601" max="14601" width="1.42578125" style="102" customWidth="1"/>
    <col min="14602" max="14604" width="6.140625" style="102" customWidth="1"/>
    <col min="14605" max="14605" width="1.42578125" style="102" customWidth="1"/>
    <col min="14606" max="14608" width="6.140625" style="102" customWidth="1"/>
    <col min="14609" max="14609" width="1.42578125" style="102" customWidth="1"/>
    <col min="14610" max="14612" width="6.140625" style="102" customWidth="1"/>
    <col min="14613" max="14613" width="1.42578125" style="102" customWidth="1"/>
    <col min="14614" max="14616" width="6.140625" style="102" customWidth="1"/>
    <col min="14617" max="14617" width="1.42578125" style="102" customWidth="1"/>
    <col min="14618" max="14620" width="6.140625" style="102" customWidth="1"/>
    <col min="14621" max="14621" width="2.140625" style="102" customWidth="1"/>
    <col min="14622" max="14622" width="17" style="102" customWidth="1"/>
    <col min="14623" max="14625" width="6.140625" style="102" customWidth="1"/>
    <col min="14626" max="14626" width="1.42578125" style="102" customWidth="1"/>
    <col min="14627" max="14629" width="6.140625" style="102" customWidth="1"/>
    <col min="14630" max="14630" width="1.42578125" style="102" customWidth="1"/>
    <col min="14631" max="14633" width="6.140625" style="102" customWidth="1"/>
    <col min="14634" max="14634" width="1.42578125" style="102" customWidth="1"/>
    <col min="14635" max="14637" width="6.140625" style="102" customWidth="1"/>
    <col min="14638" max="14638" width="1.42578125" style="102" customWidth="1"/>
    <col min="14639" max="14641" width="6.140625" style="102" customWidth="1"/>
    <col min="14642" max="14642" width="1.42578125" style="102" customWidth="1"/>
    <col min="14643" max="14645" width="6.140625" style="102" customWidth="1"/>
    <col min="14646" max="14646" width="1.42578125" style="102" customWidth="1"/>
    <col min="14647" max="14649" width="6.140625" style="102" customWidth="1"/>
    <col min="14650" max="14848" width="11.42578125" style="102"/>
    <col min="14849" max="14849" width="19.28515625" style="102" customWidth="1"/>
    <col min="14850" max="14852" width="7.42578125" style="102" bestFit="1" customWidth="1"/>
    <col min="14853" max="14853" width="1.42578125" style="102" customWidth="1"/>
    <col min="14854" max="14856" width="6.140625" style="102" customWidth="1"/>
    <col min="14857" max="14857" width="1.42578125" style="102" customWidth="1"/>
    <col min="14858" max="14860" width="6.140625" style="102" customWidth="1"/>
    <col min="14861" max="14861" width="1.42578125" style="102" customWidth="1"/>
    <col min="14862" max="14864" width="6.140625" style="102" customWidth="1"/>
    <col min="14865" max="14865" width="1.42578125" style="102" customWidth="1"/>
    <col min="14866" max="14868" width="6.140625" style="102" customWidth="1"/>
    <col min="14869" max="14869" width="1.42578125" style="102" customWidth="1"/>
    <col min="14870" max="14872" width="6.140625" style="102" customWidth="1"/>
    <col min="14873" max="14873" width="1.42578125" style="102" customWidth="1"/>
    <col min="14874" max="14876" width="6.140625" style="102" customWidth="1"/>
    <col min="14877" max="14877" width="2.140625" style="102" customWidth="1"/>
    <col min="14878" max="14878" width="17" style="102" customWidth="1"/>
    <col min="14879" max="14881" width="6.140625" style="102" customWidth="1"/>
    <col min="14882" max="14882" width="1.42578125" style="102" customWidth="1"/>
    <col min="14883" max="14885" width="6.140625" style="102" customWidth="1"/>
    <col min="14886" max="14886" width="1.42578125" style="102" customWidth="1"/>
    <col min="14887" max="14889" width="6.140625" style="102" customWidth="1"/>
    <col min="14890" max="14890" width="1.42578125" style="102" customWidth="1"/>
    <col min="14891" max="14893" width="6.140625" style="102" customWidth="1"/>
    <col min="14894" max="14894" width="1.42578125" style="102" customWidth="1"/>
    <col min="14895" max="14897" width="6.140625" style="102" customWidth="1"/>
    <col min="14898" max="14898" width="1.42578125" style="102" customWidth="1"/>
    <col min="14899" max="14901" width="6.140625" style="102" customWidth="1"/>
    <col min="14902" max="14902" width="1.42578125" style="102" customWidth="1"/>
    <col min="14903" max="14905" width="6.140625" style="102" customWidth="1"/>
    <col min="14906" max="15104" width="11.42578125" style="102"/>
    <col min="15105" max="15105" width="19.28515625" style="102" customWidth="1"/>
    <col min="15106" max="15108" width="7.42578125" style="102" bestFit="1" customWidth="1"/>
    <col min="15109" max="15109" width="1.42578125" style="102" customWidth="1"/>
    <col min="15110" max="15112" width="6.140625" style="102" customWidth="1"/>
    <col min="15113" max="15113" width="1.42578125" style="102" customWidth="1"/>
    <col min="15114" max="15116" width="6.140625" style="102" customWidth="1"/>
    <col min="15117" max="15117" width="1.42578125" style="102" customWidth="1"/>
    <col min="15118" max="15120" width="6.140625" style="102" customWidth="1"/>
    <col min="15121" max="15121" width="1.42578125" style="102" customWidth="1"/>
    <col min="15122" max="15124" width="6.140625" style="102" customWidth="1"/>
    <col min="15125" max="15125" width="1.42578125" style="102" customWidth="1"/>
    <col min="15126" max="15128" width="6.140625" style="102" customWidth="1"/>
    <col min="15129" max="15129" width="1.42578125" style="102" customWidth="1"/>
    <col min="15130" max="15132" width="6.140625" style="102" customWidth="1"/>
    <col min="15133" max="15133" width="2.140625" style="102" customWidth="1"/>
    <col min="15134" max="15134" width="17" style="102" customWidth="1"/>
    <col min="15135" max="15137" width="6.140625" style="102" customWidth="1"/>
    <col min="15138" max="15138" width="1.42578125" style="102" customWidth="1"/>
    <col min="15139" max="15141" width="6.140625" style="102" customWidth="1"/>
    <col min="15142" max="15142" width="1.42578125" style="102" customWidth="1"/>
    <col min="15143" max="15145" width="6.140625" style="102" customWidth="1"/>
    <col min="15146" max="15146" width="1.42578125" style="102" customWidth="1"/>
    <col min="15147" max="15149" width="6.140625" style="102" customWidth="1"/>
    <col min="15150" max="15150" width="1.42578125" style="102" customWidth="1"/>
    <col min="15151" max="15153" width="6.140625" style="102" customWidth="1"/>
    <col min="15154" max="15154" width="1.42578125" style="102" customWidth="1"/>
    <col min="15155" max="15157" width="6.140625" style="102" customWidth="1"/>
    <col min="15158" max="15158" width="1.42578125" style="102" customWidth="1"/>
    <col min="15159" max="15161" width="6.140625" style="102" customWidth="1"/>
    <col min="15162" max="15360" width="11.42578125" style="102"/>
    <col min="15361" max="15361" width="19.28515625" style="102" customWidth="1"/>
    <col min="15362" max="15364" width="7.42578125" style="102" bestFit="1" customWidth="1"/>
    <col min="15365" max="15365" width="1.42578125" style="102" customWidth="1"/>
    <col min="15366" max="15368" width="6.140625" style="102" customWidth="1"/>
    <col min="15369" max="15369" width="1.42578125" style="102" customWidth="1"/>
    <col min="15370" max="15372" width="6.140625" style="102" customWidth="1"/>
    <col min="15373" max="15373" width="1.42578125" style="102" customWidth="1"/>
    <col min="15374" max="15376" width="6.140625" style="102" customWidth="1"/>
    <col min="15377" max="15377" width="1.42578125" style="102" customWidth="1"/>
    <col min="15378" max="15380" width="6.140625" style="102" customWidth="1"/>
    <col min="15381" max="15381" width="1.42578125" style="102" customWidth="1"/>
    <col min="15382" max="15384" width="6.140625" style="102" customWidth="1"/>
    <col min="15385" max="15385" width="1.42578125" style="102" customWidth="1"/>
    <col min="15386" max="15388" width="6.140625" style="102" customWidth="1"/>
    <col min="15389" max="15389" width="2.140625" style="102" customWidth="1"/>
    <col min="15390" max="15390" width="17" style="102" customWidth="1"/>
    <col min="15391" max="15393" width="6.140625" style="102" customWidth="1"/>
    <col min="15394" max="15394" width="1.42578125" style="102" customWidth="1"/>
    <col min="15395" max="15397" width="6.140625" style="102" customWidth="1"/>
    <col min="15398" max="15398" width="1.42578125" style="102" customWidth="1"/>
    <col min="15399" max="15401" width="6.140625" style="102" customWidth="1"/>
    <col min="15402" max="15402" width="1.42578125" style="102" customWidth="1"/>
    <col min="15403" max="15405" width="6.140625" style="102" customWidth="1"/>
    <col min="15406" max="15406" width="1.42578125" style="102" customWidth="1"/>
    <col min="15407" max="15409" width="6.140625" style="102" customWidth="1"/>
    <col min="15410" max="15410" width="1.42578125" style="102" customWidth="1"/>
    <col min="15411" max="15413" width="6.140625" style="102" customWidth="1"/>
    <col min="15414" max="15414" width="1.42578125" style="102" customWidth="1"/>
    <col min="15415" max="15417" width="6.140625" style="102" customWidth="1"/>
    <col min="15418" max="15616" width="11.42578125" style="102"/>
    <col min="15617" max="15617" width="19.28515625" style="102" customWidth="1"/>
    <col min="15618" max="15620" width="7.42578125" style="102" bestFit="1" customWidth="1"/>
    <col min="15621" max="15621" width="1.42578125" style="102" customWidth="1"/>
    <col min="15622" max="15624" width="6.140625" style="102" customWidth="1"/>
    <col min="15625" max="15625" width="1.42578125" style="102" customWidth="1"/>
    <col min="15626" max="15628" width="6.140625" style="102" customWidth="1"/>
    <col min="15629" max="15629" width="1.42578125" style="102" customWidth="1"/>
    <col min="15630" max="15632" width="6.140625" style="102" customWidth="1"/>
    <col min="15633" max="15633" width="1.42578125" style="102" customWidth="1"/>
    <col min="15634" max="15636" width="6.140625" style="102" customWidth="1"/>
    <col min="15637" max="15637" width="1.42578125" style="102" customWidth="1"/>
    <col min="15638" max="15640" width="6.140625" style="102" customWidth="1"/>
    <col min="15641" max="15641" width="1.42578125" style="102" customWidth="1"/>
    <col min="15642" max="15644" width="6.140625" style="102" customWidth="1"/>
    <col min="15645" max="15645" width="2.140625" style="102" customWidth="1"/>
    <col min="15646" max="15646" width="17" style="102" customWidth="1"/>
    <col min="15647" max="15649" width="6.140625" style="102" customWidth="1"/>
    <col min="15650" max="15650" width="1.42578125" style="102" customWidth="1"/>
    <col min="15651" max="15653" width="6.140625" style="102" customWidth="1"/>
    <col min="15654" max="15654" width="1.42578125" style="102" customWidth="1"/>
    <col min="15655" max="15657" width="6.140625" style="102" customWidth="1"/>
    <col min="15658" max="15658" width="1.42578125" style="102" customWidth="1"/>
    <col min="15659" max="15661" width="6.140625" style="102" customWidth="1"/>
    <col min="15662" max="15662" width="1.42578125" style="102" customWidth="1"/>
    <col min="15663" max="15665" width="6.140625" style="102" customWidth="1"/>
    <col min="15666" max="15666" width="1.42578125" style="102" customWidth="1"/>
    <col min="15667" max="15669" width="6.140625" style="102" customWidth="1"/>
    <col min="15670" max="15670" width="1.42578125" style="102" customWidth="1"/>
    <col min="15671" max="15673" width="6.140625" style="102" customWidth="1"/>
    <col min="15674" max="15872" width="11.42578125" style="102"/>
    <col min="15873" max="15873" width="19.28515625" style="102" customWidth="1"/>
    <col min="15874" max="15876" width="7.42578125" style="102" bestFit="1" customWidth="1"/>
    <col min="15877" max="15877" width="1.42578125" style="102" customWidth="1"/>
    <col min="15878" max="15880" width="6.140625" style="102" customWidth="1"/>
    <col min="15881" max="15881" width="1.42578125" style="102" customWidth="1"/>
    <col min="15882" max="15884" width="6.140625" style="102" customWidth="1"/>
    <col min="15885" max="15885" width="1.42578125" style="102" customWidth="1"/>
    <col min="15886" max="15888" width="6.140625" style="102" customWidth="1"/>
    <col min="15889" max="15889" width="1.42578125" style="102" customWidth="1"/>
    <col min="15890" max="15892" width="6.140625" style="102" customWidth="1"/>
    <col min="15893" max="15893" width="1.42578125" style="102" customWidth="1"/>
    <col min="15894" max="15896" width="6.140625" style="102" customWidth="1"/>
    <col min="15897" max="15897" width="1.42578125" style="102" customWidth="1"/>
    <col min="15898" max="15900" width="6.140625" style="102" customWidth="1"/>
    <col min="15901" max="15901" width="2.140625" style="102" customWidth="1"/>
    <col min="15902" max="15902" width="17" style="102" customWidth="1"/>
    <col min="15903" max="15905" width="6.140625" style="102" customWidth="1"/>
    <col min="15906" max="15906" width="1.42578125" style="102" customWidth="1"/>
    <col min="15907" max="15909" width="6.140625" style="102" customWidth="1"/>
    <col min="15910" max="15910" width="1.42578125" style="102" customWidth="1"/>
    <col min="15911" max="15913" width="6.140625" style="102" customWidth="1"/>
    <col min="15914" max="15914" width="1.42578125" style="102" customWidth="1"/>
    <col min="15915" max="15917" width="6.140625" style="102" customWidth="1"/>
    <col min="15918" max="15918" width="1.42578125" style="102" customWidth="1"/>
    <col min="15919" max="15921" width="6.140625" style="102" customWidth="1"/>
    <col min="15922" max="15922" width="1.42578125" style="102" customWidth="1"/>
    <col min="15923" max="15925" width="6.140625" style="102" customWidth="1"/>
    <col min="15926" max="15926" width="1.42578125" style="102" customWidth="1"/>
    <col min="15927" max="15929" width="6.140625" style="102" customWidth="1"/>
    <col min="15930" max="16128" width="11.42578125" style="102"/>
    <col min="16129" max="16129" width="19.28515625" style="102" customWidth="1"/>
    <col min="16130" max="16132" width="7.42578125" style="102" bestFit="1" customWidth="1"/>
    <col min="16133" max="16133" width="1.42578125" style="102" customWidth="1"/>
    <col min="16134" max="16136" width="6.140625" style="102" customWidth="1"/>
    <col min="16137" max="16137" width="1.42578125" style="102" customWidth="1"/>
    <col min="16138" max="16140" width="6.140625" style="102" customWidth="1"/>
    <col min="16141" max="16141" width="1.42578125" style="102" customWidth="1"/>
    <col min="16142" max="16144" width="6.140625" style="102" customWidth="1"/>
    <col min="16145" max="16145" width="1.42578125" style="102" customWidth="1"/>
    <col min="16146" max="16148" width="6.140625" style="102" customWidth="1"/>
    <col min="16149" max="16149" width="1.42578125" style="102" customWidth="1"/>
    <col min="16150" max="16152" width="6.140625" style="102" customWidth="1"/>
    <col min="16153" max="16153" width="1.42578125" style="102" customWidth="1"/>
    <col min="16154" max="16156" width="6.140625" style="102" customWidth="1"/>
    <col min="16157" max="16157" width="2.140625" style="102" customWidth="1"/>
    <col min="16158" max="16158" width="17" style="102" customWidth="1"/>
    <col min="16159" max="16161" width="6.140625" style="102" customWidth="1"/>
    <col min="16162" max="16162" width="1.42578125" style="102" customWidth="1"/>
    <col min="16163" max="16165" width="6.140625" style="102" customWidth="1"/>
    <col min="16166" max="16166" width="1.42578125" style="102" customWidth="1"/>
    <col min="16167" max="16169" width="6.140625" style="102" customWidth="1"/>
    <col min="16170" max="16170" width="1.42578125" style="102" customWidth="1"/>
    <col min="16171" max="16173" width="6.140625" style="102" customWidth="1"/>
    <col min="16174" max="16174" width="1.42578125" style="102" customWidth="1"/>
    <col min="16175" max="16177" width="6.140625" style="102" customWidth="1"/>
    <col min="16178" max="16178" width="1.42578125" style="102" customWidth="1"/>
    <col min="16179" max="16181" width="6.140625" style="102" customWidth="1"/>
    <col min="16182" max="16182" width="1.42578125" style="102" customWidth="1"/>
    <col min="16183" max="16185" width="6.140625" style="102" customWidth="1"/>
    <col min="16186" max="16384" width="11.42578125" style="102"/>
  </cols>
  <sheetData>
    <row r="1" spans="1:62" ht="15" customHeight="1" x14ac:dyDescent="0.2">
      <c r="Z1" s="29"/>
      <c r="AA1" s="318" t="s">
        <v>356</v>
      </c>
      <c r="AB1" s="318"/>
      <c r="AD1" s="29"/>
      <c r="BF1" s="29"/>
      <c r="BG1" s="318" t="s">
        <v>356</v>
      </c>
      <c r="BH1" s="318"/>
      <c r="BI1" s="102"/>
    </row>
    <row r="2" spans="1:62" ht="15" customHeight="1" x14ac:dyDescent="0.2">
      <c r="Z2" s="30"/>
      <c r="AA2" s="318"/>
      <c r="AB2" s="318"/>
      <c r="AD2" s="30"/>
      <c r="BF2" s="30"/>
      <c r="BG2" s="318"/>
      <c r="BH2" s="318"/>
      <c r="BI2" s="102"/>
    </row>
    <row r="3" spans="1:62" ht="15" customHeight="1" x14ac:dyDescent="0.2">
      <c r="A3" s="340" t="s">
        <v>293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D3" s="340" t="s">
        <v>294</v>
      </c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</row>
    <row r="4" spans="1:62" ht="15" customHeight="1" x14ac:dyDescent="0.2">
      <c r="A4" s="339" t="s">
        <v>137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D4" s="339" t="s">
        <v>138</v>
      </c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  <c r="AY4" s="339"/>
      <c r="AZ4" s="339"/>
      <c r="BA4" s="339"/>
      <c r="BB4" s="339"/>
      <c r="BC4" s="339"/>
      <c r="BD4" s="339"/>
      <c r="BE4" s="339"/>
    </row>
    <row r="5" spans="1:62" ht="15" customHeight="1" x14ac:dyDescent="0.2">
      <c r="A5" s="330" t="s">
        <v>254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D5" s="330" t="s">
        <v>254</v>
      </c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102"/>
    </row>
    <row r="6" spans="1:62" ht="15" customHeight="1" x14ac:dyDescent="0.2">
      <c r="A6" s="330" t="s">
        <v>264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D6" s="330" t="s">
        <v>264</v>
      </c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  <c r="BF6" s="102"/>
    </row>
    <row r="7" spans="1:62" ht="15" customHeight="1" x14ac:dyDescent="0.2">
      <c r="A7" s="330" t="s">
        <v>248</v>
      </c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D7" s="330" t="s">
        <v>248</v>
      </c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F7" s="102"/>
    </row>
    <row r="8" spans="1:62" ht="15" customHeight="1" x14ac:dyDescent="0.2">
      <c r="A8" s="330" t="s">
        <v>515</v>
      </c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D8" s="330" t="s">
        <v>515</v>
      </c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  <c r="BF8" s="102"/>
    </row>
    <row r="9" spans="1:62" ht="15" customHeight="1" thickBot="1" x14ac:dyDescent="0.25">
      <c r="A9" s="100"/>
      <c r="B9" s="142"/>
      <c r="C9" s="100"/>
      <c r="D9" s="100"/>
      <c r="E9" s="100"/>
      <c r="F9" s="101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D9" s="100"/>
      <c r="AE9" s="142"/>
      <c r="AF9" s="100"/>
      <c r="AG9" s="100"/>
      <c r="AH9" s="100"/>
      <c r="AI9" s="101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2"/>
    </row>
    <row r="10" spans="1:62" ht="15" customHeight="1" x14ac:dyDescent="0.2">
      <c r="A10" s="337" t="s">
        <v>260</v>
      </c>
      <c r="B10" s="331" t="s">
        <v>261</v>
      </c>
      <c r="C10" s="331"/>
      <c r="D10" s="331"/>
      <c r="E10" s="109"/>
      <c r="F10" s="331" t="s">
        <v>116</v>
      </c>
      <c r="G10" s="331"/>
      <c r="H10" s="331"/>
      <c r="I10" s="109"/>
      <c r="J10" s="331" t="s">
        <v>117</v>
      </c>
      <c r="K10" s="331"/>
      <c r="L10" s="331"/>
      <c r="M10" s="109"/>
      <c r="N10" s="331" t="s">
        <v>118</v>
      </c>
      <c r="O10" s="331"/>
      <c r="P10" s="331"/>
      <c r="Q10" s="109"/>
      <c r="R10" s="331" t="s">
        <v>119</v>
      </c>
      <c r="S10" s="331"/>
      <c r="T10" s="331"/>
      <c r="U10" s="109"/>
      <c r="V10" s="331" t="s">
        <v>120</v>
      </c>
      <c r="W10" s="331"/>
      <c r="X10" s="331"/>
      <c r="Y10" s="109"/>
      <c r="Z10" s="331" t="s">
        <v>121</v>
      </c>
      <c r="AA10" s="331"/>
      <c r="AB10" s="331"/>
      <c r="AD10" s="337" t="s">
        <v>260</v>
      </c>
      <c r="AE10" s="331" t="s">
        <v>261</v>
      </c>
      <c r="AF10" s="331"/>
      <c r="AG10" s="331"/>
      <c r="AH10" s="109"/>
      <c r="AI10" s="331" t="s">
        <v>116</v>
      </c>
      <c r="AJ10" s="331"/>
      <c r="AK10" s="331"/>
      <c r="AL10" s="109"/>
      <c r="AM10" s="331" t="s">
        <v>117</v>
      </c>
      <c r="AN10" s="331"/>
      <c r="AO10" s="331"/>
      <c r="AP10" s="109"/>
      <c r="AQ10" s="331" t="s">
        <v>118</v>
      </c>
      <c r="AR10" s="331"/>
      <c r="AS10" s="331"/>
      <c r="AT10" s="109"/>
      <c r="AU10" s="331" t="s">
        <v>119</v>
      </c>
      <c r="AV10" s="331"/>
      <c r="AW10" s="331"/>
      <c r="AX10" s="109"/>
      <c r="AY10" s="331" t="s">
        <v>120</v>
      </c>
      <c r="AZ10" s="331"/>
      <c r="BA10" s="331"/>
      <c r="BB10" s="109"/>
      <c r="BC10" s="331" t="s">
        <v>121</v>
      </c>
      <c r="BD10" s="331"/>
      <c r="BE10" s="331"/>
      <c r="BF10" s="102"/>
    </row>
    <row r="11" spans="1:62" ht="15" customHeight="1" thickBot="1" x14ac:dyDescent="0.25">
      <c r="A11" s="338"/>
      <c r="B11" s="110" t="s">
        <v>70</v>
      </c>
      <c r="C11" s="110" t="s">
        <v>71</v>
      </c>
      <c r="D11" s="110" t="s">
        <v>72</v>
      </c>
      <c r="E11" s="111"/>
      <c r="F11" s="110" t="s">
        <v>70</v>
      </c>
      <c r="G11" s="110" t="s">
        <v>71</v>
      </c>
      <c r="H11" s="110" t="s">
        <v>72</v>
      </c>
      <c r="I11" s="111"/>
      <c r="J11" s="110" t="s">
        <v>70</v>
      </c>
      <c r="K11" s="110" t="s">
        <v>71</v>
      </c>
      <c r="L11" s="110" t="s">
        <v>72</v>
      </c>
      <c r="M11" s="111"/>
      <c r="N11" s="110" t="s">
        <v>70</v>
      </c>
      <c r="O11" s="110" t="s">
        <v>71</v>
      </c>
      <c r="P11" s="110" t="s">
        <v>72</v>
      </c>
      <c r="Q11" s="111"/>
      <c r="R11" s="110" t="s">
        <v>70</v>
      </c>
      <c r="S11" s="110" t="s">
        <v>71</v>
      </c>
      <c r="T11" s="110" t="s">
        <v>72</v>
      </c>
      <c r="U11" s="111"/>
      <c r="V11" s="110" t="s">
        <v>70</v>
      </c>
      <c r="W11" s="110" t="s">
        <v>71</v>
      </c>
      <c r="X11" s="110" t="s">
        <v>72</v>
      </c>
      <c r="Y11" s="111"/>
      <c r="Z11" s="110" t="s">
        <v>70</v>
      </c>
      <c r="AA11" s="110" t="s">
        <v>71</v>
      </c>
      <c r="AB11" s="110" t="s">
        <v>72</v>
      </c>
      <c r="AD11" s="338"/>
      <c r="AE11" s="110" t="s">
        <v>70</v>
      </c>
      <c r="AF11" s="110" t="s">
        <v>71</v>
      </c>
      <c r="AG11" s="110" t="s">
        <v>72</v>
      </c>
      <c r="AH11" s="111"/>
      <c r="AI11" s="110" t="s">
        <v>70</v>
      </c>
      <c r="AJ11" s="110" t="s">
        <v>71</v>
      </c>
      <c r="AK11" s="110" t="s">
        <v>72</v>
      </c>
      <c r="AL11" s="111"/>
      <c r="AM11" s="110" t="s">
        <v>70</v>
      </c>
      <c r="AN11" s="110" t="s">
        <v>71</v>
      </c>
      <c r="AO11" s="110" t="s">
        <v>72</v>
      </c>
      <c r="AP11" s="111"/>
      <c r="AQ11" s="110" t="s">
        <v>70</v>
      </c>
      <c r="AR11" s="110" t="s">
        <v>71</v>
      </c>
      <c r="AS11" s="110" t="s">
        <v>72</v>
      </c>
      <c r="AT11" s="111"/>
      <c r="AU11" s="110" t="s">
        <v>70</v>
      </c>
      <c r="AV11" s="110" t="s">
        <v>71</v>
      </c>
      <c r="AW11" s="110" t="s">
        <v>72</v>
      </c>
      <c r="AX11" s="111"/>
      <c r="AY11" s="110" t="s">
        <v>70</v>
      </c>
      <c r="AZ11" s="110" t="s">
        <v>71</v>
      </c>
      <c r="BA11" s="110" t="s">
        <v>72</v>
      </c>
      <c r="BB11" s="111"/>
      <c r="BC11" s="110" t="s">
        <v>70</v>
      </c>
      <c r="BD11" s="110" t="s">
        <v>71</v>
      </c>
      <c r="BE11" s="110" t="s">
        <v>72</v>
      </c>
      <c r="BF11" s="102"/>
    </row>
    <row r="12" spans="1:62" ht="15" customHeight="1" x14ac:dyDescent="0.2">
      <c r="A12" s="127"/>
      <c r="B12" s="113"/>
      <c r="C12" s="113"/>
      <c r="D12" s="113"/>
      <c r="E12" s="114"/>
      <c r="F12" s="113"/>
      <c r="G12" s="113"/>
      <c r="H12" s="113"/>
      <c r="I12" s="114"/>
      <c r="J12" s="113"/>
      <c r="K12" s="113"/>
      <c r="L12" s="113"/>
      <c r="M12" s="114"/>
      <c r="N12" s="113"/>
      <c r="O12" s="113"/>
      <c r="P12" s="113"/>
      <c r="Q12" s="114"/>
      <c r="R12" s="113"/>
      <c r="S12" s="113"/>
      <c r="T12" s="113"/>
      <c r="U12" s="114"/>
      <c r="V12" s="113"/>
      <c r="W12" s="113"/>
      <c r="X12" s="113"/>
      <c r="Y12" s="114"/>
      <c r="Z12" s="113"/>
      <c r="AA12" s="113"/>
      <c r="AB12" s="113"/>
      <c r="AD12" s="104"/>
      <c r="AE12" s="98"/>
      <c r="AF12" s="98"/>
      <c r="AG12" s="98"/>
      <c r="AH12" s="99"/>
      <c r="AI12" s="98"/>
      <c r="AJ12" s="98"/>
      <c r="AK12" s="98"/>
      <c r="AL12" s="99"/>
      <c r="AM12" s="98"/>
      <c r="AN12" s="98"/>
      <c r="AO12" s="98"/>
      <c r="AP12" s="99"/>
      <c r="AQ12" s="98"/>
      <c r="AR12" s="98"/>
      <c r="AS12" s="98"/>
      <c r="AT12" s="99"/>
      <c r="AU12" s="98"/>
      <c r="AV12" s="98"/>
      <c r="AW12" s="98"/>
      <c r="AX12" s="99"/>
      <c r="AY12" s="98"/>
      <c r="AZ12" s="98"/>
      <c r="BA12" s="98"/>
      <c r="BB12" s="99"/>
      <c r="BC12" s="98"/>
      <c r="BD12" s="98"/>
      <c r="BE12" s="98"/>
    </row>
    <row r="13" spans="1:62" s="155" customFormat="1" ht="15" customHeight="1" x14ac:dyDescent="0.25">
      <c r="A13" s="151" t="s">
        <v>262</v>
      </c>
      <c r="B13" s="153">
        <f>+F13+J13+N13+R13+V13+Z13</f>
        <v>277408</v>
      </c>
      <c r="C13" s="153">
        <f>+G13+K13+O13+S13+W13+AA13</f>
        <v>135676</v>
      </c>
      <c r="D13" s="153">
        <f>+H13+L13+P13+T13+X13+AB13</f>
        <v>141732</v>
      </c>
      <c r="E13" s="153"/>
      <c r="F13" s="153">
        <f>SUM(F15:F41)</f>
        <v>66524</v>
      </c>
      <c r="G13" s="153">
        <f>SUM(G15:G41)</f>
        <v>33640</v>
      </c>
      <c r="H13" s="153">
        <f>SUM(H15:H41)</f>
        <v>32884</v>
      </c>
      <c r="I13" s="153"/>
      <c r="J13" s="153">
        <f>SUM(J15:J41)</f>
        <v>58974</v>
      </c>
      <c r="K13" s="153">
        <f>SUM(K15:K41)</f>
        <v>29133</v>
      </c>
      <c r="L13" s="153">
        <f>SUM(L15:L41)</f>
        <v>29841</v>
      </c>
      <c r="M13" s="153"/>
      <c r="N13" s="153">
        <f>SUM(N15:N41)</f>
        <v>52986</v>
      </c>
      <c r="O13" s="153">
        <f>SUM(O15:O41)</f>
        <v>25800</v>
      </c>
      <c r="P13" s="153">
        <f>SUM(P15:P41)</f>
        <v>27186</v>
      </c>
      <c r="Q13" s="153"/>
      <c r="R13" s="153">
        <f>SUM(R15:R41)</f>
        <v>47047</v>
      </c>
      <c r="S13" s="153">
        <f>SUM(S15:S41)</f>
        <v>22764</v>
      </c>
      <c r="T13" s="153">
        <f>SUM(T15:T41)</f>
        <v>24283</v>
      </c>
      <c r="U13" s="153"/>
      <c r="V13" s="153">
        <f>SUM(V15:V41)</f>
        <v>40082</v>
      </c>
      <c r="W13" s="153">
        <f>SUM(W15:W41)</f>
        <v>18916</v>
      </c>
      <c r="X13" s="153">
        <f>SUM(X15:X41)</f>
        <v>21166</v>
      </c>
      <c r="Y13" s="153"/>
      <c r="Z13" s="153">
        <f>SUM(Z15:Z41)</f>
        <v>11795</v>
      </c>
      <c r="AA13" s="153">
        <f>SUM(AA15:AA41)</f>
        <v>5423</v>
      </c>
      <c r="AB13" s="153">
        <f>SUM(AB15:AB41)</f>
        <v>6372</v>
      </c>
      <c r="AD13" s="151" t="s">
        <v>262</v>
      </c>
      <c r="AE13" s="159">
        <f>+B13/(B13+B59+B106)*100</f>
        <v>89.354725453122327</v>
      </c>
      <c r="AF13" s="159">
        <f>+C13/(C13+C59+C106)*100</f>
        <v>87.715691408548139</v>
      </c>
      <c r="AG13" s="159">
        <f>+D13/(D13+D59+D106)*100</f>
        <v>90.98215432019515</v>
      </c>
      <c r="AH13" s="160"/>
      <c r="AI13" s="159">
        <f>+F13/(F13+F59+F106)*100</f>
        <v>86.014998707008019</v>
      </c>
      <c r="AJ13" s="159">
        <f>+G13/(G13+G59+G106)*100</f>
        <v>84.068474322129205</v>
      </c>
      <c r="AK13" s="159">
        <f>+H13/(H13+H59+H106)*100</f>
        <v>88.101808439383788</v>
      </c>
      <c r="AL13" s="160"/>
      <c r="AM13" s="159">
        <f>+J13/(J13+J59+J106)*100</f>
        <v>88.471174185031273</v>
      </c>
      <c r="AN13" s="159">
        <f>+K13/(K13+K59+K106)*100</f>
        <v>86.852696538771141</v>
      </c>
      <c r="AO13" s="159">
        <f>+L13/(L13+L59+L106)*100</f>
        <v>90.110520594274675</v>
      </c>
      <c r="AP13" s="160"/>
      <c r="AQ13" s="159">
        <f>+N13/(N13+N59+N106)*100</f>
        <v>92.143155258764608</v>
      </c>
      <c r="AR13" s="159">
        <f>+O13/(O13+O59+O106)*100</f>
        <v>90.78433442415286</v>
      </c>
      <c r="AS13" s="159">
        <f>+P13/(P13+P59+P106)*100</f>
        <v>93.470861268695202</v>
      </c>
      <c r="AT13" s="160"/>
      <c r="AU13" s="159">
        <f>+R13/(R13+R59+R106)*100</f>
        <v>87.658139404892779</v>
      </c>
      <c r="AV13" s="159">
        <f>+S13/(S13+S59+S106)*100</f>
        <v>86.002493482942313</v>
      </c>
      <c r="AW13" s="159">
        <f>+T13/(T13+T59+T106)*100</f>
        <v>89.269171384457024</v>
      </c>
      <c r="AX13" s="160"/>
      <c r="AY13" s="159">
        <f>+V13/(V13+V59+V106)*100</f>
        <v>93.660474354480655</v>
      </c>
      <c r="AZ13" s="159">
        <f>+W13/(W13+W59+W106)*100</f>
        <v>92.544031311154598</v>
      </c>
      <c r="BA13" s="159">
        <f>+X13/(X13+X59+X106)*100</f>
        <v>94.681279355848801</v>
      </c>
      <c r="BB13" s="160"/>
      <c r="BC13" s="159">
        <f>+Z13/(Z13+Z59+Z106)*100</f>
        <v>94.450672645739914</v>
      </c>
      <c r="BD13" s="159">
        <f>+AA13/(AA13+AA59+AA106)*100</f>
        <v>93.645311690554308</v>
      </c>
      <c r="BE13" s="159">
        <f>+AB13/(AB13+AB59+AB106)*100</f>
        <v>95.1470807824399</v>
      </c>
      <c r="BF13" s="97"/>
      <c r="BG13" s="97"/>
      <c r="BH13" s="97"/>
      <c r="BI13" s="97"/>
      <c r="BJ13" s="97"/>
    </row>
    <row r="14" spans="1:62" ht="15" customHeight="1" x14ac:dyDescent="0.2">
      <c r="A14" s="108"/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D14" s="108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</row>
    <row r="15" spans="1:62" ht="15" customHeight="1" x14ac:dyDescent="0.2">
      <c r="A15" s="108" t="s">
        <v>79</v>
      </c>
      <c r="B15" s="172">
        <v>16715</v>
      </c>
      <c r="C15" s="172">
        <v>8406</v>
      </c>
      <c r="D15" s="172">
        <v>8309</v>
      </c>
      <c r="E15" s="119"/>
      <c r="F15" s="172">
        <v>3828</v>
      </c>
      <c r="G15" s="172">
        <v>2013</v>
      </c>
      <c r="H15" s="172">
        <v>1815</v>
      </c>
      <c r="I15" s="119"/>
      <c r="J15" s="172">
        <v>3625</v>
      </c>
      <c r="K15" s="172">
        <v>1797</v>
      </c>
      <c r="L15" s="172">
        <v>1828</v>
      </c>
      <c r="M15" s="119"/>
      <c r="N15" s="172">
        <v>3144</v>
      </c>
      <c r="O15" s="172">
        <v>1613</v>
      </c>
      <c r="P15" s="172">
        <v>1531</v>
      </c>
      <c r="Q15" s="119"/>
      <c r="R15" s="172">
        <v>2792</v>
      </c>
      <c r="S15" s="172">
        <v>1393</v>
      </c>
      <c r="T15" s="172">
        <v>1399</v>
      </c>
      <c r="U15" s="119"/>
      <c r="V15" s="172">
        <v>2647</v>
      </c>
      <c r="W15" s="172">
        <v>1256</v>
      </c>
      <c r="X15" s="172">
        <v>1391</v>
      </c>
      <c r="Y15" s="119"/>
      <c r="Z15" s="172">
        <v>679</v>
      </c>
      <c r="AA15" s="172">
        <v>334</v>
      </c>
      <c r="AB15" s="172">
        <v>345</v>
      </c>
      <c r="AD15" s="108" t="s">
        <v>79</v>
      </c>
      <c r="AE15" s="103">
        <f t="shared" ref="AE15:AE41" si="0">+B15/(B15+B61+B108)*100</f>
        <v>83.121985180764838</v>
      </c>
      <c r="AF15" s="103">
        <f t="shared" ref="AF15:AF41" si="1">+C15/(C15+C61+C108)*100</f>
        <v>81.714785651793534</v>
      </c>
      <c r="AG15" s="103">
        <f t="shared" ref="AG15:AG41" si="2">+D15/(D15+D61+D108)*100</f>
        <v>84.595805334962321</v>
      </c>
      <c r="AH15" s="143"/>
      <c r="AI15" s="103">
        <f t="shared" ref="AI15:AI41" si="3">+F15/(F15+F61+F108)*100</f>
        <v>77.068653110529496</v>
      </c>
      <c r="AJ15" s="103">
        <f t="shared" ref="AJ15:AJ41" si="4">+G15/(G15+G61+G108)*100</f>
        <v>76.336746302616604</v>
      </c>
      <c r="AK15" s="103">
        <f t="shared" ref="AK15:AK41" si="5">+H15/(H15+H61+H108)*100</f>
        <v>77.896995708154506</v>
      </c>
      <c r="AL15" s="106"/>
      <c r="AM15" s="103">
        <f t="shared" ref="AM15:AM41" si="6">+J15/(J15+J61+J108)*100</f>
        <v>81.497302158273371</v>
      </c>
      <c r="AN15" s="103">
        <f t="shared" ref="AN15:AN41" si="7">+K15/(K15+K61+K108)*100</f>
        <v>79.548472775564406</v>
      </c>
      <c r="AO15" s="103">
        <f t="shared" ref="AO15:AO41" si="8">+L15/(L15+L61+L108)*100</f>
        <v>83.508451347647323</v>
      </c>
      <c r="AP15" s="106"/>
      <c r="AQ15" s="103">
        <f t="shared" ref="AQ15:AQ41" si="9">+N15/(N15+N61+N108)*100</f>
        <v>85.714285714285708</v>
      </c>
      <c r="AR15" s="103">
        <f t="shared" ref="AR15:AR41" si="10">+O15/(O15+O61+O108)*100</f>
        <v>84.450261780104711</v>
      </c>
      <c r="AS15" s="103">
        <f t="shared" ref="AS15:AS41" si="11">+P15/(P15+P61+P108)*100</f>
        <v>87.087599544937433</v>
      </c>
      <c r="AT15" s="106"/>
      <c r="AU15" s="103">
        <f t="shared" ref="AU15:AU41" si="12">+R15/(R15+R61+R108)*100</f>
        <v>80.833815865662999</v>
      </c>
      <c r="AV15" s="103">
        <f t="shared" ref="AV15:AV41" si="13">+S15/(S15+S61+S108)*100</f>
        <v>79.509132420091319</v>
      </c>
      <c r="AW15" s="103">
        <f t="shared" ref="AW15:AW41" si="14">+T15/(T15+T61+T108)*100</f>
        <v>82.197414806110459</v>
      </c>
      <c r="AX15" s="106"/>
      <c r="AY15" s="103">
        <f t="shared" ref="AY15:AY41" si="15">+V15/(V15+V61+V108)*100</f>
        <v>91.750433275563253</v>
      </c>
      <c r="AZ15" s="103">
        <f t="shared" ref="AZ15:AZ41" si="16">+W15/(W15+W61+W108)*100</f>
        <v>90.294751976994974</v>
      </c>
      <c r="BA15" s="103">
        <f t="shared" ref="BA15:BA41" si="17">+X15/(X15+X61+X108)*100</f>
        <v>93.105756358768417</v>
      </c>
      <c r="BB15" s="143"/>
      <c r="BC15" s="103">
        <f t="shared" ref="BC15:BC34" si="18">+Z15/(Z15+Z61+Z108)*100</f>
        <v>98.835516739446874</v>
      </c>
      <c r="BD15" s="103">
        <f t="shared" ref="BD15:BD34" si="19">+AA15/(AA15+AA61+AA108)*100</f>
        <v>98.816568047337284</v>
      </c>
      <c r="BE15" s="103">
        <f t="shared" ref="BE15:BE34" si="20">+AB15/(AB15+AB61+AB108)*100</f>
        <v>98.853868194842406</v>
      </c>
    </row>
    <row r="16" spans="1:62" ht="15" customHeight="1" x14ac:dyDescent="0.2">
      <c r="A16" s="108" t="s">
        <v>80</v>
      </c>
      <c r="B16" s="172">
        <v>19026</v>
      </c>
      <c r="C16" s="172">
        <v>9419</v>
      </c>
      <c r="D16" s="172">
        <v>9607</v>
      </c>
      <c r="E16" s="119"/>
      <c r="F16" s="172">
        <v>4130</v>
      </c>
      <c r="G16" s="172">
        <v>2130</v>
      </c>
      <c r="H16" s="172">
        <v>2000</v>
      </c>
      <c r="I16" s="119"/>
      <c r="J16" s="172">
        <v>3905</v>
      </c>
      <c r="K16" s="172">
        <v>1929</v>
      </c>
      <c r="L16" s="172">
        <v>1976</v>
      </c>
      <c r="M16" s="119"/>
      <c r="N16" s="172">
        <v>3785</v>
      </c>
      <c r="O16" s="172">
        <v>1880</v>
      </c>
      <c r="P16" s="172">
        <v>1905</v>
      </c>
      <c r="Q16" s="119"/>
      <c r="R16" s="172">
        <v>3454</v>
      </c>
      <c r="S16" s="172">
        <v>1653</v>
      </c>
      <c r="T16" s="172">
        <v>1801</v>
      </c>
      <c r="U16" s="119"/>
      <c r="V16" s="172">
        <v>3168</v>
      </c>
      <c r="W16" s="172">
        <v>1538</v>
      </c>
      <c r="X16" s="172">
        <v>1630</v>
      </c>
      <c r="Y16" s="119"/>
      <c r="Z16" s="172">
        <v>584</v>
      </c>
      <c r="AA16" s="172">
        <v>289</v>
      </c>
      <c r="AB16" s="172">
        <v>295</v>
      </c>
      <c r="AD16" s="108" t="s">
        <v>80</v>
      </c>
      <c r="AE16" s="103">
        <f t="shared" si="0"/>
        <v>86.864813039309681</v>
      </c>
      <c r="AF16" s="103">
        <f t="shared" si="1"/>
        <v>85.185855114407161</v>
      </c>
      <c r="AG16" s="103">
        <f t="shared" si="2"/>
        <v>88.576433708279552</v>
      </c>
      <c r="AH16" s="143"/>
      <c r="AI16" s="103">
        <f t="shared" si="3"/>
        <v>82.583483303339335</v>
      </c>
      <c r="AJ16" s="103">
        <f t="shared" si="4"/>
        <v>81.422018348623851</v>
      </c>
      <c r="AK16" s="103">
        <f t="shared" si="5"/>
        <v>83.857442348008377</v>
      </c>
      <c r="AL16" s="106"/>
      <c r="AM16" s="103">
        <f t="shared" si="6"/>
        <v>86.623779946761317</v>
      </c>
      <c r="AN16" s="103">
        <f t="shared" si="7"/>
        <v>84.828496042216358</v>
      </c>
      <c r="AO16" s="103">
        <f t="shared" si="8"/>
        <v>88.451208594449412</v>
      </c>
      <c r="AP16" s="106"/>
      <c r="AQ16" s="103">
        <f t="shared" si="9"/>
        <v>89.268867924528308</v>
      </c>
      <c r="AR16" s="103">
        <f t="shared" si="10"/>
        <v>87.60484622553588</v>
      </c>
      <c r="AS16" s="103">
        <f t="shared" si="11"/>
        <v>90.974212034383953</v>
      </c>
      <c r="AT16" s="106"/>
      <c r="AU16" s="103">
        <f t="shared" si="12"/>
        <v>83.470275495408401</v>
      </c>
      <c r="AV16" s="103">
        <f t="shared" si="13"/>
        <v>80.634146341463421</v>
      </c>
      <c r="AW16" s="103">
        <f t="shared" si="14"/>
        <v>86.254789272030649</v>
      </c>
      <c r="AX16" s="106"/>
      <c r="AY16" s="103">
        <f t="shared" si="15"/>
        <v>93.01233118027011</v>
      </c>
      <c r="AZ16" s="103">
        <f t="shared" si="16"/>
        <v>92.095808383233532</v>
      </c>
      <c r="BA16" s="103">
        <f t="shared" si="17"/>
        <v>93.894009216589865</v>
      </c>
      <c r="BB16" s="143"/>
      <c r="BC16" s="103">
        <f t="shared" si="18"/>
        <v>95.73770491803279</v>
      </c>
      <c r="BD16" s="103">
        <f t="shared" si="19"/>
        <v>96.013289036544847</v>
      </c>
      <c r="BE16" s="103">
        <f t="shared" si="20"/>
        <v>95.469255663430417</v>
      </c>
    </row>
    <row r="17" spans="1:57" ht="15" customHeight="1" x14ac:dyDescent="0.2">
      <c r="A17" s="108" t="s">
        <v>81</v>
      </c>
      <c r="B17" s="172">
        <v>14681</v>
      </c>
      <c r="C17" s="172">
        <v>6845</v>
      </c>
      <c r="D17" s="172">
        <v>7836</v>
      </c>
      <c r="E17" s="119"/>
      <c r="F17" s="172">
        <v>3612</v>
      </c>
      <c r="G17" s="172">
        <v>1763</v>
      </c>
      <c r="H17" s="172">
        <v>1849</v>
      </c>
      <c r="I17" s="119"/>
      <c r="J17" s="172">
        <v>3105</v>
      </c>
      <c r="K17" s="172">
        <v>1519</v>
      </c>
      <c r="L17" s="172">
        <v>1586</v>
      </c>
      <c r="M17" s="119"/>
      <c r="N17" s="172">
        <v>2752</v>
      </c>
      <c r="O17" s="172">
        <v>1273</v>
      </c>
      <c r="P17" s="172">
        <v>1479</v>
      </c>
      <c r="Q17" s="119"/>
      <c r="R17" s="172">
        <v>2420</v>
      </c>
      <c r="S17" s="172">
        <v>1058</v>
      </c>
      <c r="T17" s="172">
        <v>1362</v>
      </c>
      <c r="U17" s="119"/>
      <c r="V17" s="172">
        <v>2204</v>
      </c>
      <c r="W17" s="172">
        <v>997</v>
      </c>
      <c r="X17" s="172">
        <v>1207</v>
      </c>
      <c r="Y17" s="119"/>
      <c r="Z17" s="172">
        <v>588</v>
      </c>
      <c r="AA17" s="172">
        <v>235</v>
      </c>
      <c r="AB17" s="172">
        <v>353</v>
      </c>
      <c r="AD17" s="108" t="s">
        <v>81</v>
      </c>
      <c r="AE17" s="103">
        <f t="shared" si="0"/>
        <v>85.713451658103693</v>
      </c>
      <c r="AF17" s="103">
        <f t="shared" si="1"/>
        <v>83.313047711781891</v>
      </c>
      <c r="AG17" s="103">
        <f t="shared" si="2"/>
        <v>87.92639138240574</v>
      </c>
      <c r="AH17" s="143"/>
      <c r="AI17" s="103">
        <f t="shared" si="3"/>
        <v>82.958199356913184</v>
      </c>
      <c r="AJ17" s="103">
        <f t="shared" si="4"/>
        <v>80.172805820827648</v>
      </c>
      <c r="AK17" s="103">
        <f t="shared" si="5"/>
        <v>85.800464037122964</v>
      </c>
      <c r="AL17" s="106"/>
      <c r="AM17" s="103">
        <f t="shared" si="6"/>
        <v>83.805668016194332</v>
      </c>
      <c r="AN17" s="103">
        <f t="shared" si="7"/>
        <v>82.108108108108112</v>
      </c>
      <c r="AO17" s="103">
        <f t="shared" si="8"/>
        <v>85.498652291105131</v>
      </c>
      <c r="AP17" s="106"/>
      <c r="AQ17" s="103">
        <f t="shared" si="9"/>
        <v>86.923562855337963</v>
      </c>
      <c r="AR17" s="103">
        <f t="shared" si="10"/>
        <v>85.264567983924991</v>
      </c>
      <c r="AS17" s="103">
        <f t="shared" si="11"/>
        <v>88.40406455469217</v>
      </c>
      <c r="AT17" s="106"/>
      <c r="AU17" s="103">
        <f t="shared" si="12"/>
        <v>82.678510420225479</v>
      </c>
      <c r="AV17" s="103">
        <f t="shared" si="13"/>
        <v>78.778853313477299</v>
      </c>
      <c r="AW17" s="103">
        <f t="shared" si="14"/>
        <v>85.984848484848484</v>
      </c>
      <c r="AX17" s="106"/>
      <c r="AY17" s="103">
        <f t="shared" si="15"/>
        <v>92.410901467505241</v>
      </c>
      <c r="AZ17" s="103">
        <f t="shared" si="16"/>
        <v>91.133455210237656</v>
      </c>
      <c r="BA17" s="103">
        <f t="shared" si="17"/>
        <v>93.493415956622769</v>
      </c>
      <c r="BB17" s="143"/>
      <c r="BC17" s="103">
        <f t="shared" si="18"/>
        <v>99.492385786802032</v>
      </c>
      <c r="BD17" s="103">
        <f t="shared" si="19"/>
        <v>99.156118143459921</v>
      </c>
      <c r="BE17" s="103">
        <f t="shared" si="20"/>
        <v>99.717514124293785</v>
      </c>
    </row>
    <row r="18" spans="1:57" ht="15" customHeight="1" x14ac:dyDescent="0.2">
      <c r="A18" s="108" t="s">
        <v>82</v>
      </c>
      <c r="B18" s="172">
        <v>18460</v>
      </c>
      <c r="C18" s="172">
        <v>8825</v>
      </c>
      <c r="D18" s="172">
        <v>9635</v>
      </c>
      <c r="E18" s="119"/>
      <c r="F18" s="172">
        <v>4195</v>
      </c>
      <c r="G18" s="172">
        <v>2081</v>
      </c>
      <c r="H18" s="172">
        <v>2114</v>
      </c>
      <c r="I18" s="119"/>
      <c r="J18" s="172">
        <v>3664</v>
      </c>
      <c r="K18" s="172">
        <v>1770</v>
      </c>
      <c r="L18" s="172">
        <v>1894</v>
      </c>
      <c r="M18" s="119"/>
      <c r="N18" s="172">
        <v>3413</v>
      </c>
      <c r="O18" s="172">
        <v>1605</v>
      </c>
      <c r="P18" s="172">
        <v>1808</v>
      </c>
      <c r="Q18" s="119"/>
      <c r="R18" s="172">
        <v>3137</v>
      </c>
      <c r="S18" s="172">
        <v>1517</v>
      </c>
      <c r="T18" s="172">
        <v>1620</v>
      </c>
      <c r="U18" s="119"/>
      <c r="V18" s="172">
        <v>2771</v>
      </c>
      <c r="W18" s="172">
        <v>1281</v>
      </c>
      <c r="X18" s="172">
        <v>1490</v>
      </c>
      <c r="Y18" s="119"/>
      <c r="Z18" s="172">
        <v>1280</v>
      </c>
      <c r="AA18" s="172">
        <v>571</v>
      </c>
      <c r="AB18" s="172">
        <v>709</v>
      </c>
      <c r="AD18" s="108" t="s">
        <v>82</v>
      </c>
      <c r="AE18" s="103">
        <f t="shared" si="0"/>
        <v>86.217364905889497</v>
      </c>
      <c r="AF18" s="103">
        <f t="shared" si="1"/>
        <v>84.774255523535061</v>
      </c>
      <c r="AG18" s="103">
        <f t="shared" si="2"/>
        <v>87.58294700481774</v>
      </c>
      <c r="AH18" s="143"/>
      <c r="AI18" s="103">
        <f t="shared" si="3"/>
        <v>79.076343072573039</v>
      </c>
      <c r="AJ18" s="103">
        <f t="shared" si="4"/>
        <v>76.366972477064223</v>
      </c>
      <c r="AK18" s="103">
        <f t="shared" si="5"/>
        <v>81.937984496124031</v>
      </c>
      <c r="AL18" s="106"/>
      <c r="AM18" s="103">
        <f t="shared" si="6"/>
        <v>84.716763005780351</v>
      </c>
      <c r="AN18" s="103">
        <f t="shared" si="7"/>
        <v>83.926031294452358</v>
      </c>
      <c r="AO18" s="103">
        <f t="shared" si="8"/>
        <v>85.469314079422389</v>
      </c>
      <c r="AP18" s="106"/>
      <c r="AQ18" s="103">
        <f t="shared" si="9"/>
        <v>90.964818763326221</v>
      </c>
      <c r="AR18" s="103">
        <f t="shared" si="10"/>
        <v>90.016825574873806</v>
      </c>
      <c r="AS18" s="103">
        <f t="shared" si="11"/>
        <v>91.823260538344343</v>
      </c>
      <c r="AT18" s="106"/>
      <c r="AU18" s="103">
        <f t="shared" si="12"/>
        <v>87.187326292384654</v>
      </c>
      <c r="AV18" s="103">
        <f t="shared" si="13"/>
        <v>86.537364517969195</v>
      </c>
      <c r="AW18" s="103">
        <f t="shared" si="14"/>
        <v>87.804878048780495</v>
      </c>
      <c r="AX18" s="106"/>
      <c r="AY18" s="103">
        <f t="shared" si="15"/>
        <v>91.482337405084195</v>
      </c>
      <c r="AZ18" s="103">
        <f t="shared" si="16"/>
        <v>89.768745620182202</v>
      </c>
      <c r="BA18" s="103">
        <f t="shared" si="17"/>
        <v>93.008739076154811</v>
      </c>
      <c r="BB18" s="143"/>
      <c r="BC18" s="103">
        <f t="shared" si="18"/>
        <v>91.298145506419402</v>
      </c>
      <c r="BD18" s="103">
        <f t="shared" si="19"/>
        <v>93.148450244698211</v>
      </c>
      <c r="BE18" s="103">
        <f t="shared" si="20"/>
        <v>89.860583016476554</v>
      </c>
    </row>
    <row r="19" spans="1:57" ht="15" customHeight="1" x14ac:dyDescent="0.2">
      <c r="A19" s="108" t="s">
        <v>83</v>
      </c>
      <c r="B19" s="172">
        <v>4858</v>
      </c>
      <c r="C19" s="172">
        <v>2476</v>
      </c>
      <c r="D19" s="172">
        <v>2382</v>
      </c>
      <c r="E19" s="119"/>
      <c r="F19" s="172">
        <v>1017</v>
      </c>
      <c r="G19" s="172">
        <v>536</v>
      </c>
      <c r="H19" s="172">
        <v>481</v>
      </c>
      <c r="I19" s="119"/>
      <c r="J19" s="172">
        <v>885</v>
      </c>
      <c r="K19" s="172">
        <v>453</v>
      </c>
      <c r="L19" s="172">
        <v>432</v>
      </c>
      <c r="M19" s="119"/>
      <c r="N19" s="172">
        <v>962</v>
      </c>
      <c r="O19" s="172">
        <v>487</v>
      </c>
      <c r="P19" s="172">
        <v>475</v>
      </c>
      <c r="Q19" s="119"/>
      <c r="R19" s="172">
        <v>913</v>
      </c>
      <c r="S19" s="172">
        <v>462</v>
      </c>
      <c r="T19" s="172">
        <v>451</v>
      </c>
      <c r="U19" s="119"/>
      <c r="V19" s="172">
        <v>768</v>
      </c>
      <c r="W19" s="172">
        <v>381</v>
      </c>
      <c r="X19" s="172">
        <v>387</v>
      </c>
      <c r="Y19" s="119"/>
      <c r="Z19" s="172">
        <v>313</v>
      </c>
      <c r="AA19" s="172">
        <v>157</v>
      </c>
      <c r="AB19" s="172">
        <v>156</v>
      </c>
      <c r="AD19" s="108" t="s">
        <v>83</v>
      </c>
      <c r="AE19" s="103">
        <f t="shared" si="0"/>
        <v>97.043547742708753</v>
      </c>
      <c r="AF19" s="103">
        <f t="shared" si="1"/>
        <v>96.118012422360238</v>
      </c>
      <c r="AG19" s="103">
        <f t="shared" si="2"/>
        <v>98.024691358024697</v>
      </c>
      <c r="AH19" s="143"/>
      <c r="AI19" s="103">
        <f t="shared" si="3"/>
        <v>96.673003802281372</v>
      </c>
      <c r="AJ19" s="103">
        <f t="shared" si="4"/>
        <v>96.576576576576585</v>
      </c>
      <c r="AK19" s="103">
        <f t="shared" si="5"/>
        <v>96.780684104627767</v>
      </c>
      <c r="AL19" s="106"/>
      <c r="AM19" s="103">
        <f t="shared" si="6"/>
        <v>95.986984815618229</v>
      </c>
      <c r="AN19" s="103">
        <f t="shared" si="7"/>
        <v>94.769874476987454</v>
      </c>
      <c r="AO19" s="103">
        <f t="shared" si="8"/>
        <v>97.297297297297305</v>
      </c>
      <c r="AP19" s="106"/>
      <c r="AQ19" s="103">
        <f t="shared" si="9"/>
        <v>98.767967145790564</v>
      </c>
      <c r="AR19" s="103">
        <f t="shared" si="10"/>
        <v>98.185483870967744</v>
      </c>
      <c r="AS19" s="103">
        <f t="shared" si="11"/>
        <v>99.372384937238493</v>
      </c>
      <c r="AT19" s="106"/>
      <c r="AU19" s="103">
        <f t="shared" si="12"/>
        <v>95.502092050209214</v>
      </c>
      <c r="AV19" s="103">
        <f t="shared" si="13"/>
        <v>93.522267206477736</v>
      </c>
      <c r="AW19" s="103">
        <f t="shared" si="14"/>
        <v>97.61904761904762</v>
      </c>
      <c r="AX19" s="106"/>
      <c r="AY19" s="103">
        <f t="shared" si="15"/>
        <v>97.834394904458605</v>
      </c>
      <c r="AZ19" s="103">
        <f t="shared" si="16"/>
        <v>97.193877551020407</v>
      </c>
      <c r="BA19" s="103">
        <f t="shared" si="17"/>
        <v>98.473282442748086</v>
      </c>
      <c r="BB19" s="143"/>
      <c r="BC19" s="103">
        <f t="shared" si="18"/>
        <v>98.738170347003148</v>
      </c>
      <c r="BD19" s="103">
        <f t="shared" si="19"/>
        <v>97.515527950310556</v>
      </c>
      <c r="BE19" s="103">
        <f t="shared" si="20"/>
        <v>100</v>
      </c>
    </row>
    <row r="20" spans="1:57" ht="15" customHeight="1" x14ac:dyDescent="0.2">
      <c r="A20" s="108" t="s">
        <v>84</v>
      </c>
      <c r="B20" s="172">
        <v>10015</v>
      </c>
      <c r="C20" s="172">
        <v>5031</v>
      </c>
      <c r="D20" s="172">
        <v>4984</v>
      </c>
      <c r="E20" s="119"/>
      <c r="F20" s="172">
        <v>2238</v>
      </c>
      <c r="G20" s="172">
        <v>1159</v>
      </c>
      <c r="H20" s="172">
        <v>1079</v>
      </c>
      <c r="I20" s="119"/>
      <c r="J20" s="172">
        <v>2267</v>
      </c>
      <c r="K20" s="172">
        <v>1153</v>
      </c>
      <c r="L20" s="172">
        <v>1114</v>
      </c>
      <c r="M20" s="119"/>
      <c r="N20" s="172">
        <v>1890</v>
      </c>
      <c r="O20" s="172">
        <v>963</v>
      </c>
      <c r="P20" s="172">
        <v>927</v>
      </c>
      <c r="Q20" s="119"/>
      <c r="R20" s="172">
        <v>1748</v>
      </c>
      <c r="S20" s="172">
        <v>847</v>
      </c>
      <c r="T20" s="172">
        <v>901</v>
      </c>
      <c r="U20" s="119"/>
      <c r="V20" s="172">
        <v>1412</v>
      </c>
      <c r="W20" s="172">
        <v>694</v>
      </c>
      <c r="X20" s="172">
        <v>718</v>
      </c>
      <c r="Y20" s="119"/>
      <c r="Z20" s="172">
        <v>460</v>
      </c>
      <c r="AA20" s="172">
        <v>215</v>
      </c>
      <c r="AB20" s="172">
        <v>245</v>
      </c>
      <c r="AD20" s="108" t="s">
        <v>84</v>
      </c>
      <c r="AE20" s="103">
        <f t="shared" si="0"/>
        <v>95.947499520981026</v>
      </c>
      <c r="AF20" s="103">
        <f t="shared" si="1"/>
        <v>95.356330553449581</v>
      </c>
      <c r="AG20" s="103">
        <f t="shared" si="2"/>
        <v>96.551724137931032</v>
      </c>
      <c r="AH20" s="143"/>
      <c r="AI20" s="103">
        <f t="shared" si="3"/>
        <v>92.555831265508687</v>
      </c>
      <c r="AJ20" s="103">
        <f t="shared" si="4"/>
        <v>91.984126984126974</v>
      </c>
      <c r="AK20" s="103">
        <f t="shared" si="5"/>
        <v>93.177892918825563</v>
      </c>
      <c r="AL20" s="106"/>
      <c r="AM20" s="103">
        <f t="shared" si="6"/>
        <v>96.427052318162481</v>
      </c>
      <c r="AN20" s="103">
        <f t="shared" si="7"/>
        <v>95.526097763048881</v>
      </c>
      <c r="AO20" s="103">
        <f t="shared" si="8"/>
        <v>97.377622377622373</v>
      </c>
      <c r="AP20" s="106"/>
      <c r="AQ20" s="103">
        <f t="shared" si="9"/>
        <v>97.222222222222214</v>
      </c>
      <c r="AR20" s="103">
        <f t="shared" si="10"/>
        <v>96.978851963746223</v>
      </c>
      <c r="AS20" s="103">
        <f t="shared" si="11"/>
        <v>97.476340694006311</v>
      </c>
      <c r="AT20" s="106"/>
      <c r="AU20" s="103">
        <f t="shared" si="12"/>
        <v>95.362793235133665</v>
      </c>
      <c r="AV20" s="103">
        <f t="shared" si="13"/>
        <v>94.53125</v>
      </c>
      <c r="AW20" s="103">
        <f t="shared" si="14"/>
        <v>96.157950907150479</v>
      </c>
      <c r="AX20" s="106"/>
      <c r="AY20" s="103">
        <f t="shared" si="15"/>
        <v>99.296765119549931</v>
      </c>
      <c r="AZ20" s="103">
        <f t="shared" si="16"/>
        <v>99.142857142857139</v>
      </c>
      <c r="BA20" s="103">
        <f t="shared" si="17"/>
        <v>99.445983379501385</v>
      </c>
      <c r="BB20" s="143"/>
      <c r="BC20" s="103">
        <f t="shared" si="18"/>
        <v>97.872340425531917</v>
      </c>
      <c r="BD20" s="103">
        <f t="shared" si="19"/>
        <v>97.727272727272734</v>
      </c>
      <c r="BE20" s="103">
        <f t="shared" si="20"/>
        <v>98</v>
      </c>
    </row>
    <row r="21" spans="1:57" ht="15" customHeight="1" x14ac:dyDescent="0.2">
      <c r="A21" s="108" t="s">
        <v>85</v>
      </c>
      <c r="B21" s="172">
        <v>2472</v>
      </c>
      <c r="C21" s="172">
        <v>1182</v>
      </c>
      <c r="D21" s="172">
        <v>1290</v>
      </c>
      <c r="E21" s="119"/>
      <c r="F21" s="172">
        <v>516</v>
      </c>
      <c r="G21" s="172">
        <v>244</v>
      </c>
      <c r="H21" s="172">
        <v>272</v>
      </c>
      <c r="I21" s="119"/>
      <c r="J21" s="172">
        <v>537</v>
      </c>
      <c r="K21" s="172">
        <v>252</v>
      </c>
      <c r="L21" s="172">
        <v>285</v>
      </c>
      <c r="M21" s="119"/>
      <c r="N21" s="172">
        <v>465</v>
      </c>
      <c r="O21" s="172">
        <v>228</v>
      </c>
      <c r="P21" s="172">
        <v>237</v>
      </c>
      <c r="Q21" s="119"/>
      <c r="R21" s="172">
        <v>438</v>
      </c>
      <c r="S21" s="172">
        <v>226</v>
      </c>
      <c r="T21" s="172">
        <v>212</v>
      </c>
      <c r="U21" s="119"/>
      <c r="V21" s="172">
        <v>335</v>
      </c>
      <c r="W21" s="172">
        <v>156</v>
      </c>
      <c r="X21" s="172">
        <v>179</v>
      </c>
      <c r="Y21" s="119"/>
      <c r="Z21" s="172">
        <v>181</v>
      </c>
      <c r="AA21" s="172">
        <v>76</v>
      </c>
      <c r="AB21" s="172">
        <v>105</v>
      </c>
      <c r="AD21" s="108" t="s">
        <v>85</v>
      </c>
      <c r="AE21" s="103">
        <f t="shared" si="0"/>
        <v>96.751467710371813</v>
      </c>
      <c r="AF21" s="103">
        <f t="shared" si="1"/>
        <v>95.476575121163165</v>
      </c>
      <c r="AG21" s="103">
        <f t="shared" si="2"/>
        <v>97.949886104783602</v>
      </c>
      <c r="AH21" s="143"/>
      <c r="AI21" s="103">
        <f t="shared" si="3"/>
        <v>96.268656716417908</v>
      </c>
      <c r="AJ21" s="103">
        <f t="shared" si="4"/>
        <v>94.941634241245126</v>
      </c>
      <c r="AK21" s="103">
        <f t="shared" si="5"/>
        <v>97.491039426523301</v>
      </c>
      <c r="AL21" s="106"/>
      <c r="AM21" s="103">
        <f t="shared" si="6"/>
        <v>96.064400715563508</v>
      </c>
      <c r="AN21" s="103">
        <f t="shared" si="7"/>
        <v>95.094339622641513</v>
      </c>
      <c r="AO21" s="103">
        <f t="shared" si="8"/>
        <v>96.938775510204081</v>
      </c>
      <c r="AP21" s="106"/>
      <c r="AQ21" s="103">
        <f t="shared" si="9"/>
        <v>97.280334728033466</v>
      </c>
      <c r="AR21" s="103">
        <f t="shared" si="10"/>
        <v>97.021276595744681</v>
      </c>
      <c r="AS21" s="103">
        <f t="shared" si="11"/>
        <v>97.53086419753086</v>
      </c>
      <c r="AT21" s="106"/>
      <c r="AU21" s="103">
        <f t="shared" si="12"/>
        <v>95.010845986984819</v>
      </c>
      <c r="AV21" s="103">
        <f t="shared" si="13"/>
        <v>91.869918699186996</v>
      </c>
      <c r="AW21" s="103">
        <f t="shared" si="14"/>
        <v>98.604651162790702</v>
      </c>
      <c r="AX21" s="106"/>
      <c r="AY21" s="103">
        <f t="shared" si="15"/>
        <v>99.406528189910986</v>
      </c>
      <c r="AZ21" s="103">
        <f t="shared" si="16"/>
        <v>99.363057324840767</v>
      </c>
      <c r="BA21" s="103">
        <f t="shared" si="17"/>
        <v>99.444444444444443</v>
      </c>
      <c r="BB21" s="143"/>
      <c r="BC21" s="103">
        <f t="shared" si="18"/>
        <v>98.369565217391312</v>
      </c>
      <c r="BD21" s="103">
        <f t="shared" si="19"/>
        <v>97.435897435897431</v>
      </c>
      <c r="BE21" s="103">
        <f t="shared" si="20"/>
        <v>99.056603773584911</v>
      </c>
    </row>
    <row r="22" spans="1:57" ht="15" customHeight="1" x14ac:dyDescent="0.2">
      <c r="A22" s="108" t="s">
        <v>86</v>
      </c>
      <c r="B22" s="172">
        <v>25196</v>
      </c>
      <c r="C22" s="172">
        <v>12253</v>
      </c>
      <c r="D22" s="172">
        <v>12943</v>
      </c>
      <c r="E22" s="119"/>
      <c r="F22" s="172">
        <v>5874</v>
      </c>
      <c r="G22" s="172">
        <v>2985</v>
      </c>
      <c r="H22" s="172">
        <v>2889</v>
      </c>
      <c r="I22" s="119"/>
      <c r="J22" s="172">
        <v>5441</v>
      </c>
      <c r="K22" s="172">
        <v>2679</v>
      </c>
      <c r="L22" s="172">
        <v>2762</v>
      </c>
      <c r="M22" s="119"/>
      <c r="N22" s="172">
        <v>4907</v>
      </c>
      <c r="O22" s="172">
        <v>2378</v>
      </c>
      <c r="P22" s="172">
        <v>2529</v>
      </c>
      <c r="Q22" s="119"/>
      <c r="R22" s="172">
        <v>4342</v>
      </c>
      <c r="S22" s="172">
        <v>2086</v>
      </c>
      <c r="T22" s="172">
        <v>2256</v>
      </c>
      <c r="U22" s="119"/>
      <c r="V22" s="172">
        <v>3535</v>
      </c>
      <c r="W22" s="172">
        <v>1612</v>
      </c>
      <c r="X22" s="172">
        <v>1923</v>
      </c>
      <c r="Y22" s="119"/>
      <c r="Z22" s="172">
        <v>1097</v>
      </c>
      <c r="AA22" s="172">
        <v>513</v>
      </c>
      <c r="AB22" s="172">
        <v>584</v>
      </c>
      <c r="AD22" s="108" t="s">
        <v>86</v>
      </c>
      <c r="AE22" s="103">
        <f t="shared" si="0"/>
        <v>88.943801186105617</v>
      </c>
      <c r="AF22" s="103">
        <f t="shared" si="1"/>
        <v>86.802210257863422</v>
      </c>
      <c r="AG22" s="103">
        <f t="shared" si="2"/>
        <v>91.070925978046731</v>
      </c>
      <c r="AH22" s="143"/>
      <c r="AI22" s="103">
        <f t="shared" si="3"/>
        <v>84.215053763440864</v>
      </c>
      <c r="AJ22" s="103">
        <f t="shared" si="4"/>
        <v>81.803233762674708</v>
      </c>
      <c r="AK22" s="103">
        <f t="shared" si="5"/>
        <v>86.861094407696939</v>
      </c>
      <c r="AL22" s="106"/>
      <c r="AM22" s="103">
        <f t="shared" si="6"/>
        <v>89.800297078725862</v>
      </c>
      <c r="AN22" s="103">
        <f t="shared" si="7"/>
        <v>87.34920117378546</v>
      </c>
      <c r="AO22" s="103">
        <f t="shared" si="8"/>
        <v>92.31283422459893</v>
      </c>
      <c r="AP22" s="106"/>
      <c r="AQ22" s="103">
        <f t="shared" si="9"/>
        <v>91.719626168224295</v>
      </c>
      <c r="AR22" s="103">
        <f t="shared" si="10"/>
        <v>90.315229775920997</v>
      </c>
      <c r="AS22" s="103">
        <f t="shared" si="11"/>
        <v>93.080603606919396</v>
      </c>
      <c r="AT22" s="106"/>
      <c r="AU22" s="103">
        <f t="shared" si="12"/>
        <v>87.399355877616742</v>
      </c>
      <c r="AV22" s="103">
        <f t="shared" si="13"/>
        <v>85.351882160392805</v>
      </c>
      <c r="AW22" s="103">
        <f t="shared" si="14"/>
        <v>89.38193343898574</v>
      </c>
      <c r="AX22" s="106"/>
      <c r="AY22" s="103">
        <f t="shared" si="15"/>
        <v>91.889784247465556</v>
      </c>
      <c r="AZ22" s="103">
        <f t="shared" si="16"/>
        <v>90.106204583566239</v>
      </c>
      <c r="BA22" s="103">
        <f t="shared" si="17"/>
        <v>93.440233236151599</v>
      </c>
      <c r="BB22" s="143"/>
      <c r="BC22" s="103">
        <f t="shared" si="18"/>
        <v>97.16563330380869</v>
      </c>
      <c r="BD22" s="103">
        <f t="shared" si="19"/>
        <v>96.067415730337075</v>
      </c>
      <c r="BE22" s="103">
        <f t="shared" si="20"/>
        <v>98.151260504201673</v>
      </c>
    </row>
    <row r="23" spans="1:57" ht="15" customHeight="1" x14ac:dyDescent="0.2">
      <c r="A23" s="108" t="s">
        <v>87</v>
      </c>
      <c r="B23" s="172">
        <v>12062</v>
      </c>
      <c r="C23" s="172">
        <v>5884</v>
      </c>
      <c r="D23" s="172">
        <v>6178</v>
      </c>
      <c r="E23" s="119"/>
      <c r="F23" s="172">
        <v>2820</v>
      </c>
      <c r="G23" s="172">
        <v>1417</v>
      </c>
      <c r="H23" s="172">
        <v>1403</v>
      </c>
      <c r="I23" s="119"/>
      <c r="J23" s="172">
        <v>2527</v>
      </c>
      <c r="K23" s="172">
        <v>1249</v>
      </c>
      <c r="L23" s="172">
        <v>1278</v>
      </c>
      <c r="M23" s="119"/>
      <c r="N23" s="172">
        <v>2361</v>
      </c>
      <c r="O23" s="172">
        <v>1135</v>
      </c>
      <c r="P23" s="172">
        <v>1226</v>
      </c>
      <c r="Q23" s="119"/>
      <c r="R23" s="172">
        <v>2091</v>
      </c>
      <c r="S23" s="172">
        <v>1030</v>
      </c>
      <c r="T23" s="172">
        <v>1061</v>
      </c>
      <c r="U23" s="119"/>
      <c r="V23" s="172">
        <v>1824</v>
      </c>
      <c r="W23" s="172">
        <v>870</v>
      </c>
      <c r="X23" s="172">
        <v>954</v>
      </c>
      <c r="Y23" s="119"/>
      <c r="Z23" s="172">
        <v>439</v>
      </c>
      <c r="AA23" s="172">
        <v>183</v>
      </c>
      <c r="AB23" s="172">
        <v>256</v>
      </c>
      <c r="AD23" s="108" t="s">
        <v>87</v>
      </c>
      <c r="AE23" s="103">
        <f t="shared" si="0"/>
        <v>91.628684290489218</v>
      </c>
      <c r="AF23" s="103">
        <f t="shared" si="1"/>
        <v>90.328523180841273</v>
      </c>
      <c r="AG23" s="103">
        <f t="shared" si="2"/>
        <v>92.902255639097746</v>
      </c>
      <c r="AH23" s="143"/>
      <c r="AI23" s="103">
        <f t="shared" si="3"/>
        <v>91.085271317829452</v>
      </c>
      <c r="AJ23" s="103">
        <f t="shared" si="4"/>
        <v>88.5625</v>
      </c>
      <c r="AK23" s="103">
        <f t="shared" si="5"/>
        <v>93.783422459893046</v>
      </c>
      <c r="AL23" s="106"/>
      <c r="AM23" s="103">
        <f t="shared" si="6"/>
        <v>90.833932422717467</v>
      </c>
      <c r="AN23" s="103">
        <f t="shared" si="7"/>
        <v>90.050468637346796</v>
      </c>
      <c r="AO23" s="103">
        <f t="shared" si="8"/>
        <v>91.612903225806448</v>
      </c>
      <c r="AP23" s="106"/>
      <c r="AQ23" s="103">
        <f t="shared" si="9"/>
        <v>94.819277108433724</v>
      </c>
      <c r="AR23" s="103">
        <f t="shared" si="10"/>
        <v>94.034797017398503</v>
      </c>
      <c r="AS23" s="103">
        <f t="shared" si="11"/>
        <v>95.557287607170693</v>
      </c>
      <c r="AT23" s="106"/>
      <c r="AU23" s="103">
        <f t="shared" si="12"/>
        <v>86.404958677685954</v>
      </c>
      <c r="AV23" s="103">
        <f t="shared" si="13"/>
        <v>85.976627712854764</v>
      </c>
      <c r="AW23" s="103">
        <f t="shared" si="14"/>
        <v>86.824877250409159</v>
      </c>
      <c r="AX23" s="106"/>
      <c r="AY23" s="103">
        <f t="shared" si="15"/>
        <v>95.248041775456912</v>
      </c>
      <c r="AZ23" s="103">
        <f t="shared" si="16"/>
        <v>94.360086767895879</v>
      </c>
      <c r="BA23" s="103">
        <f t="shared" si="17"/>
        <v>96.072507552870093</v>
      </c>
      <c r="BB23" s="143"/>
      <c r="BC23" s="103">
        <f t="shared" si="18"/>
        <v>95.227765726681127</v>
      </c>
      <c r="BD23" s="103">
        <f t="shared" si="19"/>
        <v>91.5</v>
      </c>
      <c r="BE23" s="103">
        <f t="shared" si="20"/>
        <v>98.084291187739453</v>
      </c>
    </row>
    <row r="24" spans="1:57" ht="15" customHeight="1" x14ac:dyDescent="0.2">
      <c r="A24" s="108" t="s">
        <v>88</v>
      </c>
      <c r="B24" s="172">
        <v>14912</v>
      </c>
      <c r="C24" s="172">
        <v>7249</v>
      </c>
      <c r="D24" s="172">
        <v>7663</v>
      </c>
      <c r="E24" s="119"/>
      <c r="F24" s="172">
        <v>3597</v>
      </c>
      <c r="G24" s="172">
        <v>1763</v>
      </c>
      <c r="H24" s="172">
        <v>1834</v>
      </c>
      <c r="I24" s="119"/>
      <c r="J24" s="172">
        <v>2930</v>
      </c>
      <c r="K24" s="172">
        <v>1479</v>
      </c>
      <c r="L24" s="172">
        <v>1451</v>
      </c>
      <c r="M24" s="119"/>
      <c r="N24" s="172">
        <v>2753</v>
      </c>
      <c r="O24" s="172">
        <v>1315</v>
      </c>
      <c r="P24" s="172">
        <v>1438</v>
      </c>
      <c r="Q24" s="119"/>
      <c r="R24" s="172">
        <v>2557</v>
      </c>
      <c r="S24" s="172">
        <v>1227</v>
      </c>
      <c r="T24" s="172">
        <v>1330</v>
      </c>
      <c r="U24" s="119"/>
      <c r="V24" s="172">
        <v>2225</v>
      </c>
      <c r="W24" s="172">
        <v>1056</v>
      </c>
      <c r="X24" s="172">
        <v>1169</v>
      </c>
      <c r="Y24" s="119"/>
      <c r="Z24" s="172">
        <v>850</v>
      </c>
      <c r="AA24" s="172">
        <v>409</v>
      </c>
      <c r="AB24" s="172">
        <v>441</v>
      </c>
      <c r="AD24" s="108" t="s">
        <v>88</v>
      </c>
      <c r="AE24" s="103">
        <f t="shared" si="0"/>
        <v>88.624747414715316</v>
      </c>
      <c r="AF24" s="103">
        <f t="shared" si="1"/>
        <v>86.482939632545936</v>
      </c>
      <c r="AG24" s="103">
        <f t="shared" si="2"/>
        <v>90.750828990999523</v>
      </c>
      <c r="AH24" s="143"/>
      <c r="AI24" s="103">
        <f t="shared" si="3"/>
        <v>85.642857142857139</v>
      </c>
      <c r="AJ24" s="103">
        <f t="shared" si="4"/>
        <v>82.460243217960709</v>
      </c>
      <c r="AK24" s="103">
        <f t="shared" si="5"/>
        <v>88.942774005819587</v>
      </c>
      <c r="AL24" s="106"/>
      <c r="AM24" s="103">
        <f t="shared" si="6"/>
        <v>85.050798258345424</v>
      </c>
      <c r="AN24" s="103">
        <f t="shared" si="7"/>
        <v>82.857142857142861</v>
      </c>
      <c r="AO24" s="103">
        <f t="shared" si="8"/>
        <v>87.409638554216869</v>
      </c>
      <c r="AP24" s="106"/>
      <c r="AQ24" s="103">
        <f t="shared" si="9"/>
        <v>92.196918955123905</v>
      </c>
      <c r="AR24" s="103">
        <f t="shared" si="10"/>
        <v>89.761092150170654</v>
      </c>
      <c r="AS24" s="103">
        <f t="shared" si="11"/>
        <v>94.543063773832998</v>
      </c>
      <c r="AT24" s="106"/>
      <c r="AU24" s="103">
        <f t="shared" si="12"/>
        <v>87.809065934065927</v>
      </c>
      <c r="AV24" s="103">
        <f t="shared" si="13"/>
        <v>86.959603118355773</v>
      </c>
      <c r="AW24" s="103">
        <f t="shared" si="14"/>
        <v>88.60759493670885</v>
      </c>
      <c r="AX24" s="106"/>
      <c r="AY24" s="103">
        <f t="shared" si="15"/>
        <v>93.763168984407912</v>
      </c>
      <c r="AZ24" s="103">
        <f t="shared" si="16"/>
        <v>92.550394390885188</v>
      </c>
      <c r="BA24" s="103">
        <f t="shared" si="17"/>
        <v>94.88636363636364</v>
      </c>
      <c r="BB24" s="143"/>
      <c r="BC24" s="103">
        <f t="shared" si="18"/>
        <v>93.406593406593402</v>
      </c>
      <c r="BD24" s="103">
        <f t="shared" si="19"/>
        <v>92.533936651583716</v>
      </c>
      <c r="BE24" s="103">
        <f t="shared" si="20"/>
        <v>94.230769230769226</v>
      </c>
    </row>
    <row r="25" spans="1:57" ht="15" customHeight="1" x14ac:dyDescent="0.2">
      <c r="A25" s="108" t="s">
        <v>89</v>
      </c>
      <c r="B25" s="172">
        <v>4471</v>
      </c>
      <c r="C25" s="172">
        <v>2100</v>
      </c>
      <c r="D25" s="172">
        <v>2371</v>
      </c>
      <c r="E25" s="119"/>
      <c r="F25" s="172">
        <v>1128</v>
      </c>
      <c r="G25" s="172">
        <v>540</v>
      </c>
      <c r="H25" s="172">
        <v>588</v>
      </c>
      <c r="I25" s="119"/>
      <c r="J25" s="172">
        <v>983</v>
      </c>
      <c r="K25" s="172">
        <v>466</v>
      </c>
      <c r="L25" s="172">
        <v>517</v>
      </c>
      <c r="M25" s="119"/>
      <c r="N25" s="172">
        <v>863</v>
      </c>
      <c r="O25" s="172">
        <v>414</v>
      </c>
      <c r="P25" s="172">
        <v>449</v>
      </c>
      <c r="Q25" s="119"/>
      <c r="R25" s="172">
        <v>769</v>
      </c>
      <c r="S25" s="172">
        <v>366</v>
      </c>
      <c r="T25" s="172">
        <v>403</v>
      </c>
      <c r="U25" s="119"/>
      <c r="V25" s="172">
        <v>601</v>
      </c>
      <c r="W25" s="172">
        <v>262</v>
      </c>
      <c r="X25" s="172">
        <v>339</v>
      </c>
      <c r="Y25" s="119"/>
      <c r="Z25" s="172">
        <v>127</v>
      </c>
      <c r="AA25" s="172">
        <v>52</v>
      </c>
      <c r="AB25" s="172">
        <v>75</v>
      </c>
      <c r="AD25" s="108" t="s">
        <v>89</v>
      </c>
      <c r="AE25" s="103">
        <f t="shared" si="0"/>
        <v>91.207670338637286</v>
      </c>
      <c r="AF25" s="103">
        <f t="shared" si="1"/>
        <v>88.682432432432435</v>
      </c>
      <c r="AG25" s="103">
        <f t="shared" si="2"/>
        <v>93.567482241515393</v>
      </c>
      <c r="AH25" s="143"/>
      <c r="AI25" s="103">
        <f t="shared" si="3"/>
        <v>86.370597243491574</v>
      </c>
      <c r="AJ25" s="103">
        <f t="shared" si="4"/>
        <v>81.570996978851966</v>
      </c>
      <c r="AK25" s="103">
        <f t="shared" si="5"/>
        <v>91.304347826086953</v>
      </c>
      <c r="AL25" s="106"/>
      <c r="AM25" s="103">
        <f t="shared" si="6"/>
        <v>88.959276018099544</v>
      </c>
      <c r="AN25" s="103">
        <f t="shared" si="7"/>
        <v>87.758945386064042</v>
      </c>
      <c r="AO25" s="103">
        <f t="shared" si="8"/>
        <v>90.069686411149831</v>
      </c>
      <c r="AP25" s="106"/>
      <c r="AQ25" s="103">
        <f t="shared" si="9"/>
        <v>94.835164835164832</v>
      </c>
      <c r="AR25" s="103">
        <f t="shared" si="10"/>
        <v>92.617449664429529</v>
      </c>
      <c r="AS25" s="103">
        <f t="shared" si="11"/>
        <v>96.976241900647949</v>
      </c>
      <c r="AT25" s="106"/>
      <c r="AU25" s="103">
        <f t="shared" si="12"/>
        <v>91.221826809015411</v>
      </c>
      <c r="AV25" s="103">
        <f t="shared" si="13"/>
        <v>89.705882352941174</v>
      </c>
      <c r="AW25" s="103">
        <f t="shared" si="14"/>
        <v>92.643678160919535</v>
      </c>
      <c r="AX25" s="106"/>
      <c r="AY25" s="103">
        <f t="shared" si="15"/>
        <v>99.011532125205932</v>
      </c>
      <c r="AZ25" s="103">
        <f t="shared" si="16"/>
        <v>98.496240601503757</v>
      </c>
      <c r="BA25" s="103">
        <f t="shared" si="17"/>
        <v>99.413489736070375</v>
      </c>
      <c r="BB25" s="143"/>
      <c r="BC25" s="103">
        <f t="shared" si="18"/>
        <v>96.946564885496173</v>
      </c>
      <c r="BD25" s="103">
        <f t="shared" si="19"/>
        <v>96.296296296296291</v>
      </c>
      <c r="BE25" s="103">
        <f t="shared" si="20"/>
        <v>97.402597402597408</v>
      </c>
    </row>
    <row r="26" spans="1:57" ht="15" customHeight="1" x14ac:dyDescent="0.2">
      <c r="A26" s="154" t="s">
        <v>90</v>
      </c>
      <c r="B26" s="172">
        <v>22475</v>
      </c>
      <c r="C26" s="172">
        <v>11027</v>
      </c>
      <c r="D26" s="172">
        <v>11448</v>
      </c>
      <c r="E26" s="119"/>
      <c r="F26" s="172">
        <v>5313</v>
      </c>
      <c r="G26" s="172">
        <v>2750</v>
      </c>
      <c r="H26" s="172">
        <v>2563</v>
      </c>
      <c r="I26" s="119"/>
      <c r="J26" s="172">
        <v>4756</v>
      </c>
      <c r="K26" s="172">
        <v>2336</v>
      </c>
      <c r="L26" s="172">
        <v>2420</v>
      </c>
      <c r="M26" s="119"/>
      <c r="N26" s="172">
        <v>4518</v>
      </c>
      <c r="O26" s="172">
        <v>2241</v>
      </c>
      <c r="P26" s="172">
        <v>2277</v>
      </c>
      <c r="Q26" s="119"/>
      <c r="R26" s="172">
        <v>3847</v>
      </c>
      <c r="S26" s="172">
        <v>1831</v>
      </c>
      <c r="T26" s="172">
        <v>2016</v>
      </c>
      <c r="U26" s="119"/>
      <c r="V26" s="172">
        <v>3176</v>
      </c>
      <c r="W26" s="172">
        <v>1453</v>
      </c>
      <c r="X26" s="172">
        <v>1723</v>
      </c>
      <c r="Y26" s="119"/>
      <c r="Z26" s="172">
        <v>865</v>
      </c>
      <c r="AA26" s="172">
        <v>416</v>
      </c>
      <c r="AB26" s="172">
        <v>449</v>
      </c>
      <c r="AD26" s="154" t="s">
        <v>90</v>
      </c>
      <c r="AE26" s="103">
        <f t="shared" si="0"/>
        <v>85.453024599825099</v>
      </c>
      <c r="AF26" s="103">
        <f t="shared" si="1"/>
        <v>83.034638554216869</v>
      </c>
      <c r="AG26" s="103">
        <f t="shared" si="2"/>
        <v>87.919514630212731</v>
      </c>
      <c r="AH26" s="143"/>
      <c r="AI26" s="103">
        <f t="shared" si="3"/>
        <v>81.512733967474688</v>
      </c>
      <c r="AJ26" s="103">
        <f t="shared" si="4"/>
        <v>79.227888216652261</v>
      </c>
      <c r="AK26" s="103">
        <f t="shared" si="5"/>
        <v>84.115523465703973</v>
      </c>
      <c r="AL26" s="106"/>
      <c r="AM26" s="103">
        <f t="shared" si="6"/>
        <v>84.191892370331033</v>
      </c>
      <c r="AN26" s="103">
        <f t="shared" si="7"/>
        <v>81.082957306490798</v>
      </c>
      <c r="AO26" s="103">
        <f t="shared" si="8"/>
        <v>87.427745664739888</v>
      </c>
      <c r="AP26" s="106"/>
      <c r="AQ26" s="103">
        <f t="shared" si="9"/>
        <v>91.125453812020979</v>
      </c>
      <c r="AR26" s="103">
        <f t="shared" si="10"/>
        <v>88.36750788643532</v>
      </c>
      <c r="AS26" s="103">
        <f t="shared" si="11"/>
        <v>94.013212221304713</v>
      </c>
      <c r="AT26" s="106"/>
      <c r="AU26" s="103">
        <f t="shared" si="12"/>
        <v>81.764080765143461</v>
      </c>
      <c r="AV26" s="103">
        <f t="shared" si="13"/>
        <v>79.574098218166014</v>
      </c>
      <c r="AW26" s="103">
        <f t="shared" si="14"/>
        <v>83.860232945091511</v>
      </c>
      <c r="AX26" s="106"/>
      <c r="AY26" s="103">
        <f t="shared" si="15"/>
        <v>90.407059493310555</v>
      </c>
      <c r="AZ26" s="103">
        <f t="shared" si="16"/>
        <v>88.868501529051997</v>
      </c>
      <c r="BA26" s="103">
        <f t="shared" si="17"/>
        <v>91.746538871139506</v>
      </c>
      <c r="BB26" s="143"/>
      <c r="BC26" s="103">
        <f t="shared" si="18"/>
        <v>90.292275574112736</v>
      </c>
      <c r="BD26" s="103">
        <f t="shared" si="19"/>
        <v>91.228070175438589</v>
      </c>
      <c r="BE26" s="103">
        <f t="shared" si="20"/>
        <v>89.442231075697208</v>
      </c>
    </row>
    <row r="27" spans="1:57" ht="15" customHeight="1" x14ac:dyDescent="0.2">
      <c r="A27" s="108" t="s">
        <v>91</v>
      </c>
      <c r="B27" s="172">
        <v>5826</v>
      </c>
      <c r="C27" s="172">
        <v>2981</v>
      </c>
      <c r="D27" s="172">
        <v>2845</v>
      </c>
      <c r="E27" s="119"/>
      <c r="F27" s="172">
        <v>1457</v>
      </c>
      <c r="G27" s="172">
        <v>754</v>
      </c>
      <c r="H27" s="172">
        <v>703</v>
      </c>
      <c r="I27" s="119"/>
      <c r="J27" s="172">
        <v>1288</v>
      </c>
      <c r="K27" s="172">
        <v>676</v>
      </c>
      <c r="L27" s="172">
        <v>612</v>
      </c>
      <c r="M27" s="119"/>
      <c r="N27" s="172">
        <v>1084</v>
      </c>
      <c r="O27" s="172">
        <v>517</v>
      </c>
      <c r="P27" s="172">
        <v>567</v>
      </c>
      <c r="Q27" s="119"/>
      <c r="R27" s="172">
        <v>1031</v>
      </c>
      <c r="S27" s="172">
        <v>523</v>
      </c>
      <c r="T27" s="172">
        <v>508</v>
      </c>
      <c r="U27" s="119"/>
      <c r="V27" s="172">
        <v>870</v>
      </c>
      <c r="W27" s="172">
        <v>456</v>
      </c>
      <c r="X27" s="172">
        <v>414</v>
      </c>
      <c r="Y27" s="119"/>
      <c r="Z27" s="172">
        <v>96</v>
      </c>
      <c r="AA27" s="172">
        <v>55</v>
      </c>
      <c r="AB27" s="172">
        <v>41</v>
      </c>
      <c r="AD27" s="108" t="s">
        <v>91</v>
      </c>
      <c r="AE27" s="103">
        <f t="shared" si="0"/>
        <v>96.202113606340816</v>
      </c>
      <c r="AF27" s="103">
        <f t="shared" si="1"/>
        <v>95.300511508951402</v>
      </c>
      <c r="AG27" s="103">
        <f t="shared" si="2"/>
        <v>97.16530054644808</v>
      </c>
      <c r="AH27" s="143"/>
      <c r="AI27" s="103">
        <f t="shared" si="3"/>
        <v>95.291039895356448</v>
      </c>
      <c r="AJ27" s="103">
        <f t="shared" si="4"/>
        <v>94.367959949937415</v>
      </c>
      <c r="AK27" s="103">
        <f t="shared" si="5"/>
        <v>96.30136986301369</v>
      </c>
      <c r="AL27" s="106"/>
      <c r="AM27" s="103">
        <f t="shared" si="6"/>
        <v>95.195861049519579</v>
      </c>
      <c r="AN27" s="103">
        <f t="shared" si="7"/>
        <v>94.943820224719104</v>
      </c>
      <c r="AO27" s="103">
        <f t="shared" si="8"/>
        <v>95.475819032761308</v>
      </c>
      <c r="AP27" s="106"/>
      <c r="AQ27" s="103">
        <f t="shared" si="9"/>
        <v>96.958855098389989</v>
      </c>
      <c r="AR27" s="103">
        <f t="shared" si="10"/>
        <v>94.688644688644686</v>
      </c>
      <c r="AS27" s="103">
        <f t="shared" si="11"/>
        <v>99.12587412587412</v>
      </c>
      <c r="AT27" s="106"/>
      <c r="AU27" s="103">
        <f t="shared" si="12"/>
        <v>97.172478793590955</v>
      </c>
      <c r="AV27" s="103">
        <f t="shared" si="13"/>
        <v>96.316758747697975</v>
      </c>
      <c r="AW27" s="103">
        <f t="shared" si="14"/>
        <v>98.069498069498067</v>
      </c>
      <c r="AX27" s="106"/>
      <c r="AY27" s="103">
        <f t="shared" si="15"/>
        <v>97.643097643097647</v>
      </c>
      <c r="AZ27" s="103">
        <f t="shared" si="16"/>
        <v>97.644539614561026</v>
      </c>
      <c r="BA27" s="103">
        <f t="shared" si="17"/>
        <v>97.641509433962256</v>
      </c>
      <c r="BB27" s="143"/>
      <c r="BC27" s="103">
        <f t="shared" si="18"/>
        <v>92.307692307692307</v>
      </c>
      <c r="BD27" s="103">
        <f t="shared" si="19"/>
        <v>90.163934426229503</v>
      </c>
      <c r="BE27" s="103">
        <f t="shared" si="20"/>
        <v>95.348837209302332</v>
      </c>
    </row>
    <row r="28" spans="1:57" ht="15" customHeight="1" x14ac:dyDescent="0.2">
      <c r="A28" s="108" t="s">
        <v>92</v>
      </c>
      <c r="B28" s="172">
        <v>24431</v>
      </c>
      <c r="C28" s="172">
        <v>11873</v>
      </c>
      <c r="D28" s="172">
        <v>12558</v>
      </c>
      <c r="E28" s="119"/>
      <c r="F28" s="172">
        <v>5655</v>
      </c>
      <c r="G28" s="172">
        <v>2852</v>
      </c>
      <c r="H28" s="172">
        <v>2803</v>
      </c>
      <c r="I28" s="119"/>
      <c r="J28" s="172">
        <v>4859</v>
      </c>
      <c r="K28" s="172">
        <v>2379</v>
      </c>
      <c r="L28" s="172">
        <v>2480</v>
      </c>
      <c r="M28" s="119"/>
      <c r="N28" s="172">
        <v>4710</v>
      </c>
      <c r="O28" s="172">
        <v>2206</v>
      </c>
      <c r="P28" s="172">
        <v>2504</v>
      </c>
      <c r="Q28" s="119"/>
      <c r="R28" s="172">
        <v>4248</v>
      </c>
      <c r="S28" s="172">
        <v>2073</v>
      </c>
      <c r="T28" s="172">
        <v>2175</v>
      </c>
      <c r="U28" s="119"/>
      <c r="V28" s="172">
        <v>3812</v>
      </c>
      <c r="W28" s="172">
        <v>1858</v>
      </c>
      <c r="X28" s="172">
        <v>1954</v>
      </c>
      <c r="Y28" s="119"/>
      <c r="Z28" s="172">
        <v>1147</v>
      </c>
      <c r="AA28" s="172">
        <v>505</v>
      </c>
      <c r="AB28" s="172">
        <v>642</v>
      </c>
      <c r="AD28" s="108" t="s">
        <v>92</v>
      </c>
      <c r="AE28" s="103">
        <f t="shared" si="0"/>
        <v>90.434943549879705</v>
      </c>
      <c r="AF28" s="103">
        <f t="shared" si="1"/>
        <v>88.776730970539859</v>
      </c>
      <c r="AG28" s="103">
        <f t="shared" si="2"/>
        <v>92.060699362216852</v>
      </c>
      <c r="AH28" s="143"/>
      <c r="AI28" s="103">
        <f t="shared" si="3"/>
        <v>88.029265255292657</v>
      </c>
      <c r="AJ28" s="103">
        <f t="shared" si="4"/>
        <v>85.671372784620004</v>
      </c>
      <c r="AK28" s="103">
        <f t="shared" si="5"/>
        <v>90.565428109854608</v>
      </c>
      <c r="AL28" s="106"/>
      <c r="AM28" s="103">
        <f t="shared" si="6"/>
        <v>87.344957756606149</v>
      </c>
      <c r="AN28" s="103">
        <f t="shared" si="7"/>
        <v>86.008676789587852</v>
      </c>
      <c r="AO28" s="103">
        <f t="shared" si="8"/>
        <v>88.666428316052915</v>
      </c>
      <c r="AP28" s="106"/>
      <c r="AQ28" s="103">
        <f t="shared" si="9"/>
        <v>91.385331781140863</v>
      </c>
      <c r="AR28" s="103">
        <f t="shared" si="10"/>
        <v>89.784289784289783</v>
      </c>
      <c r="AS28" s="103">
        <f t="shared" si="11"/>
        <v>92.843900630329998</v>
      </c>
      <c r="AT28" s="106"/>
      <c r="AU28" s="103">
        <f t="shared" si="12"/>
        <v>90.769230769230774</v>
      </c>
      <c r="AV28" s="103">
        <f t="shared" si="13"/>
        <v>89.623865110246442</v>
      </c>
      <c r="AW28" s="103">
        <f t="shared" si="14"/>
        <v>91.888466413181249</v>
      </c>
      <c r="AX28" s="106"/>
      <c r="AY28" s="103">
        <f t="shared" si="15"/>
        <v>94.379796979450362</v>
      </c>
      <c r="AZ28" s="103">
        <f t="shared" si="16"/>
        <v>92.9</v>
      </c>
      <c r="BA28" s="103">
        <f t="shared" si="17"/>
        <v>95.831289847964683</v>
      </c>
      <c r="BB28" s="143"/>
      <c r="BC28" s="103">
        <f t="shared" si="18"/>
        <v>99.307359307359306</v>
      </c>
      <c r="BD28" s="103">
        <f t="shared" si="19"/>
        <v>99.214145383104125</v>
      </c>
      <c r="BE28" s="103">
        <f t="shared" si="20"/>
        <v>99.380804953560371</v>
      </c>
    </row>
    <row r="29" spans="1:57" ht="15" customHeight="1" x14ac:dyDescent="0.2">
      <c r="A29" s="108" t="s">
        <v>93</v>
      </c>
      <c r="B29" s="172">
        <v>4242</v>
      </c>
      <c r="C29" s="172">
        <v>2119</v>
      </c>
      <c r="D29" s="172">
        <v>2123</v>
      </c>
      <c r="E29" s="119"/>
      <c r="F29" s="172">
        <v>1272</v>
      </c>
      <c r="G29" s="172">
        <v>630</v>
      </c>
      <c r="H29" s="172">
        <v>642</v>
      </c>
      <c r="I29" s="119"/>
      <c r="J29" s="172">
        <v>980</v>
      </c>
      <c r="K29" s="172">
        <v>508</v>
      </c>
      <c r="L29" s="172">
        <v>472</v>
      </c>
      <c r="M29" s="119"/>
      <c r="N29" s="172">
        <v>798</v>
      </c>
      <c r="O29" s="172">
        <v>396</v>
      </c>
      <c r="P29" s="172">
        <v>402</v>
      </c>
      <c r="Q29" s="119"/>
      <c r="R29" s="172">
        <v>624</v>
      </c>
      <c r="S29" s="172">
        <v>322</v>
      </c>
      <c r="T29" s="172">
        <v>302</v>
      </c>
      <c r="U29" s="119"/>
      <c r="V29" s="172">
        <v>480</v>
      </c>
      <c r="W29" s="172">
        <v>227</v>
      </c>
      <c r="X29" s="172">
        <v>253</v>
      </c>
      <c r="Y29" s="119"/>
      <c r="Z29" s="172">
        <v>88</v>
      </c>
      <c r="AA29" s="172">
        <v>36</v>
      </c>
      <c r="AB29" s="172">
        <v>52</v>
      </c>
      <c r="AD29" s="108" t="s">
        <v>93</v>
      </c>
      <c r="AE29" s="103">
        <f t="shared" si="0"/>
        <v>95.972850678733039</v>
      </c>
      <c r="AF29" s="103">
        <f t="shared" si="1"/>
        <v>95.27877697841727</v>
      </c>
      <c r="AG29" s="103">
        <f t="shared" si="2"/>
        <v>96.67577413479053</v>
      </c>
      <c r="AH29" s="143"/>
      <c r="AI29" s="103">
        <f t="shared" si="3"/>
        <v>95.067264573991025</v>
      </c>
      <c r="AJ29" s="103">
        <f t="shared" si="4"/>
        <v>93.471810089020764</v>
      </c>
      <c r="AK29" s="103">
        <f t="shared" si="5"/>
        <v>96.686746987951807</v>
      </c>
      <c r="AL29" s="106"/>
      <c r="AM29" s="103">
        <f t="shared" si="6"/>
        <v>95.516569200779728</v>
      </c>
      <c r="AN29" s="103">
        <f t="shared" si="7"/>
        <v>94.953271028037378</v>
      </c>
      <c r="AO29" s="103">
        <f t="shared" si="8"/>
        <v>96.130346232179235</v>
      </c>
      <c r="AP29" s="106"/>
      <c r="AQ29" s="103">
        <f t="shared" si="9"/>
        <v>97.794117647058826</v>
      </c>
      <c r="AR29" s="103">
        <f t="shared" si="10"/>
        <v>97.777777777777771</v>
      </c>
      <c r="AS29" s="103">
        <f t="shared" si="11"/>
        <v>97.810218978102199</v>
      </c>
      <c r="AT29" s="106"/>
      <c r="AU29" s="103">
        <f t="shared" si="12"/>
        <v>93.553223388305852</v>
      </c>
      <c r="AV29" s="103">
        <f t="shared" si="13"/>
        <v>93.333333333333329</v>
      </c>
      <c r="AW29" s="103">
        <f t="shared" si="14"/>
        <v>93.788819875776397</v>
      </c>
      <c r="AX29" s="106"/>
      <c r="AY29" s="103">
        <f t="shared" si="15"/>
        <v>98.969072164948457</v>
      </c>
      <c r="AZ29" s="103">
        <f t="shared" si="16"/>
        <v>99.126637554585145</v>
      </c>
      <c r="BA29" s="103">
        <f t="shared" si="17"/>
        <v>98.828125</v>
      </c>
      <c r="BB29" s="143"/>
      <c r="BC29" s="103">
        <f t="shared" si="18"/>
        <v>100</v>
      </c>
      <c r="BD29" s="103">
        <f t="shared" si="19"/>
        <v>100</v>
      </c>
      <c r="BE29" s="103">
        <f t="shared" si="20"/>
        <v>100</v>
      </c>
    </row>
    <row r="30" spans="1:57" ht="15" customHeight="1" x14ac:dyDescent="0.2">
      <c r="A30" s="108" t="s">
        <v>94</v>
      </c>
      <c r="B30" s="172">
        <v>7927</v>
      </c>
      <c r="C30" s="172">
        <v>3807</v>
      </c>
      <c r="D30" s="172">
        <v>4120</v>
      </c>
      <c r="E30" s="119"/>
      <c r="F30" s="172">
        <v>2068</v>
      </c>
      <c r="G30" s="172">
        <v>1016</v>
      </c>
      <c r="H30" s="172">
        <v>1052</v>
      </c>
      <c r="I30" s="119"/>
      <c r="J30" s="172">
        <v>1753</v>
      </c>
      <c r="K30" s="172">
        <v>855</v>
      </c>
      <c r="L30" s="172">
        <f>+J30-K30</f>
        <v>898</v>
      </c>
      <c r="M30" s="119"/>
      <c r="N30" s="172">
        <v>1559</v>
      </c>
      <c r="O30" s="172">
        <v>727</v>
      </c>
      <c r="P30" s="172">
        <v>832</v>
      </c>
      <c r="Q30" s="119"/>
      <c r="R30" s="172">
        <v>1248</v>
      </c>
      <c r="S30" s="172">
        <v>603</v>
      </c>
      <c r="T30" s="172">
        <f>+R30-S30</f>
        <v>645</v>
      </c>
      <c r="U30" s="119"/>
      <c r="V30" s="172">
        <v>1105</v>
      </c>
      <c r="W30" s="172">
        <v>515</v>
      </c>
      <c r="X30" s="172">
        <v>590</v>
      </c>
      <c r="Y30" s="119"/>
      <c r="Z30" s="172">
        <v>194</v>
      </c>
      <c r="AA30" s="172">
        <v>91</v>
      </c>
      <c r="AB30" s="172">
        <v>103</v>
      </c>
      <c r="AD30" s="108" t="s">
        <v>94</v>
      </c>
      <c r="AE30" s="103">
        <f t="shared" si="0"/>
        <v>92.206583691985571</v>
      </c>
      <c r="AF30" s="103">
        <f t="shared" si="1"/>
        <v>90.664443915217902</v>
      </c>
      <c r="AG30" s="103">
        <f t="shared" si="2"/>
        <v>93.678944974988639</v>
      </c>
      <c r="AH30" s="143"/>
      <c r="AI30" s="103">
        <f t="shared" si="3"/>
        <v>91.951978657180973</v>
      </c>
      <c r="AJ30" s="103">
        <f t="shared" si="4"/>
        <v>90.150842945874004</v>
      </c>
      <c r="AK30" s="103">
        <f t="shared" si="5"/>
        <v>93.761140819964353</v>
      </c>
      <c r="AL30" s="106"/>
      <c r="AM30" s="103">
        <f t="shared" si="6"/>
        <v>92.506596306068602</v>
      </c>
      <c r="AN30" s="103">
        <f t="shared" si="7"/>
        <v>90.572033898305079</v>
      </c>
      <c r="AO30" s="103">
        <f t="shared" si="8"/>
        <v>94.426919032597269</v>
      </c>
      <c r="AP30" s="106"/>
      <c r="AQ30" s="103">
        <f t="shared" si="9"/>
        <v>93.35329341317366</v>
      </c>
      <c r="AR30" s="103">
        <f t="shared" si="10"/>
        <v>92.611464968152873</v>
      </c>
      <c r="AS30" s="103">
        <f t="shared" si="11"/>
        <v>94.011299435028249</v>
      </c>
      <c r="AT30" s="106"/>
      <c r="AU30" s="103">
        <f t="shared" si="12"/>
        <v>90.566037735849065</v>
      </c>
      <c r="AV30" s="103">
        <f t="shared" si="13"/>
        <v>88.416422287390034</v>
      </c>
      <c r="AW30" s="103">
        <f t="shared" si="14"/>
        <v>92.672413793103445</v>
      </c>
      <c r="AX30" s="106"/>
      <c r="AY30" s="103">
        <f t="shared" si="15"/>
        <v>92.546063651591297</v>
      </c>
      <c r="AZ30" s="103">
        <f t="shared" si="16"/>
        <v>91.964285714285708</v>
      </c>
      <c r="BA30" s="103">
        <f t="shared" si="17"/>
        <v>93.059936908517344</v>
      </c>
      <c r="BB30" s="143"/>
      <c r="BC30" s="103">
        <f t="shared" si="18"/>
        <v>91.943127962085299</v>
      </c>
      <c r="BD30" s="103">
        <f t="shared" si="19"/>
        <v>90.099009900990097</v>
      </c>
      <c r="BE30" s="103">
        <f t="shared" si="20"/>
        <v>93.63636363636364</v>
      </c>
    </row>
    <row r="31" spans="1:57" ht="15" customHeight="1" x14ac:dyDescent="0.2">
      <c r="A31" s="108" t="s">
        <v>95</v>
      </c>
      <c r="B31" s="172">
        <v>4982</v>
      </c>
      <c r="C31" s="172">
        <v>2488</v>
      </c>
      <c r="D31" s="172">
        <v>2494</v>
      </c>
      <c r="E31" s="119"/>
      <c r="F31" s="172">
        <v>1145</v>
      </c>
      <c r="G31" s="172">
        <v>593</v>
      </c>
      <c r="H31" s="172">
        <v>552</v>
      </c>
      <c r="I31" s="119"/>
      <c r="J31" s="172">
        <v>1013</v>
      </c>
      <c r="K31" s="172">
        <v>519</v>
      </c>
      <c r="L31" s="172">
        <v>494</v>
      </c>
      <c r="M31" s="119"/>
      <c r="N31" s="172">
        <v>930</v>
      </c>
      <c r="O31" s="172">
        <v>461</v>
      </c>
      <c r="P31" s="172">
        <v>469</v>
      </c>
      <c r="Q31" s="119"/>
      <c r="R31" s="172">
        <v>829</v>
      </c>
      <c r="S31" s="172">
        <v>390</v>
      </c>
      <c r="T31" s="172">
        <v>439</v>
      </c>
      <c r="U31" s="119"/>
      <c r="V31" s="172">
        <v>786</v>
      </c>
      <c r="W31" s="172">
        <v>391</v>
      </c>
      <c r="X31" s="172">
        <v>395</v>
      </c>
      <c r="Y31" s="119"/>
      <c r="Z31" s="172">
        <v>279</v>
      </c>
      <c r="AA31" s="172">
        <v>134</v>
      </c>
      <c r="AB31" s="172">
        <v>145</v>
      </c>
      <c r="AD31" s="108" t="s">
        <v>95</v>
      </c>
      <c r="AE31" s="103">
        <f t="shared" si="0"/>
        <v>95.003813882532413</v>
      </c>
      <c r="AF31" s="103">
        <f t="shared" si="1"/>
        <v>94.708793300342592</v>
      </c>
      <c r="AG31" s="103">
        <f t="shared" si="2"/>
        <v>95.299961788307215</v>
      </c>
      <c r="AH31" s="143"/>
      <c r="AI31" s="103">
        <f t="shared" si="3"/>
        <v>94.70636889991728</v>
      </c>
      <c r="AJ31" s="103">
        <f t="shared" si="4"/>
        <v>94.42675159235668</v>
      </c>
      <c r="AK31" s="103">
        <f t="shared" si="5"/>
        <v>95.00860585197934</v>
      </c>
      <c r="AL31" s="106"/>
      <c r="AM31" s="103">
        <f t="shared" si="6"/>
        <v>95.566037735849051</v>
      </c>
      <c r="AN31" s="103">
        <f t="shared" si="7"/>
        <v>95.404411764705884</v>
      </c>
      <c r="AO31" s="103">
        <f t="shared" si="8"/>
        <v>95.736434108527135</v>
      </c>
      <c r="AP31" s="106"/>
      <c r="AQ31" s="103">
        <f t="shared" si="9"/>
        <v>95.580678314491266</v>
      </c>
      <c r="AR31" s="103">
        <f t="shared" si="10"/>
        <v>95.445134575569355</v>
      </c>
      <c r="AS31" s="103">
        <f t="shared" si="11"/>
        <v>95.714285714285722</v>
      </c>
      <c r="AT31" s="106"/>
      <c r="AU31" s="103">
        <f t="shared" si="12"/>
        <v>93.461104847801579</v>
      </c>
      <c r="AV31" s="103">
        <f t="shared" si="13"/>
        <v>92.857142857142861</v>
      </c>
      <c r="AW31" s="103">
        <f t="shared" si="14"/>
        <v>94.004282655246257</v>
      </c>
      <c r="AX31" s="106"/>
      <c r="AY31" s="103">
        <f t="shared" si="15"/>
        <v>97.156983930778736</v>
      </c>
      <c r="AZ31" s="103">
        <f t="shared" si="16"/>
        <v>97.022332506203483</v>
      </c>
      <c r="BA31" s="103">
        <f t="shared" si="17"/>
        <v>97.290640394088669</v>
      </c>
      <c r="BB31" s="143"/>
      <c r="BC31" s="103">
        <f t="shared" si="18"/>
        <v>91.17647058823529</v>
      </c>
      <c r="BD31" s="103">
        <f t="shared" si="19"/>
        <v>89.932885906040269</v>
      </c>
      <c r="BE31" s="103">
        <f t="shared" si="20"/>
        <v>92.356687898089177</v>
      </c>
    </row>
    <row r="32" spans="1:57" ht="15" customHeight="1" x14ac:dyDescent="0.2">
      <c r="A32" s="108" t="s">
        <v>96</v>
      </c>
      <c r="B32" s="172">
        <v>5378</v>
      </c>
      <c r="C32" s="172">
        <v>2626</v>
      </c>
      <c r="D32" s="172">
        <v>2752</v>
      </c>
      <c r="E32" s="119"/>
      <c r="F32" s="172">
        <v>1252</v>
      </c>
      <c r="G32" s="172">
        <v>629</v>
      </c>
      <c r="H32" s="172">
        <v>623</v>
      </c>
      <c r="I32" s="119"/>
      <c r="J32" s="172">
        <v>1083</v>
      </c>
      <c r="K32" s="172">
        <v>539</v>
      </c>
      <c r="L32" s="172">
        <v>544</v>
      </c>
      <c r="M32" s="119"/>
      <c r="N32" s="172">
        <v>1098</v>
      </c>
      <c r="O32" s="172">
        <v>543</v>
      </c>
      <c r="P32" s="172">
        <v>555</v>
      </c>
      <c r="Q32" s="119"/>
      <c r="R32" s="172">
        <v>911</v>
      </c>
      <c r="S32" s="172">
        <v>424</v>
      </c>
      <c r="T32" s="172">
        <v>487</v>
      </c>
      <c r="U32" s="119"/>
      <c r="V32" s="172">
        <v>793</v>
      </c>
      <c r="W32" s="172">
        <v>377</v>
      </c>
      <c r="X32" s="172">
        <v>416</v>
      </c>
      <c r="Y32" s="119"/>
      <c r="Z32" s="172">
        <v>241</v>
      </c>
      <c r="AA32" s="172">
        <v>114</v>
      </c>
      <c r="AB32" s="172">
        <v>127</v>
      </c>
      <c r="AD32" s="108" t="s">
        <v>96</v>
      </c>
      <c r="AE32" s="103">
        <f t="shared" si="0"/>
        <v>81.140615570307787</v>
      </c>
      <c r="AF32" s="103">
        <f t="shared" si="1"/>
        <v>78.858858858858866</v>
      </c>
      <c r="AG32" s="103">
        <f t="shared" si="2"/>
        <v>83.444511825348698</v>
      </c>
      <c r="AH32" s="143"/>
      <c r="AI32" s="103">
        <f t="shared" si="3"/>
        <v>80.307889672867233</v>
      </c>
      <c r="AJ32" s="103">
        <f t="shared" si="4"/>
        <v>77.750309023485784</v>
      </c>
      <c r="AK32" s="103">
        <f t="shared" si="5"/>
        <v>83.066666666666663</v>
      </c>
      <c r="AL32" s="106"/>
      <c r="AM32" s="103">
        <f t="shared" si="6"/>
        <v>80.281690140845072</v>
      </c>
      <c r="AN32" s="103">
        <f t="shared" si="7"/>
        <v>78.686131386861319</v>
      </c>
      <c r="AO32" s="103">
        <f t="shared" si="8"/>
        <v>81.92771084337349</v>
      </c>
      <c r="AP32" s="106"/>
      <c r="AQ32" s="103">
        <f t="shared" si="9"/>
        <v>84.26707597851113</v>
      </c>
      <c r="AR32" s="103">
        <f t="shared" si="10"/>
        <v>82.522796352583583</v>
      </c>
      <c r="AS32" s="103">
        <f t="shared" si="11"/>
        <v>86.04651162790698</v>
      </c>
      <c r="AT32" s="106"/>
      <c r="AU32" s="103">
        <f t="shared" si="12"/>
        <v>76.490344248530647</v>
      </c>
      <c r="AV32" s="103">
        <f t="shared" si="13"/>
        <v>72.478632478632477</v>
      </c>
      <c r="AW32" s="103">
        <f t="shared" si="14"/>
        <v>80.363036303630366</v>
      </c>
      <c r="AX32" s="106"/>
      <c r="AY32" s="103">
        <f t="shared" si="15"/>
        <v>83.738120380147834</v>
      </c>
      <c r="AZ32" s="103">
        <f t="shared" si="16"/>
        <v>83.039647577092509</v>
      </c>
      <c r="BA32" s="103">
        <f t="shared" si="17"/>
        <v>84.38133874239351</v>
      </c>
      <c r="BB32" s="143"/>
      <c r="BC32" s="103">
        <f t="shared" si="18"/>
        <v>86.379928315412187</v>
      </c>
      <c r="BD32" s="103">
        <f t="shared" si="19"/>
        <v>82.014388489208628</v>
      </c>
      <c r="BE32" s="103">
        <f t="shared" si="20"/>
        <v>90.714285714285708</v>
      </c>
    </row>
    <row r="33" spans="1:60" ht="15" customHeight="1" x14ac:dyDescent="0.2">
      <c r="A33" s="108" t="s">
        <v>97</v>
      </c>
      <c r="B33" s="172">
        <v>4331</v>
      </c>
      <c r="C33" s="172">
        <v>2127</v>
      </c>
      <c r="D33" s="172">
        <v>2204</v>
      </c>
      <c r="E33" s="119"/>
      <c r="F33" s="172">
        <v>980</v>
      </c>
      <c r="G33" s="172">
        <v>483</v>
      </c>
      <c r="H33" s="172">
        <v>497</v>
      </c>
      <c r="I33" s="119"/>
      <c r="J33" s="172">
        <v>940</v>
      </c>
      <c r="K33" s="172">
        <v>457</v>
      </c>
      <c r="L33" s="172">
        <v>483</v>
      </c>
      <c r="M33" s="119"/>
      <c r="N33" s="172">
        <v>790</v>
      </c>
      <c r="O33" s="172">
        <v>391</v>
      </c>
      <c r="P33" s="172">
        <v>399</v>
      </c>
      <c r="Q33" s="119"/>
      <c r="R33" s="172">
        <v>770</v>
      </c>
      <c r="S33" s="172">
        <v>400</v>
      </c>
      <c r="T33" s="172">
        <v>370</v>
      </c>
      <c r="U33" s="119"/>
      <c r="V33" s="172">
        <v>675</v>
      </c>
      <c r="W33" s="172">
        <v>311</v>
      </c>
      <c r="X33" s="172">
        <v>364</v>
      </c>
      <c r="Y33" s="119"/>
      <c r="Z33" s="172">
        <v>176</v>
      </c>
      <c r="AA33" s="172">
        <v>85</v>
      </c>
      <c r="AB33" s="172">
        <v>91</v>
      </c>
      <c r="AD33" s="108" t="s">
        <v>97</v>
      </c>
      <c r="AE33" s="103">
        <f t="shared" si="0"/>
        <v>96.912060863727902</v>
      </c>
      <c r="AF33" s="103">
        <f t="shared" si="1"/>
        <v>95.897204688908928</v>
      </c>
      <c r="AG33" s="103">
        <f t="shared" si="2"/>
        <v>97.912039093736112</v>
      </c>
      <c r="AH33" s="143"/>
      <c r="AI33" s="103">
        <f t="shared" si="3"/>
        <v>95.516569200779728</v>
      </c>
      <c r="AJ33" s="103">
        <f t="shared" si="4"/>
        <v>93.786407766990294</v>
      </c>
      <c r="AK33" s="103">
        <f t="shared" si="5"/>
        <v>97.260273972602747</v>
      </c>
      <c r="AL33" s="106"/>
      <c r="AM33" s="103">
        <f t="shared" si="6"/>
        <v>96.311475409836063</v>
      </c>
      <c r="AN33" s="103">
        <f t="shared" si="7"/>
        <v>94.616977225672883</v>
      </c>
      <c r="AO33" s="103">
        <f t="shared" si="8"/>
        <v>97.97160243407707</v>
      </c>
      <c r="AP33" s="106"/>
      <c r="AQ33" s="103">
        <f t="shared" si="9"/>
        <v>98.626716604244692</v>
      </c>
      <c r="AR33" s="103">
        <f t="shared" si="10"/>
        <v>98.987341772151893</v>
      </c>
      <c r="AS33" s="103">
        <f t="shared" si="11"/>
        <v>98.275862068965509</v>
      </c>
      <c r="AT33" s="106"/>
      <c r="AU33" s="103">
        <f t="shared" si="12"/>
        <v>96.009975062344139</v>
      </c>
      <c r="AV33" s="103">
        <f t="shared" si="13"/>
        <v>95.01187648456056</v>
      </c>
      <c r="AW33" s="103">
        <f t="shared" si="14"/>
        <v>97.112860892388454</v>
      </c>
      <c r="AX33" s="106"/>
      <c r="AY33" s="103">
        <f t="shared" si="15"/>
        <v>98.253275109170303</v>
      </c>
      <c r="AZ33" s="103">
        <f t="shared" si="16"/>
        <v>97.798742138364787</v>
      </c>
      <c r="BA33" s="103">
        <f t="shared" si="17"/>
        <v>98.644986449864504</v>
      </c>
      <c r="BB33" s="143"/>
      <c r="BC33" s="103">
        <f t="shared" si="18"/>
        <v>99.435028248587571</v>
      </c>
      <c r="BD33" s="103">
        <f t="shared" si="19"/>
        <v>98.837209302325576</v>
      </c>
      <c r="BE33" s="103">
        <f t="shared" si="20"/>
        <v>100</v>
      </c>
    </row>
    <row r="34" spans="1:60" ht="15" customHeight="1" x14ac:dyDescent="0.2">
      <c r="A34" s="108" t="s">
        <v>98</v>
      </c>
      <c r="B34" s="172">
        <v>9206</v>
      </c>
      <c r="C34" s="172">
        <v>4555</v>
      </c>
      <c r="D34" s="172">
        <v>4651</v>
      </c>
      <c r="E34" s="119"/>
      <c r="F34" s="172">
        <v>2404</v>
      </c>
      <c r="G34" s="172">
        <v>1202</v>
      </c>
      <c r="H34" s="172">
        <v>1202</v>
      </c>
      <c r="I34" s="119"/>
      <c r="J34" s="172">
        <v>2080</v>
      </c>
      <c r="K34" s="172">
        <v>1053</v>
      </c>
      <c r="L34" s="172">
        <v>1027</v>
      </c>
      <c r="M34" s="119"/>
      <c r="N34" s="172">
        <v>1679</v>
      </c>
      <c r="O34" s="172">
        <v>846</v>
      </c>
      <c r="P34" s="172">
        <v>833</v>
      </c>
      <c r="Q34" s="119"/>
      <c r="R34" s="172">
        <v>1691</v>
      </c>
      <c r="S34" s="172">
        <v>828</v>
      </c>
      <c r="T34" s="172">
        <v>863</v>
      </c>
      <c r="U34" s="119"/>
      <c r="V34" s="172">
        <v>1107</v>
      </c>
      <c r="W34" s="172">
        <v>519</v>
      </c>
      <c r="X34" s="172">
        <v>588</v>
      </c>
      <c r="Y34" s="119"/>
      <c r="Z34" s="172">
        <v>245</v>
      </c>
      <c r="AA34" s="172">
        <v>107</v>
      </c>
      <c r="AB34" s="172">
        <v>138</v>
      </c>
      <c r="AD34" s="108" t="s">
        <v>98</v>
      </c>
      <c r="AE34" s="103">
        <f t="shared" si="0"/>
        <v>94.868095630667767</v>
      </c>
      <c r="AF34" s="103">
        <f t="shared" si="1"/>
        <v>93.666461032284602</v>
      </c>
      <c r="AG34" s="103">
        <f t="shared" si="2"/>
        <v>96.075191076223916</v>
      </c>
      <c r="AH34" s="143"/>
      <c r="AI34" s="103">
        <f t="shared" si="3"/>
        <v>92.284069097888676</v>
      </c>
      <c r="AJ34" s="103">
        <f t="shared" si="4"/>
        <v>90.854119425547992</v>
      </c>
      <c r="AK34" s="103">
        <f t="shared" si="5"/>
        <v>93.759750390015611</v>
      </c>
      <c r="AL34" s="106"/>
      <c r="AM34" s="103">
        <f t="shared" si="6"/>
        <v>95.150960658737418</v>
      </c>
      <c r="AN34" s="103">
        <f t="shared" si="7"/>
        <v>94.017857142857139</v>
      </c>
      <c r="AO34" s="103">
        <f t="shared" si="8"/>
        <v>96.341463414634148</v>
      </c>
      <c r="AP34" s="106"/>
      <c r="AQ34" s="103">
        <f t="shared" si="9"/>
        <v>97.502903600464577</v>
      </c>
      <c r="AR34" s="103">
        <f t="shared" si="10"/>
        <v>96.685714285714283</v>
      </c>
      <c r="AS34" s="103">
        <f t="shared" si="11"/>
        <v>98.347107438016536</v>
      </c>
      <c r="AT34" s="106"/>
      <c r="AU34" s="103">
        <f t="shared" si="12"/>
        <v>93.528761061946909</v>
      </c>
      <c r="AV34" s="103">
        <f t="shared" si="13"/>
        <v>92.410714285714292</v>
      </c>
      <c r="AW34" s="103">
        <f t="shared" si="14"/>
        <v>94.627192982456137</v>
      </c>
      <c r="AX34" s="106"/>
      <c r="AY34" s="103">
        <f t="shared" si="15"/>
        <v>97.964601769911511</v>
      </c>
      <c r="AZ34" s="103">
        <f t="shared" si="16"/>
        <v>96.828358208955223</v>
      </c>
      <c r="BA34" s="103">
        <f t="shared" si="17"/>
        <v>98.98989898989899</v>
      </c>
      <c r="BB34" s="143"/>
      <c r="BC34" s="103">
        <f t="shared" si="18"/>
        <v>96.83794466403161</v>
      </c>
      <c r="BD34" s="103">
        <f t="shared" si="19"/>
        <v>94.690265486725664</v>
      </c>
      <c r="BE34" s="103">
        <f t="shared" si="20"/>
        <v>98.571428571428584</v>
      </c>
    </row>
    <row r="35" spans="1:60" ht="15" customHeight="1" x14ac:dyDescent="0.2">
      <c r="A35" s="108" t="s">
        <v>99</v>
      </c>
      <c r="B35" s="172">
        <v>8642</v>
      </c>
      <c r="C35" s="172">
        <v>4266</v>
      </c>
      <c r="D35" s="172">
        <v>4376</v>
      </c>
      <c r="E35" s="119"/>
      <c r="F35" s="172">
        <v>2237</v>
      </c>
      <c r="G35" s="172">
        <v>1147</v>
      </c>
      <c r="H35" s="172">
        <v>1090</v>
      </c>
      <c r="I35" s="119"/>
      <c r="J35" s="172">
        <v>1991</v>
      </c>
      <c r="K35" s="172">
        <v>960</v>
      </c>
      <c r="L35" s="172">
        <v>1031</v>
      </c>
      <c r="M35" s="119"/>
      <c r="N35" s="172">
        <v>1568</v>
      </c>
      <c r="O35" s="172">
        <v>772</v>
      </c>
      <c r="P35" s="172">
        <v>796</v>
      </c>
      <c r="Q35" s="119"/>
      <c r="R35" s="172">
        <v>1382</v>
      </c>
      <c r="S35" s="172">
        <v>693</v>
      </c>
      <c r="T35" s="172">
        <v>689</v>
      </c>
      <c r="U35" s="119"/>
      <c r="V35" s="172">
        <v>1062</v>
      </c>
      <c r="W35" s="172">
        <v>506</v>
      </c>
      <c r="X35" s="172">
        <v>556</v>
      </c>
      <c r="Y35" s="119"/>
      <c r="Z35" s="172">
        <v>402</v>
      </c>
      <c r="AA35" s="172">
        <v>188</v>
      </c>
      <c r="AB35" s="172">
        <v>214</v>
      </c>
      <c r="AD35" s="108" t="s">
        <v>99</v>
      </c>
      <c r="AE35" s="103">
        <f t="shared" si="0"/>
        <v>92.112555958217868</v>
      </c>
      <c r="AF35" s="103">
        <f t="shared" si="1"/>
        <v>90.920716112531977</v>
      </c>
      <c r="AG35" s="103">
        <f t="shared" si="2"/>
        <v>93.304904051172713</v>
      </c>
      <c r="AH35" s="143"/>
      <c r="AI35" s="103">
        <f t="shared" si="3"/>
        <v>91.680327868852459</v>
      </c>
      <c r="AJ35" s="103">
        <f t="shared" si="4"/>
        <v>91.613418530351439</v>
      </c>
      <c r="AK35" s="103">
        <f t="shared" si="5"/>
        <v>91.750841750841744</v>
      </c>
      <c r="AL35" s="106"/>
      <c r="AM35" s="103">
        <f t="shared" si="6"/>
        <v>92.518587360594793</v>
      </c>
      <c r="AN35" s="103">
        <f t="shared" si="7"/>
        <v>90.737240075614366</v>
      </c>
      <c r="AO35" s="103">
        <f t="shared" si="8"/>
        <v>94.241316270566728</v>
      </c>
      <c r="AP35" s="106"/>
      <c r="AQ35" s="103">
        <f t="shared" si="9"/>
        <v>94.174174174174169</v>
      </c>
      <c r="AR35" s="103">
        <f t="shared" si="10"/>
        <v>93.124246079613997</v>
      </c>
      <c r="AS35" s="103">
        <f t="shared" si="11"/>
        <v>95.215311004784681</v>
      </c>
      <c r="AT35" s="106"/>
      <c r="AU35" s="103">
        <f t="shared" si="12"/>
        <v>90.032573289902288</v>
      </c>
      <c r="AV35" s="103">
        <f t="shared" si="13"/>
        <v>88.055908513341805</v>
      </c>
      <c r="AW35" s="103">
        <f t="shared" si="14"/>
        <v>92.112299465240639</v>
      </c>
      <c r="AX35" s="106"/>
      <c r="AY35" s="103">
        <f t="shared" si="15"/>
        <v>93.816254416961129</v>
      </c>
      <c r="AZ35" s="103">
        <f t="shared" si="16"/>
        <v>92.504570383912238</v>
      </c>
      <c r="BA35" s="103">
        <f t="shared" si="17"/>
        <v>95.042735042735032</v>
      </c>
      <c r="BB35" s="143"/>
      <c r="BC35" s="103">
        <v>0</v>
      </c>
      <c r="BD35" s="103">
        <v>0</v>
      </c>
      <c r="BE35" s="103">
        <v>0</v>
      </c>
    </row>
    <row r="36" spans="1:60" ht="15" customHeight="1" x14ac:dyDescent="0.2">
      <c r="A36" s="108" t="s">
        <v>100</v>
      </c>
      <c r="B36" s="172">
        <v>4282</v>
      </c>
      <c r="C36" s="172">
        <v>2141</v>
      </c>
      <c r="D36" s="172">
        <v>2141</v>
      </c>
      <c r="E36" s="119"/>
      <c r="F36" s="172">
        <v>1183</v>
      </c>
      <c r="G36" s="172">
        <v>607</v>
      </c>
      <c r="H36" s="172">
        <v>576</v>
      </c>
      <c r="I36" s="119"/>
      <c r="J36" s="172">
        <v>925</v>
      </c>
      <c r="K36" s="172">
        <v>465</v>
      </c>
      <c r="L36" s="172">
        <v>460</v>
      </c>
      <c r="M36" s="119"/>
      <c r="N36" s="172">
        <v>735</v>
      </c>
      <c r="O36" s="172">
        <v>352</v>
      </c>
      <c r="P36" s="172">
        <v>383</v>
      </c>
      <c r="Q36" s="119"/>
      <c r="R36" s="172">
        <v>680</v>
      </c>
      <c r="S36" s="172">
        <v>358</v>
      </c>
      <c r="T36" s="172">
        <v>322</v>
      </c>
      <c r="U36" s="119"/>
      <c r="V36" s="172">
        <v>486</v>
      </c>
      <c r="W36" s="172">
        <v>230</v>
      </c>
      <c r="X36" s="172">
        <v>256</v>
      </c>
      <c r="Y36" s="119"/>
      <c r="Z36" s="172">
        <v>273</v>
      </c>
      <c r="AA36" s="172">
        <v>129</v>
      </c>
      <c r="AB36" s="172">
        <v>144</v>
      </c>
      <c r="AD36" s="108" t="s">
        <v>100</v>
      </c>
      <c r="AE36" s="103">
        <f t="shared" si="0"/>
        <v>94.213421342134211</v>
      </c>
      <c r="AF36" s="103">
        <f t="shared" si="1"/>
        <v>93.208532868959509</v>
      </c>
      <c r="AG36" s="103">
        <f t="shared" si="2"/>
        <v>95.240213523131672</v>
      </c>
      <c r="AH36" s="143"/>
      <c r="AI36" s="103">
        <f t="shared" si="3"/>
        <v>95.172968624296061</v>
      </c>
      <c r="AJ36" s="103">
        <f t="shared" si="4"/>
        <v>94.254658385093165</v>
      </c>
      <c r="AK36" s="103">
        <f t="shared" si="5"/>
        <v>96.160267111853088</v>
      </c>
      <c r="AL36" s="106"/>
      <c r="AM36" s="103">
        <f t="shared" si="6"/>
        <v>93.718338399189463</v>
      </c>
      <c r="AN36" s="103">
        <f t="shared" si="7"/>
        <v>93.373493975903614</v>
      </c>
      <c r="AO36" s="103">
        <f t="shared" si="8"/>
        <v>94.069529652351733</v>
      </c>
      <c r="AP36" s="106"/>
      <c r="AQ36" s="103">
        <f t="shared" si="9"/>
        <v>93.989769820971873</v>
      </c>
      <c r="AR36" s="103">
        <f t="shared" si="10"/>
        <v>93.121693121693113</v>
      </c>
      <c r="AS36" s="103">
        <f t="shared" si="11"/>
        <v>94.801980198019791</v>
      </c>
      <c r="AT36" s="106"/>
      <c r="AU36" s="103">
        <f t="shared" si="12"/>
        <v>94.839609483960956</v>
      </c>
      <c r="AV36" s="103">
        <f t="shared" si="13"/>
        <v>94.960212201591503</v>
      </c>
      <c r="AW36" s="103">
        <f t="shared" si="14"/>
        <v>94.705882352941174</v>
      </c>
      <c r="AX36" s="106"/>
      <c r="AY36" s="103">
        <f t="shared" si="15"/>
        <v>94.368932038834956</v>
      </c>
      <c r="AZ36" s="103">
        <f t="shared" si="16"/>
        <v>91.269841269841265</v>
      </c>
      <c r="BA36" s="103">
        <f t="shared" si="17"/>
        <v>97.338403041825089</v>
      </c>
      <c r="BB36" s="143"/>
      <c r="BC36" s="103">
        <f t="shared" ref="BC36:BE41" si="21">+Z36/(Z36+Z82+Z129)*100</f>
        <v>90.697674418604649</v>
      </c>
      <c r="BD36" s="103">
        <f t="shared" si="21"/>
        <v>87.162162162162161</v>
      </c>
      <c r="BE36" s="103">
        <f t="shared" si="21"/>
        <v>94.117647058823522</v>
      </c>
    </row>
    <row r="37" spans="1:60" ht="15" customHeight="1" x14ac:dyDescent="0.2">
      <c r="A37" s="108" t="s">
        <v>101</v>
      </c>
      <c r="B37" s="172">
        <v>4644</v>
      </c>
      <c r="C37" s="172">
        <v>2293</v>
      </c>
      <c r="D37" s="172">
        <v>2351</v>
      </c>
      <c r="E37" s="119"/>
      <c r="F37" s="172">
        <v>1259</v>
      </c>
      <c r="G37" s="172">
        <v>652</v>
      </c>
      <c r="H37" s="172">
        <v>607</v>
      </c>
      <c r="I37" s="119"/>
      <c r="J37" s="172">
        <v>995</v>
      </c>
      <c r="K37" s="172">
        <v>463</v>
      </c>
      <c r="L37" s="172">
        <v>532</v>
      </c>
      <c r="M37" s="119"/>
      <c r="N37" s="172">
        <v>954</v>
      </c>
      <c r="O37" s="172">
        <v>483</v>
      </c>
      <c r="P37" s="172">
        <v>471</v>
      </c>
      <c r="Q37" s="119"/>
      <c r="R37" s="172">
        <v>756</v>
      </c>
      <c r="S37" s="172">
        <v>382</v>
      </c>
      <c r="T37" s="172">
        <v>374</v>
      </c>
      <c r="U37" s="119"/>
      <c r="V37" s="172">
        <v>567</v>
      </c>
      <c r="W37" s="172">
        <v>267</v>
      </c>
      <c r="X37" s="172">
        <v>300</v>
      </c>
      <c r="Y37" s="119"/>
      <c r="Z37" s="172">
        <v>113</v>
      </c>
      <c r="AA37" s="172">
        <v>46</v>
      </c>
      <c r="AB37" s="172">
        <v>67</v>
      </c>
      <c r="AD37" s="108" t="s">
        <v>101</v>
      </c>
      <c r="AE37" s="103">
        <f t="shared" si="0"/>
        <v>89.136276391554702</v>
      </c>
      <c r="AF37" s="103">
        <f t="shared" si="1"/>
        <v>87.719969395562359</v>
      </c>
      <c r="AG37" s="103">
        <f t="shared" si="2"/>
        <v>90.562403697996913</v>
      </c>
      <c r="AH37" s="143"/>
      <c r="AI37" s="103">
        <f t="shared" si="3"/>
        <v>86.767746381805651</v>
      </c>
      <c r="AJ37" s="103">
        <f t="shared" si="4"/>
        <v>85.006518904823992</v>
      </c>
      <c r="AK37" s="103">
        <f t="shared" si="5"/>
        <v>88.742690058479539</v>
      </c>
      <c r="AL37" s="106"/>
      <c r="AM37" s="103">
        <f t="shared" si="6"/>
        <v>83.403185247275786</v>
      </c>
      <c r="AN37" s="103">
        <f t="shared" si="7"/>
        <v>81.085814360770584</v>
      </c>
      <c r="AO37" s="103">
        <f t="shared" si="8"/>
        <v>85.530546623794208</v>
      </c>
      <c r="AP37" s="106"/>
      <c r="AQ37" s="103">
        <f t="shared" si="9"/>
        <v>95.114656031904289</v>
      </c>
      <c r="AR37" s="103">
        <f t="shared" si="10"/>
        <v>94.3359375</v>
      </c>
      <c r="AS37" s="103">
        <f t="shared" si="11"/>
        <v>95.926680244399193</v>
      </c>
      <c r="AT37" s="106"/>
      <c r="AU37" s="103">
        <f t="shared" si="12"/>
        <v>89.15094339622641</v>
      </c>
      <c r="AV37" s="103">
        <f t="shared" si="13"/>
        <v>88.837209302325576</v>
      </c>
      <c r="AW37" s="103">
        <f t="shared" si="14"/>
        <v>89.473684210526315</v>
      </c>
      <c r="AX37" s="106"/>
      <c r="AY37" s="103">
        <f t="shared" si="15"/>
        <v>95.454545454545453</v>
      </c>
      <c r="AZ37" s="103">
        <f t="shared" si="16"/>
        <v>94.680851063829792</v>
      </c>
      <c r="BA37" s="103">
        <f t="shared" si="17"/>
        <v>96.15384615384616</v>
      </c>
      <c r="BB37" s="143"/>
      <c r="BC37" s="103">
        <f t="shared" si="21"/>
        <v>93.388429752066116</v>
      </c>
      <c r="BD37" s="103">
        <f t="shared" si="21"/>
        <v>88.461538461538453</v>
      </c>
      <c r="BE37" s="103">
        <f t="shared" si="21"/>
        <v>97.101449275362313</v>
      </c>
    </row>
    <row r="38" spans="1:60" ht="15" customHeight="1" x14ac:dyDescent="0.2">
      <c r="A38" s="108" t="s">
        <v>102</v>
      </c>
      <c r="B38" s="172">
        <v>1740</v>
      </c>
      <c r="C38" s="172">
        <v>894</v>
      </c>
      <c r="D38" s="172">
        <v>846</v>
      </c>
      <c r="E38" s="119"/>
      <c r="F38" s="172">
        <v>497</v>
      </c>
      <c r="G38" s="172">
        <v>295</v>
      </c>
      <c r="H38" s="172">
        <v>202</v>
      </c>
      <c r="I38" s="119"/>
      <c r="J38" s="172">
        <v>394</v>
      </c>
      <c r="K38" s="172">
        <v>195</v>
      </c>
      <c r="L38" s="172">
        <v>199</v>
      </c>
      <c r="M38" s="119"/>
      <c r="N38" s="172">
        <v>298</v>
      </c>
      <c r="O38" s="172">
        <v>146</v>
      </c>
      <c r="P38" s="172">
        <v>152</v>
      </c>
      <c r="Q38" s="119"/>
      <c r="R38" s="172">
        <v>248</v>
      </c>
      <c r="S38" s="172">
        <v>113</v>
      </c>
      <c r="T38" s="172">
        <v>135</v>
      </c>
      <c r="U38" s="119"/>
      <c r="V38" s="172">
        <v>186</v>
      </c>
      <c r="W38" s="172">
        <v>88</v>
      </c>
      <c r="X38" s="172">
        <v>98</v>
      </c>
      <c r="Y38" s="119"/>
      <c r="Z38" s="172">
        <v>117</v>
      </c>
      <c r="AA38" s="172">
        <v>57</v>
      </c>
      <c r="AB38" s="172">
        <v>60</v>
      </c>
      <c r="AD38" s="108" t="s">
        <v>102</v>
      </c>
      <c r="AE38" s="103">
        <f t="shared" si="0"/>
        <v>96.238938053097343</v>
      </c>
      <c r="AF38" s="103">
        <f t="shared" si="1"/>
        <v>94.603174603174594</v>
      </c>
      <c r="AG38" s="103">
        <f t="shared" si="2"/>
        <v>98.030127462340673</v>
      </c>
      <c r="AH38" s="143"/>
      <c r="AI38" s="103">
        <f t="shared" si="3"/>
        <v>95.945945945945937</v>
      </c>
      <c r="AJ38" s="103">
        <f t="shared" si="4"/>
        <v>95.161290322580655</v>
      </c>
      <c r="AK38" s="103">
        <f t="shared" si="5"/>
        <v>97.115384615384613</v>
      </c>
      <c r="AL38" s="106"/>
      <c r="AM38" s="103">
        <f t="shared" si="6"/>
        <v>96.097560975609753</v>
      </c>
      <c r="AN38" s="103">
        <f t="shared" si="7"/>
        <v>94.660194174757279</v>
      </c>
      <c r="AO38" s="103">
        <f t="shared" si="8"/>
        <v>97.549019607843135</v>
      </c>
      <c r="AP38" s="106"/>
      <c r="AQ38" s="103">
        <f t="shared" si="9"/>
        <v>98.026315789473685</v>
      </c>
      <c r="AR38" s="103">
        <f t="shared" si="10"/>
        <v>96.05263157894737</v>
      </c>
      <c r="AS38" s="103">
        <f t="shared" si="11"/>
        <v>100</v>
      </c>
      <c r="AT38" s="106"/>
      <c r="AU38" s="103">
        <f t="shared" si="12"/>
        <v>93.584905660377359</v>
      </c>
      <c r="AV38" s="103">
        <f t="shared" si="13"/>
        <v>89.682539682539684</v>
      </c>
      <c r="AW38" s="103">
        <f t="shared" si="14"/>
        <v>97.122302158273371</v>
      </c>
      <c r="AX38" s="106"/>
      <c r="AY38" s="103">
        <f t="shared" si="15"/>
        <v>96.373056994818654</v>
      </c>
      <c r="AZ38" s="103">
        <f t="shared" si="16"/>
        <v>94.623655913978496</v>
      </c>
      <c r="BA38" s="103">
        <f t="shared" si="17"/>
        <v>98</v>
      </c>
      <c r="BB38" s="143"/>
      <c r="BC38" s="103">
        <f t="shared" si="21"/>
        <v>99.152542372881356</v>
      </c>
      <c r="BD38" s="103">
        <f t="shared" si="21"/>
        <v>98.275862068965509</v>
      </c>
      <c r="BE38" s="103">
        <f t="shared" si="21"/>
        <v>100</v>
      </c>
    </row>
    <row r="39" spans="1:60" ht="15" customHeight="1" x14ac:dyDescent="0.2">
      <c r="A39" s="108" t="s">
        <v>103</v>
      </c>
      <c r="B39" s="172">
        <v>12941</v>
      </c>
      <c r="C39" s="172">
        <v>6227</v>
      </c>
      <c r="D39" s="172">
        <v>6714</v>
      </c>
      <c r="E39" s="119"/>
      <c r="F39" s="172">
        <v>3304</v>
      </c>
      <c r="G39" s="172">
        <v>1623</v>
      </c>
      <c r="H39" s="172">
        <v>1681</v>
      </c>
      <c r="I39" s="119"/>
      <c r="J39" s="172">
        <v>2862</v>
      </c>
      <c r="K39" s="172">
        <v>1420</v>
      </c>
      <c r="L39" s="172">
        <v>1442</v>
      </c>
      <c r="M39" s="119"/>
      <c r="N39" s="172">
        <v>2422</v>
      </c>
      <c r="O39" s="172">
        <v>1169</v>
      </c>
      <c r="P39" s="172">
        <v>1253</v>
      </c>
      <c r="Q39" s="119"/>
      <c r="R39" s="172">
        <v>2038</v>
      </c>
      <c r="S39" s="172">
        <v>962</v>
      </c>
      <c r="T39" s="172">
        <v>1076</v>
      </c>
      <c r="U39" s="119"/>
      <c r="V39" s="172">
        <v>1792</v>
      </c>
      <c r="W39" s="172">
        <v>829</v>
      </c>
      <c r="X39" s="172">
        <v>963</v>
      </c>
      <c r="Y39" s="119"/>
      <c r="Z39" s="172">
        <v>523</v>
      </c>
      <c r="AA39" s="172">
        <v>224</v>
      </c>
      <c r="AB39" s="172">
        <v>299</v>
      </c>
      <c r="AD39" s="108" t="s">
        <v>103</v>
      </c>
      <c r="AE39" s="103">
        <f t="shared" si="0"/>
        <v>88.941580756013749</v>
      </c>
      <c r="AF39" s="103">
        <f t="shared" si="1"/>
        <v>87.642505277973257</v>
      </c>
      <c r="AG39" s="103">
        <f t="shared" si="2"/>
        <v>90.181329751511086</v>
      </c>
      <c r="AH39" s="143"/>
      <c r="AI39" s="103">
        <f t="shared" si="3"/>
        <v>82.6</v>
      </c>
      <c r="AJ39" s="103">
        <f t="shared" si="4"/>
        <v>81.190595297648827</v>
      </c>
      <c r="AK39" s="103">
        <f t="shared" si="5"/>
        <v>84.007996001999004</v>
      </c>
      <c r="AL39" s="106"/>
      <c r="AM39" s="103">
        <f t="shared" si="6"/>
        <v>88.333333333333329</v>
      </c>
      <c r="AN39" s="103">
        <f t="shared" si="7"/>
        <v>86.903304773561814</v>
      </c>
      <c r="AO39" s="103">
        <f t="shared" si="8"/>
        <v>89.788293897882937</v>
      </c>
      <c r="AP39" s="106"/>
      <c r="AQ39" s="103">
        <f t="shared" si="9"/>
        <v>94.535519125683066</v>
      </c>
      <c r="AR39" s="103">
        <f t="shared" si="10"/>
        <v>93.669871794871796</v>
      </c>
      <c r="AS39" s="103">
        <f t="shared" si="11"/>
        <v>95.357686453576861</v>
      </c>
      <c r="AT39" s="106"/>
      <c r="AU39" s="103">
        <f t="shared" si="12"/>
        <v>89.385964912280699</v>
      </c>
      <c r="AV39" s="103">
        <f t="shared" si="13"/>
        <v>87.853881278538807</v>
      </c>
      <c r="AW39" s="103">
        <f t="shared" si="14"/>
        <v>90.801687763713076</v>
      </c>
      <c r="AX39" s="106"/>
      <c r="AY39" s="103">
        <f t="shared" si="15"/>
        <v>95.167286245353154</v>
      </c>
      <c r="AZ39" s="103">
        <f t="shared" si="16"/>
        <v>95.177956371986227</v>
      </c>
      <c r="BA39" s="103">
        <f t="shared" si="17"/>
        <v>95.158102766798407</v>
      </c>
      <c r="BB39" s="143"/>
      <c r="BC39" s="103">
        <f t="shared" si="21"/>
        <v>89.401709401709411</v>
      </c>
      <c r="BD39" s="103">
        <f t="shared" si="21"/>
        <v>86.821705426356587</v>
      </c>
      <c r="BE39" s="103">
        <f t="shared" si="21"/>
        <v>91.437308868501532</v>
      </c>
    </row>
    <row r="40" spans="1:60" ht="15" customHeight="1" x14ac:dyDescent="0.2">
      <c r="A40" s="108" t="s">
        <v>104</v>
      </c>
      <c r="B40" s="172">
        <v>11457</v>
      </c>
      <c r="C40" s="172">
        <v>5519</v>
      </c>
      <c r="D40" s="172">
        <v>5938</v>
      </c>
      <c r="E40" s="119"/>
      <c r="F40" s="172">
        <v>2927</v>
      </c>
      <c r="G40" s="172">
        <v>1444</v>
      </c>
      <c r="H40" s="172">
        <v>1483</v>
      </c>
      <c r="I40" s="119"/>
      <c r="J40" s="172">
        <v>2727</v>
      </c>
      <c r="K40" s="172">
        <v>1327</v>
      </c>
      <c r="L40" s="172">
        <v>1400</v>
      </c>
      <c r="M40" s="119"/>
      <c r="N40" s="172">
        <v>2130</v>
      </c>
      <c r="O40" s="172">
        <v>1037</v>
      </c>
      <c r="P40" s="172">
        <v>1093</v>
      </c>
      <c r="Q40" s="119"/>
      <c r="R40" s="172">
        <v>1814</v>
      </c>
      <c r="S40" s="172">
        <v>857</v>
      </c>
      <c r="T40" s="172">
        <v>957</v>
      </c>
      <c r="U40" s="119"/>
      <c r="V40" s="172">
        <v>1497</v>
      </c>
      <c r="W40" s="172">
        <v>691</v>
      </c>
      <c r="X40" s="172">
        <v>806</v>
      </c>
      <c r="Y40" s="119"/>
      <c r="Z40" s="172">
        <v>362</v>
      </c>
      <c r="AA40" s="172">
        <v>163</v>
      </c>
      <c r="AB40" s="172">
        <v>199</v>
      </c>
      <c r="AD40" s="108" t="s">
        <v>104</v>
      </c>
      <c r="AE40" s="103">
        <f t="shared" si="0"/>
        <v>90.770083980351771</v>
      </c>
      <c r="AF40" s="103">
        <f t="shared" si="1"/>
        <v>88.672879177377894</v>
      </c>
      <c r="AG40" s="103">
        <f t="shared" si="2"/>
        <v>92.810253204126298</v>
      </c>
      <c r="AH40" s="143"/>
      <c r="AI40" s="103">
        <f t="shared" si="3"/>
        <v>86.342182890855455</v>
      </c>
      <c r="AJ40" s="103">
        <f t="shared" si="4"/>
        <v>83.516483516483518</v>
      </c>
      <c r="AK40" s="103">
        <f t="shared" si="5"/>
        <v>89.283564118001209</v>
      </c>
      <c r="AL40" s="106"/>
      <c r="AM40" s="103">
        <f t="shared" si="6"/>
        <v>93.198906356801089</v>
      </c>
      <c r="AN40" s="103">
        <f t="shared" si="7"/>
        <v>91.643646408839771</v>
      </c>
      <c r="AO40" s="103">
        <f t="shared" si="8"/>
        <v>94.722598105548045</v>
      </c>
      <c r="AP40" s="106"/>
      <c r="AQ40" s="103">
        <f t="shared" si="9"/>
        <v>93.380096448925912</v>
      </c>
      <c r="AR40" s="103">
        <f t="shared" si="10"/>
        <v>92.341941228851283</v>
      </c>
      <c r="AS40" s="103">
        <f t="shared" si="11"/>
        <v>94.386873920552674</v>
      </c>
      <c r="AT40" s="106"/>
      <c r="AU40" s="103">
        <f t="shared" si="12"/>
        <v>89.271653543307082</v>
      </c>
      <c r="AV40" s="103">
        <f t="shared" si="13"/>
        <v>86.391129032258064</v>
      </c>
      <c r="AW40" s="103">
        <f t="shared" si="14"/>
        <v>92.019230769230759</v>
      </c>
      <c r="AX40" s="106"/>
      <c r="AY40" s="103">
        <f t="shared" si="15"/>
        <v>94.328922495274099</v>
      </c>
      <c r="AZ40" s="103">
        <f t="shared" si="16"/>
        <v>93.001345895020194</v>
      </c>
      <c r="BA40" s="103">
        <f t="shared" si="17"/>
        <v>95.497630331753555</v>
      </c>
      <c r="BB40" s="143"/>
      <c r="BC40" s="103">
        <f t="shared" si="21"/>
        <v>89.162561576354676</v>
      </c>
      <c r="BD40" s="103">
        <f t="shared" si="21"/>
        <v>86.24338624338624</v>
      </c>
      <c r="BE40" s="103">
        <f t="shared" si="21"/>
        <v>91.705069124423972</v>
      </c>
    </row>
    <row r="41" spans="1:60" ht="15" customHeight="1" thickBot="1" x14ac:dyDescent="0.25">
      <c r="A41" s="123" t="s">
        <v>105</v>
      </c>
      <c r="B41" s="121">
        <v>2036</v>
      </c>
      <c r="C41" s="121">
        <v>1063</v>
      </c>
      <c r="D41" s="121">
        <v>973</v>
      </c>
      <c r="E41" s="121"/>
      <c r="F41" s="121">
        <v>616</v>
      </c>
      <c r="G41" s="121">
        <v>332</v>
      </c>
      <c r="H41" s="121">
        <v>284</v>
      </c>
      <c r="I41" s="121"/>
      <c r="J41" s="121">
        <v>459</v>
      </c>
      <c r="K41" s="121">
        <v>235</v>
      </c>
      <c r="L41" s="121">
        <v>224</v>
      </c>
      <c r="M41" s="121"/>
      <c r="N41" s="121">
        <v>418</v>
      </c>
      <c r="O41" s="121">
        <v>222</v>
      </c>
      <c r="P41" s="121">
        <v>196</v>
      </c>
      <c r="Q41" s="121"/>
      <c r="R41" s="121">
        <v>269</v>
      </c>
      <c r="S41" s="121">
        <v>140</v>
      </c>
      <c r="T41" s="121">
        <v>129</v>
      </c>
      <c r="U41" s="121"/>
      <c r="V41" s="121">
        <v>198</v>
      </c>
      <c r="W41" s="121">
        <v>95</v>
      </c>
      <c r="X41" s="121">
        <v>103</v>
      </c>
      <c r="Y41" s="121"/>
      <c r="Z41" s="121">
        <v>76</v>
      </c>
      <c r="AA41" s="121">
        <v>39</v>
      </c>
      <c r="AB41" s="121">
        <v>37</v>
      </c>
      <c r="AD41" s="123" t="s">
        <v>105</v>
      </c>
      <c r="AE41" s="105">
        <f t="shared" si="0"/>
        <v>95.31835205992509</v>
      </c>
      <c r="AF41" s="105">
        <f t="shared" si="1"/>
        <v>95.165622202327654</v>
      </c>
      <c r="AG41" s="105">
        <f t="shared" si="2"/>
        <v>95.485770363101068</v>
      </c>
      <c r="AH41" s="156"/>
      <c r="AI41" s="105">
        <f t="shared" si="3"/>
        <v>97.622820919175908</v>
      </c>
      <c r="AJ41" s="105">
        <f t="shared" si="4"/>
        <v>97.360703812316714</v>
      </c>
      <c r="AK41" s="105">
        <f t="shared" si="5"/>
        <v>97.931034482758619</v>
      </c>
      <c r="AL41" s="101"/>
      <c r="AM41" s="105">
        <f t="shared" si="6"/>
        <v>94.639175257731949</v>
      </c>
      <c r="AN41" s="105">
        <f t="shared" si="7"/>
        <v>95.528455284552848</v>
      </c>
      <c r="AO41" s="105">
        <f t="shared" si="8"/>
        <v>93.723849372384933</v>
      </c>
      <c r="AP41" s="101"/>
      <c r="AQ41" s="105">
        <f t="shared" si="9"/>
        <v>96.313364055299544</v>
      </c>
      <c r="AR41" s="105">
        <f t="shared" si="10"/>
        <v>96.943231441048042</v>
      </c>
      <c r="AS41" s="105">
        <f t="shared" si="11"/>
        <v>95.609756097560975</v>
      </c>
      <c r="AT41" s="101"/>
      <c r="AU41" s="105">
        <f t="shared" si="12"/>
        <v>88.196721311475414</v>
      </c>
      <c r="AV41" s="105">
        <f t="shared" si="13"/>
        <v>86.956521739130437</v>
      </c>
      <c r="AW41" s="105">
        <f t="shared" si="14"/>
        <v>89.583333333333343</v>
      </c>
      <c r="AX41" s="101"/>
      <c r="AY41" s="105">
        <f t="shared" si="15"/>
        <v>96.58536585365853</v>
      </c>
      <c r="AZ41" s="105">
        <f t="shared" si="16"/>
        <v>94.059405940594047</v>
      </c>
      <c r="BA41" s="105">
        <f t="shared" si="17"/>
        <v>99.038461538461547</v>
      </c>
      <c r="BB41" s="156"/>
      <c r="BC41" s="105">
        <f t="shared" si="21"/>
        <v>100</v>
      </c>
      <c r="BD41" s="105">
        <f t="shared" si="21"/>
        <v>100</v>
      </c>
      <c r="BE41" s="105">
        <f t="shared" si="21"/>
        <v>100</v>
      </c>
    </row>
    <row r="42" spans="1:60" ht="15" customHeight="1" x14ac:dyDescent="0.2">
      <c r="A42" s="334" t="s">
        <v>256</v>
      </c>
      <c r="B42" s="334"/>
      <c r="C42" s="334"/>
      <c r="D42" s="334"/>
      <c r="E42" s="334"/>
      <c r="F42" s="334"/>
      <c r="G42" s="334"/>
      <c r="H42" s="334"/>
      <c r="I42" s="334"/>
      <c r="J42" s="334"/>
      <c r="K42" s="334"/>
      <c r="L42" s="334"/>
      <c r="M42" s="334"/>
      <c r="N42" s="334"/>
      <c r="O42" s="334"/>
      <c r="P42" s="334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D42" s="334" t="s">
        <v>256</v>
      </c>
      <c r="AE42" s="334"/>
      <c r="AF42" s="334"/>
      <c r="AG42" s="334"/>
      <c r="AH42" s="334"/>
      <c r="AI42" s="334"/>
      <c r="AJ42" s="334"/>
      <c r="AK42" s="334"/>
      <c r="AL42" s="334"/>
      <c r="AM42" s="334"/>
      <c r="AN42" s="334"/>
      <c r="AO42" s="334"/>
      <c r="AP42" s="334"/>
      <c r="AQ42" s="334"/>
      <c r="AR42" s="334"/>
      <c r="AS42" s="334"/>
      <c r="AT42" s="334"/>
      <c r="AU42" s="334"/>
      <c r="AV42" s="334"/>
      <c r="AW42" s="334"/>
      <c r="AX42" s="334"/>
      <c r="AY42" s="334"/>
      <c r="AZ42" s="334"/>
      <c r="BA42" s="334"/>
      <c r="BB42" s="334"/>
      <c r="BC42" s="334"/>
      <c r="BD42" s="334"/>
      <c r="BE42" s="334"/>
    </row>
    <row r="43" spans="1:60" ht="15" customHeight="1" x14ac:dyDescent="0.2">
      <c r="A43" s="335" t="s">
        <v>242</v>
      </c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D43" s="335" t="s">
        <v>242</v>
      </c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335"/>
    </row>
    <row r="44" spans="1:60" ht="15" customHeight="1" x14ac:dyDescent="0.2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</row>
    <row r="45" spans="1:60" ht="15" customHeight="1" x14ac:dyDescent="0.2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</row>
    <row r="46" spans="1:60" ht="15" customHeight="1" x14ac:dyDescent="0.2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29"/>
      <c r="AA46" s="318" t="s">
        <v>356</v>
      </c>
      <c r="AB46" s="318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29"/>
      <c r="BG46" s="318" t="s">
        <v>356</v>
      </c>
      <c r="BH46" s="318"/>
    </row>
    <row r="47" spans="1:60" ht="15" customHeight="1" x14ac:dyDescent="0.2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30"/>
      <c r="AA47" s="318"/>
      <c r="AB47" s="318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30"/>
      <c r="BG47" s="318"/>
      <c r="BH47" s="318"/>
    </row>
    <row r="48" spans="1:60" ht="15" customHeight="1" x14ac:dyDescent="0.2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</row>
    <row r="49" spans="1:58" ht="15" customHeight="1" x14ac:dyDescent="0.2">
      <c r="A49" s="340" t="s">
        <v>295</v>
      </c>
      <c r="B49" s="340"/>
      <c r="C49" s="340"/>
      <c r="D49" s="340"/>
      <c r="E49" s="340"/>
      <c r="F49" s="340"/>
      <c r="G49" s="340"/>
      <c r="H49" s="340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0"/>
      <c r="X49" s="340"/>
      <c r="Y49" s="340"/>
      <c r="Z49" s="340"/>
      <c r="AA49" s="340"/>
      <c r="AB49" s="340"/>
      <c r="AD49" s="340" t="s">
        <v>296</v>
      </c>
      <c r="AE49" s="340"/>
      <c r="AF49" s="340"/>
      <c r="AG49" s="340"/>
      <c r="AH49" s="340"/>
      <c r="AI49" s="340"/>
      <c r="AJ49" s="340"/>
      <c r="AK49" s="340"/>
      <c r="AL49" s="340"/>
      <c r="AM49" s="340"/>
      <c r="AN49" s="340"/>
      <c r="AO49" s="340"/>
      <c r="AP49" s="340"/>
      <c r="AQ49" s="340"/>
      <c r="AR49" s="340"/>
      <c r="AS49" s="340"/>
      <c r="AT49" s="340"/>
      <c r="AU49" s="340"/>
      <c r="AV49" s="340"/>
      <c r="AW49" s="340"/>
      <c r="AX49" s="340"/>
      <c r="AY49" s="340"/>
      <c r="AZ49" s="340"/>
      <c r="BA49" s="340"/>
      <c r="BB49" s="340"/>
      <c r="BC49" s="340"/>
      <c r="BD49" s="340"/>
      <c r="BE49" s="340"/>
    </row>
    <row r="50" spans="1:58" ht="15" customHeight="1" x14ac:dyDescent="0.2">
      <c r="A50" s="339" t="s">
        <v>139</v>
      </c>
      <c r="B50" s="339"/>
      <c r="C50" s="339"/>
      <c r="D50" s="339"/>
      <c r="E50" s="339"/>
      <c r="F50" s="339"/>
      <c r="G50" s="339"/>
      <c r="H50" s="339"/>
      <c r="I50" s="339"/>
      <c r="J50" s="339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D50" s="339" t="s">
        <v>140</v>
      </c>
      <c r="AE50" s="339"/>
      <c r="AF50" s="339"/>
      <c r="AG50" s="339"/>
      <c r="AH50" s="339"/>
      <c r="AI50" s="339"/>
      <c r="AJ50" s="339"/>
      <c r="AK50" s="339"/>
      <c r="AL50" s="339"/>
      <c r="AM50" s="339"/>
      <c r="AN50" s="339"/>
      <c r="AO50" s="339"/>
      <c r="AP50" s="339"/>
      <c r="AQ50" s="339"/>
      <c r="AR50" s="339"/>
      <c r="AS50" s="339"/>
      <c r="AT50" s="339"/>
      <c r="AU50" s="339"/>
      <c r="AV50" s="339"/>
      <c r="AW50" s="339"/>
      <c r="AX50" s="339"/>
      <c r="AY50" s="339"/>
      <c r="AZ50" s="339"/>
      <c r="BA50" s="339"/>
      <c r="BB50" s="339"/>
      <c r="BC50" s="339"/>
      <c r="BD50" s="339"/>
      <c r="BE50" s="339"/>
    </row>
    <row r="51" spans="1:58" ht="15" customHeight="1" x14ac:dyDescent="0.2">
      <c r="A51" s="330" t="s">
        <v>254</v>
      </c>
      <c r="B51" s="330"/>
      <c r="C51" s="330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D51" s="330" t="s">
        <v>254</v>
      </c>
      <c r="AE51" s="330"/>
      <c r="AF51" s="330"/>
      <c r="AG51" s="330"/>
      <c r="AH51" s="330"/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330"/>
      <c r="AZ51" s="330"/>
      <c r="BA51" s="330"/>
      <c r="BB51" s="330"/>
      <c r="BC51" s="330"/>
      <c r="BD51" s="330"/>
      <c r="BE51" s="330"/>
      <c r="BF51" s="102"/>
    </row>
    <row r="52" spans="1:58" ht="15" customHeight="1" x14ac:dyDescent="0.2">
      <c r="A52" s="330" t="s">
        <v>264</v>
      </c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D52" s="330" t="s">
        <v>264</v>
      </c>
      <c r="AE52" s="330"/>
      <c r="AF52" s="330"/>
      <c r="AG52" s="330"/>
      <c r="AH52" s="330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30"/>
      <c r="AZ52" s="330"/>
      <c r="BA52" s="330"/>
      <c r="BB52" s="330"/>
      <c r="BC52" s="330"/>
      <c r="BD52" s="330"/>
      <c r="BE52" s="330"/>
      <c r="BF52" s="102"/>
    </row>
    <row r="53" spans="1:58" ht="15" customHeight="1" x14ac:dyDescent="0.2">
      <c r="A53" s="330" t="s">
        <v>248</v>
      </c>
      <c r="B53" s="330"/>
      <c r="C53" s="330"/>
      <c r="D53" s="330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D53" s="330" t="s">
        <v>248</v>
      </c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330"/>
      <c r="AZ53" s="330"/>
      <c r="BA53" s="330"/>
      <c r="BB53" s="330"/>
      <c r="BC53" s="330"/>
      <c r="BD53" s="330"/>
      <c r="BE53" s="330"/>
      <c r="BF53" s="102"/>
    </row>
    <row r="54" spans="1:58" ht="15" customHeight="1" x14ac:dyDescent="0.2">
      <c r="A54" s="330" t="s">
        <v>515</v>
      </c>
      <c r="B54" s="330"/>
      <c r="C54" s="330"/>
      <c r="D54" s="330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D54" s="330" t="s">
        <v>515</v>
      </c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30"/>
      <c r="AZ54" s="330"/>
      <c r="BA54" s="330"/>
      <c r="BB54" s="330"/>
      <c r="BC54" s="330"/>
      <c r="BD54" s="330"/>
      <c r="BE54" s="330"/>
      <c r="BF54" s="102"/>
    </row>
    <row r="55" spans="1:58" ht="15" customHeight="1" thickBot="1" x14ac:dyDescent="0.25">
      <c r="A55" s="100"/>
      <c r="B55" s="142"/>
      <c r="C55" s="100"/>
      <c r="D55" s="100"/>
      <c r="E55" s="100"/>
      <c r="F55" s="101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D55" s="100"/>
      <c r="AE55" s="142"/>
      <c r="AF55" s="100"/>
      <c r="AG55" s="100"/>
      <c r="AH55" s="100"/>
      <c r="AI55" s="101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2"/>
    </row>
    <row r="56" spans="1:58" ht="15" customHeight="1" x14ac:dyDescent="0.2">
      <c r="A56" s="337" t="s">
        <v>260</v>
      </c>
      <c r="B56" s="331" t="s">
        <v>261</v>
      </c>
      <c r="C56" s="331"/>
      <c r="D56" s="331"/>
      <c r="E56" s="109"/>
      <c r="F56" s="331" t="s">
        <v>116</v>
      </c>
      <c r="G56" s="331"/>
      <c r="H56" s="331"/>
      <c r="I56" s="109"/>
      <c r="J56" s="331" t="s">
        <v>117</v>
      </c>
      <c r="K56" s="331"/>
      <c r="L56" s="331"/>
      <c r="M56" s="109"/>
      <c r="N56" s="331" t="s">
        <v>118</v>
      </c>
      <c r="O56" s="331"/>
      <c r="P56" s="331"/>
      <c r="Q56" s="109"/>
      <c r="R56" s="331" t="s">
        <v>119</v>
      </c>
      <c r="S56" s="331"/>
      <c r="T56" s="331"/>
      <c r="U56" s="109"/>
      <c r="V56" s="331" t="s">
        <v>120</v>
      </c>
      <c r="W56" s="331"/>
      <c r="X56" s="331"/>
      <c r="Y56" s="109"/>
      <c r="Z56" s="331" t="s">
        <v>121</v>
      </c>
      <c r="AA56" s="331"/>
      <c r="AB56" s="331"/>
      <c r="AD56" s="337" t="s">
        <v>260</v>
      </c>
      <c r="AE56" s="331" t="s">
        <v>261</v>
      </c>
      <c r="AF56" s="331"/>
      <c r="AG56" s="331"/>
      <c r="AH56" s="109"/>
      <c r="AI56" s="331" t="s">
        <v>116</v>
      </c>
      <c r="AJ56" s="331"/>
      <c r="AK56" s="331"/>
      <c r="AL56" s="109"/>
      <c r="AM56" s="331" t="s">
        <v>117</v>
      </c>
      <c r="AN56" s="331"/>
      <c r="AO56" s="331"/>
      <c r="AP56" s="109"/>
      <c r="AQ56" s="331" t="s">
        <v>118</v>
      </c>
      <c r="AR56" s="331"/>
      <c r="AS56" s="331"/>
      <c r="AT56" s="109"/>
      <c r="AU56" s="331" t="s">
        <v>119</v>
      </c>
      <c r="AV56" s="331"/>
      <c r="AW56" s="331"/>
      <c r="AX56" s="109"/>
      <c r="AY56" s="331" t="s">
        <v>120</v>
      </c>
      <c r="AZ56" s="331"/>
      <c r="BA56" s="331"/>
      <c r="BB56" s="109"/>
      <c r="BC56" s="331" t="s">
        <v>121</v>
      </c>
      <c r="BD56" s="331"/>
      <c r="BE56" s="331"/>
      <c r="BF56" s="102"/>
    </row>
    <row r="57" spans="1:58" ht="15" customHeight="1" thickBot="1" x14ac:dyDescent="0.25">
      <c r="A57" s="338"/>
      <c r="B57" s="110" t="s">
        <v>70</v>
      </c>
      <c r="C57" s="110" t="s">
        <v>71</v>
      </c>
      <c r="D57" s="110" t="s">
        <v>72</v>
      </c>
      <c r="E57" s="111"/>
      <c r="F57" s="110" t="s">
        <v>70</v>
      </c>
      <c r="G57" s="110" t="s">
        <v>71</v>
      </c>
      <c r="H57" s="110" t="s">
        <v>72</v>
      </c>
      <c r="I57" s="111"/>
      <c r="J57" s="110" t="s">
        <v>70</v>
      </c>
      <c r="K57" s="110" t="s">
        <v>71</v>
      </c>
      <c r="L57" s="110" t="s">
        <v>72</v>
      </c>
      <c r="M57" s="111"/>
      <c r="N57" s="110" t="s">
        <v>70</v>
      </c>
      <c r="O57" s="110" t="s">
        <v>71</v>
      </c>
      <c r="P57" s="110" t="s">
        <v>72</v>
      </c>
      <c r="Q57" s="111"/>
      <c r="R57" s="110" t="s">
        <v>70</v>
      </c>
      <c r="S57" s="110" t="s">
        <v>71</v>
      </c>
      <c r="T57" s="110" t="s">
        <v>72</v>
      </c>
      <c r="U57" s="111"/>
      <c r="V57" s="110" t="s">
        <v>70</v>
      </c>
      <c r="W57" s="110" t="s">
        <v>71</v>
      </c>
      <c r="X57" s="110" t="s">
        <v>72</v>
      </c>
      <c r="Y57" s="111"/>
      <c r="Z57" s="110" t="s">
        <v>70</v>
      </c>
      <c r="AA57" s="110" t="s">
        <v>71</v>
      </c>
      <c r="AB57" s="110" t="s">
        <v>72</v>
      </c>
      <c r="AD57" s="338"/>
      <c r="AE57" s="110" t="s">
        <v>70</v>
      </c>
      <c r="AF57" s="110" t="s">
        <v>71</v>
      </c>
      <c r="AG57" s="110" t="s">
        <v>72</v>
      </c>
      <c r="AH57" s="111"/>
      <c r="AI57" s="110" t="s">
        <v>70</v>
      </c>
      <c r="AJ57" s="110" t="s">
        <v>71</v>
      </c>
      <c r="AK57" s="110" t="s">
        <v>72</v>
      </c>
      <c r="AL57" s="111"/>
      <c r="AM57" s="110" t="s">
        <v>70</v>
      </c>
      <c r="AN57" s="110" t="s">
        <v>71</v>
      </c>
      <c r="AO57" s="110" t="s">
        <v>72</v>
      </c>
      <c r="AP57" s="111"/>
      <c r="AQ57" s="110" t="s">
        <v>70</v>
      </c>
      <c r="AR57" s="110" t="s">
        <v>71</v>
      </c>
      <c r="AS57" s="110" t="s">
        <v>72</v>
      </c>
      <c r="AT57" s="111"/>
      <c r="AU57" s="110" t="s">
        <v>70</v>
      </c>
      <c r="AV57" s="110" t="s">
        <v>71</v>
      </c>
      <c r="AW57" s="110" t="s">
        <v>72</v>
      </c>
      <c r="AX57" s="111"/>
      <c r="AY57" s="110" t="s">
        <v>70</v>
      </c>
      <c r="AZ57" s="110" t="s">
        <v>71</v>
      </c>
      <c r="BA57" s="110" t="s">
        <v>72</v>
      </c>
      <c r="BB57" s="111"/>
      <c r="BC57" s="110" t="s">
        <v>70</v>
      </c>
      <c r="BD57" s="110" t="s">
        <v>71</v>
      </c>
      <c r="BE57" s="110" t="s">
        <v>72</v>
      </c>
      <c r="BF57" s="102"/>
    </row>
    <row r="58" spans="1:58" ht="15" customHeight="1" x14ac:dyDescent="0.2">
      <c r="A58" s="104"/>
      <c r="B58" s="98"/>
      <c r="C58" s="98"/>
      <c r="D58" s="98"/>
      <c r="E58" s="99"/>
      <c r="F58" s="98"/>
      <c r="G58" s="98"/>
      <c r="H58" s="98"/>
      <c r="I58" s="99"/>
      <c r="J58" s="98"/>
      <c r="K58" s="98"/>
      <c r="L58" s="98"/>
      <c r="M58" s="99"/>
      <c r="N58" s="98"/>
      <c r="O58" s="98"/>
      <c r="P58" s="98"/>
      <c r="Q58" s="99"/>
      <c r="R58" s="98"/>
      <c r="S58" s="98"/>
      <c r="T58" s="98"/>
      <c r="U58" s="99"/>
      <c r="V58" s="98"/>
      <c r="W58" s="98"/>
      <c r="X58" s="98"/>
      <c r="Y58" s="99"/>
      <c r="Z58" s="98"/>
      <c r="AA58" s="98"/>
      <c r="AB58" s="98"/>
      <c r="AD58" s="104"/>
      <c r="AE58" s="98"/>
      <c r="AF58" s="98"/>
      <c r="AG58" s="98"/>
      <c r="AH58" s="99"/>
      <c r="AI58" s="98"/>
      <c r="AJ58" s="98"/>
      <c r="AK58" s="98"/>
      <c r="AL58" s="99"/>
      <c r="AM58" s="98"/>
      <c r="AN58" s="98"/>
      <c r="AO58" s="98"/>
      <c r="AP58" s="99"/>
      <c r="AQ58" s="98"/>
      <c r="AR58" s="98"/>
      <c r="AS58" s="98"/>
      <c r="AT58" s="99"/>
      <c r="AU58" s="98"/>
      <c r="AV58" s="98"/>
      <c r="AW58" s="98"/>
      <c r="AX58" s="99"/>
      <c r="AY58" s="98"/>
      <c r="AZ58" s="98"/>
      <c r="BA58" s="98"/>
      <c r="BB58" s="99"/>
      <c r="BC58" s="98"/>
      <c r="BD58" s="98"/>
      <c r="BE58" s="98"/>
    </row>
    <row r="59" spans="1:58" ht="15" customHeight="1" x14ac:dyDescent="0.25">
      <c r="A59" s="151" t="s">
        <v>262</v>
      </c>
      <c r="B59" s="153">
        <f>+F59+J59+N59+R59+V59+Z59</f>
        <v>33043</v>
      </c>
      <c r="C59" s="153">
        <f>+G59+K59+O59+S59+W59+AA59</f>
        <v>18997</v>
      </c>
      <c r="D59" s="153">
        <f>+H59+L59+P59+T59+X59+AB59</f>
        <v>14046</v>
      </c>
      <c r="E59" s="153"/>
      <c r="F59" s="153">
        <f>SUM(F61:F87)</f>
        <v>10816</v>
      </c>
      <c r="G59" s="153">
        <f>SUM(G61:G87)</f>
        <v>6375</v>
      </c>
      <c r="H59" s="153">
        <f>SUM(H61:H87)</f>
        <v>4441</v>
      </c>
      <c r="I59" s="153"/>
      <c r="J59" s="153">
        <f>SUM(J61:J87)</f>
        <v>7684</v>
      </c>
      <c r="K59" s="153">
        <f>SUM(K61:K87)</f>
        <v>4410</v>
      </c>
      <c r="L59" s="153">
        <f>SUM(L61:L87)</f>
        <v>3274</v>
      </c>
      <c r="M59" s="153"/>
      <c r="N59" s="153">
        <f>SUM(N61:N87)</f>
        <v>4517</v>
      </c>
      <c r="O59" s="153">
        <f>SUM(O61:O87)</f>
        <v>2618</v>
      </c>
      <c r="P59" s="153">
        <f>SUM(P61:P87)</f>
        <v>1899</v>
      </c>
      <c r="Q59" s="153"/>
      <c r="R59" s="153">
        <f>SUM(R61:R87)</f>
        <v>6620</v>
      </c>
      <c r="S59" s="153">
        <f>SUM(S61:S87)</f>
        <v>3702</v>
      </c>
      <c r="T59" s="153">
        <f>SUM(T61:T87)</f>
        <v>2918</v>
      </c>
      <c r="U59" s="153"/>
      <c r="V59" s="153">
        <f>SUM(V61:V87)</f>
        <v>2713</v>
      </c>
      <c r="W59" s="153">
        <f>SUM(W61:W87)</f>
        <v>1524</v>
      </c>
      <c r="X59" s="153">
        <f>SUM(X61:X87)</f>
        <v>1189</v>
      </c>
      <c r="Y59" s="153"/>
      <c r="Z59" s="153">
        <f>SUM(Z61:Z87)</f>
        <v>693</v>
      </c>
      <c r="AA59" s="153">
        <f>SUM(AA61:AA87)</f>
        <v>368</v>
      </c>
      <c r="AB59" s="153">
        <f>SUM(AB61:AB87)</f>
        <v>325</v>
      </c>
      <c r="AC59" s="155"/>
      <c r="AD59" s="151" t="s">
        <v>262</v>
      </c>
      <c r="AE59" s="159">
        <f>+B59/(B59+B13+B106)*100</f>
        <v>10.643341912084443</v>
      </c>
      <c r="AF59" s="159">
        <f>+C59/(C59+C13+C106)*100</f>
        <v>12.281722557329145</v>
      </c>
      <c r="AG59" s="159">
        <f>+D59/(D59+D13+D106)*100</f>
        <v>9.0165618179483893</v>
      </c>
      <c r="AH59" s="160"/>
      <c r="AI59" s="159">
        <f>+F59/(F59+F13+F106)*100</f>
        <v>13.985001292991983</v>
      </c>
      <c r="AJ59" s="159">
        <f>+G59/(G59+G13+G106)*100</f>
        <v>15.931525677870798</v>
      </c>
      <c r="AK59" s="159">
        <f>+H59/(H59+H13+H106)*100</f>
        <v>11.898191560616208</v>
      </c>
      <c r="AL59" s="160"/>
      <c r="AM59" s="159">
        <f>+J59/(J59+J13+J106)*100</f>
        <v>11.527325642448881</v>
      </c>
      <c r="AN59" s="159">
        <f>+K59/(K59+K13+K106)*100</f>
        <v>13.147303461228871</v>
      </c>
      <c r="AO59" s="159">
        <f>+L59/(L59+L13+L106)*100</f>
        <v>9.8864597173571678</v>
      </c>
      <c r="AP59" s="160"/>
      <c r="AQ59" s="159">
        <f>+N59/(N59+N13+N106)*100</f>
        <v>7.8551057317751809</v>
      </c>
      <c r="AR59" s="159">
        <f>+O59/(O59+O13+O106)*100</f>
        <v>9.2121468031950453</v>
      </c>
      <c r="AS59" s="159">
        <f>+P59/(P59+P13+P106)*100</f>
        <v>6.5291387313047968</v>
      </c>
      <c r="AT59" s="160"/>
      <c r="AU59" s="159">
        <f>+R59/(R59+R13+R106)*100</f>
        <v>12.334407780738202</v>
      </c>
      <c r="AV59" s="159">
        <f>+S59/(S59+S13+S106)*100</f>
        <v>13.986172503683555</v>
      </c>
      <c r="AW59" s="159">
        <f>+T59/(T59+T13+T106)*100</f>
        <v>10.727152415263584</v>
      </c>
      <c r="AX59" s="160"/>
      <c r="AY59" s="159">
        <f>+V59/(V59+V13+V106)*100</f>
        <v>6.3395256455193367</v>
      </c>
      <c r="AZ59" s="159">
        <f>+W59/(W59+W13+W106)*100</f>
        <v>7.4559686888454006</v>
      </c>
      <c r="BA59" s="159">
        <f>+X59/(X59+X13+X106)*100</f>
        <v>5.3187206441511963</v>
      </c>
      <c r="BB59" s="160"/>
      <c r="BC59" s="159">
        <f>+Z59/(Z59+Z13+Z106)*100</f>
        <v>5.5493273542600896</v>
      </c>
      <c r="BD59" s="159">
        <f>+AA59/(AA59+AA13+AA106)*100</f>
        <v>6.3546883094456916</v>
      </c>
      <c r="BE59" s="159">
        <f>+AB59/(AB59+AB13+AB106)*100</f>
        <v>4.8529192175601015</v>
      </c>
      <c r="BF59" s="161"/>
    </row>
    <row r="60" spans="1:58" ht="15" customHeight="1" x14ac:dyDescent="0.2">
      <c r="A60" s="108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D60" s="108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</row>
    <row r="61" spans="1:58" ht="15" customHeight="1" x14ac:dyDescent="0.2">
      <c r="A61" s="108" t="s">
        <v>79</v>
      </c>
      <c r="B61" s="172">
        <v>3393</v>
      </c>
      <c r="C61" s="172">
        <v>1880</v>
      </c>
      <c r="D61" s="172">
        <v>1513</v>
      </c>
      <c r="E61" s="119"/>
      <c r="F61" s="172">
        <v>1139</v>
      </c>
      <c r="G61" s="172">
        <v>624</v>
      </c>
      <c r="H61" s="172">
        <v>515</v>
      </c>
      <c r="I61" s="119"/>
      <c r="J61" s="172">
        <v>823</v>
      </c>
      <c r="K61" s="172">
        <v>462</v>
      </c>
      <c r="L61" s="172">
        <v>361</v>
      </c>
      <c r="M61" s="119"/>
      <c r="N61" s="172">
        <v>523</v>
      </c>
      <c r="O61" s="172">
        <v>296</v>
      </c>
      <c r="P61" s="172">
        <v>227</v>
      </c>
      <c r="Q61" s="119"/>
      <c r="R61" s="172">
        <v>662</v>
      </c>
      <c r="S61" s="172">
        <v>359</v>
      </c>
      <c r="T61" s="172">
        <v>303</v>
      </c>
      <c r="U61" s="119"/>
      <c r="V61" s="172">
        <v>238</v>
      </c>
      <c r="W61" s="172">
        <v>135</v>
      </c>
      <c r="X61" s="172">
        <v>103</v>
      </c>
      <c r="Y61" s="119"/>
      <c r="Z61" s="172">
        <v>8</v>
      </c>
      <c r="AA61" s="172">
        <v>4</v>
      </c>
      <c r="AB61" s="172">
        <v>4</v>
      </c>
      <c r="AD61" s="108" t="s">
        <v>79</v>
      </c>
      <c r="AE61" s="103">
        <f t="shared" ref="AE61:AE87" si="22">+B61/(B61+B15+B108)*100</f>
        <v>16.873041921527673</v>
      </c>
      <c r="AF61" s="103">
        <f t="shared" ref="AF61:AF87" si="23">+C61/(C61+C15+C108)*100</f>
        <v>18.275493341110138</v>
      </c>
      <c r="AG61" s="103">
        <f t="shared" ref="AG61:AG87" si="24">+D61/(D61+D15+D108)*100</f>
        <v>15.404194665037672</v>
      </c>
      <c r="AH61" s="143"/>
      <c r="AI61" s="103">
        <f t="shared" ref="AI61:AI87" si="25">+F61/(F61+F15+F108)*100</f>
        <v>22.931346889470504</v>
      </c>
      <c r="AJ61" s="103">
        <f t="shared" ref="AJ61:AJ87" si="26">+G61/(G61+G15+G108)*100</f>
        <v>23.663253697383389</v>
      </c>
      <c r="AK61" s="103">
        <f t="shared" ref="AK61:AK87" si="27">+H61/(H61+H15+H108)*100</f>
        <v>22.103004291845494</v>
      </c>
      <c r="AL61" s="106"/>
      <c r="AM61" s="103">
        <f t="shared" ref="AM61:AM87" si="28">+J61/(J61+J15+J108)*100</f>
        <v>18.502697841726619</v>
      </c>
      <c r="AN61" s="103">
        <f t="shared" ref="AN61:AN87" si="29">+K61/(K61+K15+K108)*100</f>
        <v>20.451527224435591</v>
      </c>
      <c r="AO61" s="103">
        <f t="shared" ref="AO61:AO87" si="30">+L61/(L61+L15+L108)*100</f>
        <v>16.491548652352673</v>
      </c>
      <c r="AP61" s="106"/>
      <c r="AQ61" s="103">
        <f t="shared" ref="AQ61:AQ87" si="31">+N61/(N61+N15+N108)*100</f>
        <v>14.258451472191929</v>
      </c>
      <c r="AR61" s="103">
        <f t="shared" ref="AR61:AR87" si="32">+O61/(O61+O15+O108)*100</f>
        <v>15.497382198952881</v>
      </c>
      <c r="AS61" s="103">
        <f t="shared" ref="AS61:AS87" si="33">+P61/(P61+P15+P108)*100</f>
        <v>12.912400455062571</v>
      </c>
      <c r="AT61" s="106"/>
      <c r="AU61" s="103">
        <f t="shared" ref="AU61:AU87" si="34">+R61/(R61+R15+R108)*100</f>
        <v>19.166184134337001</v>
      </c>
      <c r="AV61" s="103">
        <f t="shared" ref="AV61:AV87" si="35">+S61/(S61+S15+S108)*100</f>
        <v>20.490867579908674</v>
      </c>
      <c r="AW61" s="103">
        <f t="shared" ref="AW61:AW87" si="36">+T61/(T61+T15+T108)*100</f>
        <v>17.802585193889541</v>
      </c>
      <c r="AX61" s="106"/>
      <c r="AY61" s="103">
        <f t="shared" ref="AY61:AY87" si="37">+V61/(V61+V15+V108)*100</f>
        <v>8.2495667244367432</v>
      </c>
      <c r="AZ61" s="103">
        <f t="shared" ref="AZ61:AZ87" si="38">+W61/(W61+W15+W108)*100</f>
        <v>9.7052480230050318</v>
      </c>
      <c r="BA61" s="103">
        <f t="shared" ref="BA61:BA87" si="39">+X61/(X61+X15+X108)*100</f>
        <v>6.8942436412315926</v>
      </c>
      <c r="BB61" s="143"/>
      <c r="BC61" s="103">
        <f t="shared" ref="BC61:BC80" si="40">+Z61/(Z61+Z15+Z108)*100</f>
        <v>1.1644832605531297</v>
      </c>
      <c r="BD61" s="103">
        <f t="shared" ref="BD61:BD80" si="41">+AA61/(AA61+AA15+AA108)*100</f>
        <v>1.1834319526627219</v>
      </c>
      <c r="BE61" s="103">
        <f t="shared" ref="BE61:BE80" si="42">+AB61/(AB61+AB15+AB108)*100</f>
        <v>1.1461318051575931</v>
      </c>
    </row>
    <row r="62" spans="1:58" ht="15" customHeight="1" x14ac:dyDescent="0.2">
      <c r="A62" s="108" t="s">
        <v>80</v>
      </c>
      <c r="B62" s="172">
        <v>2877</v>
      </c>
      <c r="C62" s="172">
        <v>1638</v>
      </c>
      <c r="D62" s="172">
        <v>1239</v>
      </c>
      <c r="E62" s="119"/>
      <c r="F62" s="172">
        <v>871</v>
      </c>
      <c r="G62" s="172">
        <v>486</v>
      </c>
      <c r="H62" s="172">
        <v>385</v>
      </c>
      <c r="I62" s="119"/>
      <c r="J62" s="172">
        <v>603</v>
      </c>
      <c r="K62" s="172">
        <v>345</v>
      </c>
      <c r="L62" s="172">
        <v>258</v>
      </c>
      <c r="M62" s="119"/>
      <c r="N62" s="172">
        <v>455</v>
      </c>
      <c r="O62" s="172">
        <v>266</v>
      </c>
      <c r="P62" s="172">
        <v>189</v>
      </c>
      <c r="Q62" s="119"/>
      <c r="R62" s="172">
        <v>684</v>
      </c>
      <c r="S62" s="172">
        <v>397</v>
      </c>
      <c r="T62" s="172">
        <v>287</v>
      </c>
      <c r="U62" s="119"/>
      <c r="V62" s="172">
        <v>238</v>
      </c>
      <c r="W62" s="172">
        <v>132</v>
      </c>
      <c r="X62" s="172">
        <v>106</v>
      </c>
      <c r="Y62" s="119"/>
      <c r="Z62" s="172">
        <v>26</v>
      </c>
      <c r="AA62" s="172">
        <v>12</v>
      </c>
      <c r="AB62" s="172">
        <v>14</v>
      </c>
      <c r="AD62" s="108" t="s">
        <v>80</v>
      </c>
      <c r="AE62" s="103">
        <f t="shared" si="22"/>
        <v>13.135186960690318</v>
      </c>
      <c r="AF62" s="103">
        <f t="shared" si="23"/>
        <v>14.814144885592837</v>
      </c>
      <c r="AG62" s="103">
        <f t="shared" si="24"/>
        <v>11.42356629172045</v>
      </c>
      <c r="AH62" s="143"/>
      <c r="AI62" s="103">
        <f t="shared" si="25"/>
        <v>17.416516696660665</v>
      </c>
      <c r="AJ62" s="103">
        <f t="shared" si="26"/>
        <v>18.577981651376145</v>
      </c>
      <c r="AK62" s="103">
        <f t="shared" si="27"/>
        <v>16.142557651991616</v>
      </c>
      <c r="AL62" s="106"/>
      <c r="AM62" s="103">
        <f t="shared" si="28"/>
        <v>13.376220053238686</v>
      </c>
      <c r="AN62" s="103">
        <f t="shared" si="29"/>
        <v>15.171503957783642</v>
      </c>
      <c r="AO62" s="103">
        <f t="shared" si="30"/>
        <v>11.548791405550581</v>
      </c>
      <c r="AP62" s="106"/>
      <c r="AQ62" s="103">
        <f t="shared" si="31"/>
        <v>10.731132075471699</v>
      </c>
      <c r="AR62" s="103">
        <f t="shared" si="32"/>
        <v>12.39515377446412</v>
      </c>
      <c r="AS62" s="103">
        <f t="shared" si="33"/>
        <v>9.0257879656160451</v>
      </c>
      <c r="AT62" s="106"/>
      <c r="AU62" s="103">
        <f t="shared" si="34"/>
        <v>16.529724504591588</v>
      </c>
      <c r="AV62" s="103">
        <f t="shared" si="35"/>
        <v>19.365853658536587</v>
      </c>
      <c r="AW62" s="103">
        <f t="shared" si="36"/>
        <v>13.745210727969347</v>
      </c>
      <c r="AX62" s="106"/>
      <c r="AY62" s="103">
        <f t="shared" si="37"/>
        <v>6.9876688197298877</v>
      </c>
      <c r="AZ62" s="103">
        <f t="shared" si="38"/>
        <v>7.9041916167664681</v>
      </c>
      <c r="BA62" s="103">
        <f t="shared" si="39"/>
        <v>6.1059907834101379</v>
      </c>
      <c r="BB62" s="143"/>
      <c r="BC62" s="103">
        <f t="shared" si="40"/>
        <v>4.2622950819672125</v>
      </c>
      <c r="BD62" s="103">
        <f t="shared" si="41"/>
        <v>3.9867109634551494</v>
      </c>
      <c r="BE62" s="103">
        <f t="shared" si="42"/>
        <v>4.5307443365695796</v>
      </c>
    </row>
    <row r="63" spans="1:58" ht="15" customHeight="1" x14ac:dyDescent="0.2">
      <c r="A63" s="108" t="s">
        <v>81</v>
      </c>
      <c r="B63" s="172">
        <v>2445</v>
      </c>
      <c r="C63" s="172">
        <v>1369</v>
      </c>
      <c r="D63" s="172">
        <v>1076</v>
      </c>
      <c r="E63" s="119"/>
      <c r="F63" s="172">
        <v>742</v>
      </c>
      <c r="G63" s="172">
        <v>436</v>
      </c>
      <c r="H63" s="172">
        <v>306</v>
      </c>
      <c r="I63" s="119"/>
      <c r="J63" s="172">
        <v>600</v>
      </c>
      <c r="K63" s="172">
        <v>331</v>
      </c>
      <c r="L63" s="172">
        <v>269</v>
      </c>
      <c r="M63" s="119"/>
      <c r="N63" s="172">
        <v>414</v>
      </c>
      <c r="O63" s="172">
        <v>220</v>
      </c>
      <c r="P63" s="172">
        <v>194</v>
      </c>
      <c r="Q63" s="119"/>
      <c r="R63" s="172">
        <v>505</v>
      </c>
      <c r="S63" s="172">
        <v>283</v>
      </c>
      <c r="T63" s="172">
        <v>222</v>
      </c>
      <c r="U63" s="119"/>
      <c r="V63" s="172">
        <v>181</v>
      </c>
      <c r="W63" s="172">
        <v>97</v>
      </c>
      <c r="X63" s="172">
        <v>84</v>
      </c>
      <c r="Y63" s="119"/>
      <c r="Z63" s="172">
        <v>3</v>
      </c>
      <c r="AA63" s="172">
        <v>2</v>
      </c>
      <c r="AB63" s="172">
        <v>1</v>
      </c>
      <c r="AD63" s="108" t="s">
        <v>81</v>
      </c>
      <c r="AE63" s="103">
        <f t="shared" si="22"/>
        <v>14.274871555347968</v>
      </c>
      <c r="AF63" s="103">
        <f t="shared" si="23"/>
        <v>16.662609542356378</v>
      </c>
      <c r="AG63" s="103">
        <f t="shared" si="24"/>
        <v>12.073608617594255</v>
      </c>
      <c r="AH63" s="143"/>
      <c r="AI63" s="103">
        <f t="shared" si="25"/>
        <v>17.041800643086816</v>
      </c>
      <c r="AJ63" s="103">
        <f t="shared" si="26"/>
        <v>19.827194179172348</v>
      </c>
      <c r="AK63" s="103">
        <f t="shared" si="27"/>
        <v>14.199535962877031</v>
      </c>
      <c r="AL63" s="106"/>
      <c r="AM63" s="103">
        <f t="shared" si="28"/>
        <v>16.194331983805668</v>
      </c>
      <c r="AN63" s="103">
        <f t="shared" si="29"/>
        <v>17.891891891891891</v>
      </c>
      <c r="AO63" s="103">
        <f t="shared" si="30"/>
        <v>14.50134770889488</v>
      </c>
      <c r="AP63" s="106"/>
      <c r="AQ63" s="103">
        <f t="shared" si="31"/>
        <v>13.076437144662034</v>
      </c>
      <c r="AR63" s="103">
        <f t="shared" si="32"/>
        <v>14.735432016075018</v>
      </c>
      <c r="AS63" s="103">
        <f t="shared" si="33"/>
        <v>11.59593544530783</v>
      </c>
      <c r="AT63" s="106"/>
      <c r="AU63" s="103">
        <f t="shared" si="34"/>
        <v>17.253160232319782</v>
      </c>
      <c r="AV63" s="103">
        <f t="shared" si="35"/>
        <v>21.072226358897989</v>
      </c>
      <c r="AW63" s="103">
        <f t="shared" si="36"/>
        <v>14.015151515151514</v>
      </c>
      <c r="AX63" s="106"/>
      <c r="AY63" s="103">
        <f t="shared" si="37"/>
        <v>7.5890985324947593</v>
      </c>
      <c r="AZ63" s="103">
        <f t="shared" si="38"/>
        <v>8.8665447897623402</v>
      </c>
      <c r="BA63" s="103">
        <f t="shared" si="39"/>
        <v>6.5065840433772264</v>
      </c>
      <c r="BB63" s="143"/>
      <c r="BC63" s="103">
        <f t="shared" si="40"/>
        <v>0.50761421319796951</v>
      </c>
      <c r="BD63" s="103">
        <f t="shared" si="41"/>
        <v>0.8438818565400843</v>
      </c>
      <c r="BE63" s="103">
        <f t="shared" si="42"/>
        <v>0.2824858757062147</v>
      </c>
    </row>
    <row r="64" spans="1:58" ht="15" customHeight="1" x14ac:dyDescent="0.2">
      <c r="A64" s="108" t="s">
        <v>82</v>
      </c>
      <c r="B64" s="172">
        <v>2951</v>
      </c>
      <c r="C64" s="172">
        <v>1585</v>
      </c>
      <c r="D64" s="172">
        <v>1366</v>
      </c>
      <c r="E64" s="119"/>
      <c r="F64" s="172">
        <v>1110</v>
      </c>
      <c r="G64" s="172">
        <v>644</v>
      </c>
      <c r="H64" s="172">
        <v>466</v>
      </c>
      <c r="I64" s="119"/>
      <c r="J64" s="172">
        <v>661</v>
      </c>
      <c r="K64" s="172">
        <v>339</v>
      </c>
      <c r="L64" s="172">
        <v>322</v>
      </c>
      <c r="M64" s="119"/>
      <c r="N64" s="172">
        <v>339</v>
      </c>
      <c r="O64" s="172">
        <v>178</v>
      </c>
      <c r="P64" s="172">
        <v>161</v>
      </c>
      <c r="Q64" s="119"/>
      <c r="R64" s="172">
        <v>461</v>
      </c>
      <c r="S64" s="172">
        <v>236</v>
      </c>
      <c r="T64" s="172">
        <v>225</v>
      </c>
      <c r="U64" s="119"/>
      <c r="V64" s="172">
        <v>258</v>
      </c>
      <c r="W64" s="172">
        <v>146</v>
      </c>
      <c r="X64" s="172">
        <v>112</v>
      </c>
      <c r="Y64" s="119"/>
      <c r="Z64" s="172">
        <v>122</v>
      </c>
      <c r="AA64" s="172">
        <v>42</v>
      </c>
      <c r="AB64" s="172">
        <v>80</v>
      </c>
      <c r="AD64" s="108" t="s">
        <v>82</v>
      </c>
      <c r="AE64" s="103">
        <f t="shared" si="22"/>
        <v>13.782635094110503</v>
      </c>
      <c r="AF64" s="103">
        <f t="shared" si="23"/>
        <v>15.225744476464936</v>
      </c>
      <c r="AG64" s="103">
        <f t="shared" si="24"/>
        <v>12.417052995182257</v>
      </c>
      <c r="AH64" s="143"/>
      <c r="AI64" s="103">
        <f t="shared" si="25"/>
        <v>20.923656927426958</v>
      </c>
      <c r="AJ64" s="103">
        <f t="shared" si="26"/>
        <v>23.63302752293578</v>
      </c>
      <c r="AK64" s="103">
        <f t="shared" si="27"/>
        <v>18.062015503875969</v>
      </c>
      <c r="AL64" s="106"/>
      <c r="AM64" s="103">
        <f t="shared" si="28"/>
        <v>15.283236994219655</v>
      </c>
      <c r="AN64" s="103">
        <f t="shared" si="29"/>
        <v>16.073968705547653</v>
      </c>
      <c r="AO64" s="103">
        <f t="shared" si="30"/>
        <v>14.530685920577618</v>
      </c>
      <c r="AP64" s="106"/>
      <c r="AQ64" s="103">
        <f t="shared" si="31"/>
        <v>9.0351812366737736</v>
      </c>
      <c r="AR64" s="103">
        <f t="shared" si="32"/>
        <v>9.983174425126192</v>
      </c>
      <c r="AS64" s="103">
        <f t="shared" si="33"/>
        <v>8.1767394616556626</v>
      </c>
      <c r="AT64" s="106"/>
      <c r="AU64" s="103">
        <f t="shared" si="34"/>
        <v>12.812673707615341</v>
      </c>
      <c r="AV64" s="103">
        <f t="shared" si="35"/>
        <v>13.462635482030805</v>
      </c>
      <c r="AW64" s="103">
        <f t="shared" si="36"/>
        <v>12.195121951219512</v>
      </c>
      <c r="AX64" s="106"/>
      <c r="AY64" s="103">
        <f t="shared" si="37"/>
        <v>8.517662594915814</v>
      </c>
      <c r="AZ64" s="103">
        <f t="shared" si="38"/>
        <v>10.2312543798178</v>
      </c>
      <c r="BA64" s="103">
        <f t="shared" si="39"/>
        <v>6.9912609238451937</v>
      </c>
      <c r="BB64" s="143"/>
      <c r="BC64" s="103">
        <f t="shared" si="40"/>
        <v>8.7018544935805995</v>
      </c>
      <c r="BD64" s="103">
        <f t="shared" si="41"/>
        <v>6.8515497553017948</v>
      </c>
      <c r="BE64" s="103">
        <f t="shared" si="42"/>
        <v>10.139416983523446</v>
      </c>
    </row>
    <row r="65" spans="1:57" ht="15" customHeight="1" x14ac:dyDescent="0.2">
      <c r="A65" s="108" t="s">
        <v>83</v>
      </c>
      <c r="B65" s="172">
        <v>148</v>
      </c>
      <c r="C65" s="172">
        <v>100</v>
      </c>
      <c r="D65" s="172">
        <v>48</v>
      </c>
      <c r="E65" s="119"/>
      <c r="F65" s="172">
        <v>35</v>
      </c>
      <c r="G65" s="172">
        <v>19</v>
      </c>
      <c r="H65" s="172">
        <v>16</v>
      </c>
      <c r="I65" s="119"/>
      <c r="J65" s="172">
        <v>37</v>
      </c>
      <c r="K65" s="172">
        <v>25</v>
      </c>
      <c r="L65" s="172">
        <v>12</v>
      </c>
      <c r="M65" s="119"/>
      <c r="N65" s="172">
        <v>12</v>
      </c>
      <c r="O65" s="172">
        <v>9</v>
      </c>
      <c r="P65" s="172">
        <v>3</v>
      </c>
      <c r="Q65" s="119"/>
      <c r="R65" s="172">
        <v>43</v>
      </c>
      <c r="S65" s="172">
        <v>32</v>
      </c>
      <c r="T65" s="172">
        <v>11</v>
      </c>
      <c r="U65" s="119"/>
      <c r="V65" s="172">
        <v>17</v>
      </c>
      <c r="W65" s="172">
        <v>11</v>
      </c>
      <c r="X65" s="172">
        <v>6</v>
      </c>
      <c r="Y65" s="119"/>
      <c r="Z65" s="172">
        <v>4</v>
      </c>
      <c r="AA65" s="172">
        <v>4</v>
      </c>
      <c r="AB65" s="172">
        <v>0</v>
      </c>
      <c r="AD65" s="108" t="s">
        <v>83</v>
      </c>
      <c r="AE65" s="103">
        <f t="shared" si="22"/>
        <v>2.9564522572912506</v>
      </c>
      <c r="AF65" s="103">
        <f t="shared" si="23"/>
        <v>3.8819875776397512</v>
      </c>
      <c r="AG65" s="103">
        <f t="shared" si="24"/>
        <v>1.9753086419753085</v>
      </c>
      <c r="AH65" s="143"/>
      <c r="AI65" s="103">
        <f t="shared" si="25"/>
        <v>3.3269961977186311</v>
      </c>
      <c r="AJ65" s="103">
        <f t="shared" si="26"/>
        <v>3.4234234234234231</v>
      </c>
      <c r="AK65" s="103">
        <f t="shared" si="27"/>
        <v>3.2193158953722336</v>
      </c>
      <c r="AL65" s="106"/>
      <c r="AM65" s="103">
        <f t="shared" si="28"/>
        <v>4.0130151843817785</v>
      </c>
      <c r="AN65" s="103">
        <f t="shared" si="29"/>
        <v>5.2301255230125516</v>
      </c>
      <c r="AO65" s="103">
        <f t="shared" si="30"/>
        <v>2.7027027027027026</v>
      </c>
      <c r="AP65" s="106"/>
      <c r="AQ65" s="103">
        <f t="shared" si="31"/>
        <v>1.2320328542094456</v>
      </c>
      <c r="AR65" s="103">
        <f t="shared" si="32"/>
        <v>1.8145161290322582</v>
      </c>
      <c r="AS65" s="103">
        <f t="shared" si="33"/>
        <v>0.62761506276150625</v>
      </c>
      <c r="AT65" s="106"/>
      <c r="AU65" s="103">
        <f t="shared" si="34"/>
        <v>4.497907949790795</v>
      </c>
      <c r="AV65" s="103">
        <f t="shared" si="35"/>
        <v>6.4777327935222671</v>
      </c>
      <c r="AW65" s="103">
        <f t="shared" si="36"/>
        <v>2.3809523809523809</v>
      </c>
      <c r="AX65" s="106"/>
      <c r="AY65" s="103">
        <f t="shared" si="37"/>
        <v>2.1656050955414012</v>
      </c>
      <c r="AZ65" s="103">
        <f t="shared" si="38"/>
        <v>2.806122448979592</v>
      </c>
      <c r="BA65" s="103">
        <f t="shared" si="39"/>
        <v>1.5267175572519083</v>
      </c>
      <c r="BB65" s="143"/>
      <c r="BC65" s="103">
        <f t="shared" si="40"/>
        <v>1.2618296529968454</v>
      </c>
      <c r="BD65" s="103">
        <f t="shared" si="41"/>
        <v>2.4844720496894408</v>
      </c>
      <c r="BE65" s="103">
        <f t="shared" si="42"/>
        <v>0</v>
      </c>
    </row>
    <row r="66" spans="1:57" ht="15" customHeight="1" x14ac:dyDescent="0.2">
      <c r="A66" s="108" t="s">
        <v>84</v>
      </c>
      <c r="B66" s="172">
        <v>423</v>
      </c>
      <c r="C66" s="172">
        <v>245</v>
      </c>
      <c r="D66" s="172">
        <v>178</v>
      </c>
      <c r="E66" s="119"/>
      <c r="F66" s="172">
        <v>180</v>
      </c>
      <c r="G66" s="172">
        <v>101</v>
      </c>
      <c r="H66" s="172">
        <v>79</v>
      </c>
      <c r="I66" s="119"/>
      <c r="J66" s="172">
        <v>84</v>
      </c>
      <c r="K66" s="172">
        <v>54</v>
      </c>
      <c r="L66" s="172">
        <v>30</v>
      </c>
      <c r="M66" s="119"/>
      <c r="N66" s="172">
        <v>54</v>
      </c>
      <c r="O66" s="172">
        <v>30</v>
      </c>
      <c r="P66" s="172">
        <v>24</v>
      </c>
      <c r="Q66" s="119"/>
      <c r="R66" s="172">
        <v>85</v>
      </c>
      <c r="S66" s="172">
        <v>49</v>
      </c>
      <c r="T66" s="172">
        <v>36</v>
      </c>
      <c r="U66" s="119"/>
      <c r="V66" s="172">
        <v>10</v>
      </c>
      <c r="W66" s="172">
        <v>6</v>
      </c>
      <c r="X66" s="172">
        <v>4</v>
      </c>
      <c r="Y66" s="119"/>
      <c r="Z66" s="172">
        <v>10</v>
      </c>
      <c r="AA66" s="172">
        <v>5</v>
      </c>
      <c r="AB66" s="172">
        <v>5</v>
      </c>
      <c r="AD66" s="108" t="s">
        <v>84</v>
      </c>
      <c r="AE66" s="103">
        <f t="shared" si="22"/>
        <v>4.0525004790189696</v>
      </c>
      <c r="AF66" s="103">
        <f t="shared" si="23"/>
        <v>4.6436694465504171</v>
      </c>
      <c r="AG66" s="103">
        <f t="shared" si="24"/>
        <v>3.4482758620689653</v>
      </c>
      <c r="AH66" s="143"/>
      <c r="AI66" s="103">
        <f t="shared" si="25"/>
        <v>7.4441687344913143</v>
      </c>
      <c r="AJ66" s="103">
        <f t="shared" si="26"/>
        <v>8.0158730158730158</v>
      </c>
      <c r="AK66" s="103">
        <f t="shared" si="27"/>
        <v>6.8221070811744386</v>
      </c>
      <c r="AL66" s="106"/>
      <c r="AM66" s="103">
        <f t="shared" si="28"/>
        <v>3.5729476818375163</v>
      </c>
      <c r="AN66" s="103">
        <f t="shared" si="29"/>
        <v>4.4739022369511181</v>
      </c>
      <c r="AO66" s="103">
        <f t="shared" si="30"/>
        <v>2.6223776223776225</v>
      </c>
      <c r="AP66" s="106"/>
      <c r="AQ66" s="103">
        <f t="shared" si="31"/>
        <v>2.7777777777777777</v>
      </c>
      <c r="AR66" s="103">
        <f t="shared" si="32"/>
        <v>3.0211480362537766</v>
      </c>
      <c r="AS66" s="103">
        <f t="shared" si="33"/>
        <v>2.5236593059936907</v>
      </c>
      <c r="AT66" s="106"/>
      <c r="AU66" s="103">
        <f t="shared" si="34"/>
        <v>4.63720676486634</v>
      </c>
      <c r="AV66" s="103">
        <f t="shared" si="35"/>
        <v>5.46875</v>
      </c>
      <c r="AW66" s="103">
        <f t="shared" si="36"/>
        <v>3.8420490928495199</v>
      </c>
      <c r="AX66" s="106"/>
      <c r="AY66" s="103">
        <f t="shared" si="37"/>
        <v>0.70323488045007032</v>
      </c>
      <c r="AZ66" s="103">
        <f t="shared" si="38"/>
        <v>0.85714285714285721</v>
      </c>
      <c r="BA66" s="103">
        <f t="shared" si="39"/>
        <v>0.554016620498615</v>
      </c>
      <c r="BB66" s="143"/>
      <c r="BC66" s="103">
        <f t="shared" si="40"/>
        <v>2.1276595744680851</v>
      </c>
      <c r="BD66" s="103">
        <f t="shared" si="41"/>
        <v>2.2727272727272729</v>
      </c>
      <c r="BE66" s="103">
        <f t="shared" si="42"/>
        <v>2</v>
      </c>
    </row>
    <row r="67" spans="1:57" ht="15" customHeight="1" x14ac:dyDescent="0.2">
      <c r="A67" s="108" t="s">
        <v>85</v>
      </c>
      <c r="B67" s="172">
        <v>83</v>
      </c>
      <c r="C67" s="172">
        <v>56</v>
      </c>
      <c r="D67" s="172">
        <v>27</v>
      </c>
      <c r="E67" s="119"/>
      <c r="F67" s="172">
        <v>20</v>
      </c>
      <c r="G67" s="172">
        <v>13</v>
      </c>
      <c r="H67" s="172">
        <v>7</v>
      </c>
      <c r="I67" s="119"/>
      <c r="J67" s="172">
        <v>22</v>
      </c>
      <c r="K67" s="172">
        <v>13</v>
      </c>
      <c r="L67" s="172">
        <v>9</v>
      </c>
      <c r="M67" s="119"/>
      <c r="N67" s="172">
        <v>13</v>
      </c>
      <c r="O67" s="172">
        <v>7</v>
      </c>
      <c r="P67" s="172">
        <v>6</v>
      </c>
      <c r="Q67" s="119"/>
      <c r="R67" s="172">
        <v>23</v>
      </c>
      <c r="S67" s="172">
        <v>20</v>
      </c>
      <c r="T67" s="172">
        <v>3</v>
      </c>
      <c r="U67" s="119"/>
      <c r="V67" s="172">
        <v>2</v>
      </c>
      <c r="W67" s="172">
        <v>1</v>
      </c>
      <c r="X67" s="172">
        <v>1</v>
      </c>
      <c r="Y67" s="119"/>
      <c r="Z67" s="172">
        <v>3</v>
      </c>
      <c r="AA67" s="172">
        <v>2</v>
      </c>
      <c r="AB67" s="172">
        <v>1</v>
      </c>
      <c r="AD67" s="108" t="s">
        <v>85</v>
      </c>
      <c r="AE67" s="103">
        <f t="shared" si="22"/>
        <v>3.2485322896281801</v>
      </c>
      <c r="AF67" s="103">
        <f t="shared" si="23"/>
        <v>4.523424878836833</v>
      </c>
      <c r="AG67" s="103">
        <f t="shared" si="24"/>
        <v>2.0501138952164011</v>
      </c>
      <c r="AH67" s="143"/>
      <c r="AI67" s="103">
        <f t="shared" si="25"/>
        <v>3.7313432835820892</v>
      </c>
      <c r="AJ67" s="103">
        <f t="shared" si="26"/>
        <v>5.0583657587548636</v>
      </c>
      <c r="AK67" s="103">
        <f t="shared" si="27"/>
        <v>2.5089605734767026</v>
      </c>
      <c r="AL67" s="106"/>
      <c r="AM67" s="103">
        <f t="shared" si="28"/>
        <v>3.9355992844364938</v>
      </c>
      <c r="AN67" s="103">
        <f t="shared" si="29"/>
        <v>4.9056603773584913</v>
      </c>
      <c r="AO67" s="103">
        <f t="shared" si="30"/>
        <v>3.0612244897959182</v>
      </c>
      <c r="AP67" s="106"/>
      <c r="AQ67" s="103">
        <f t="shared" si="31"/>
        <v>2.7196652719665275</v>
      </c>
      <c r="AR67" s="103">
        <f t="shared" si="32"/>
        <v>2.9787234042553195</v>
      </c>
      <c r="AS67" s="103">
        <f t="shared" si="33"/>
        <v>2.4691358024691357</v>
      </c>
      <c r="AT67" s="106"/>
      <c r="AU67" s="103">
        <f t="shared" si="34"/>
        <v>4.9891540130151846</v>
      </c>
      <c r="AV67" s="103">
        <f t="shared" si="35"/>
        <v>8.1300813008130071</v>
      </c>
      <c r="AW67" s="103">
        <f t="shared" si="36"/>
        <v>1.3953488372093024</v>
      </c>
      <c r="AX67" s="106"/>
      <c r="AY67" s="103">
        <f t="shared" si="37"/>
        <v>0.59347181008902083</v>
      </c>
      <c r="AZ67" s="103">
        <f t="shared" si="38"/>
        <v>0.63694267515923575</v>
      </c>
      <c r="BA67" s="103">
        <f t="shared" si="39"/>
        <v>0.55555555555555558</v>
      </c>
      <c r="BB67" s="143"/>
      <c r="BC67" s="103">
        <f t="shared" si="40"/>
        <v>1.6304347826086956</v>
      </c>
      <c r="BD67" s="103">
        <f t="shared" si="41"/>
        <v>2.5641025641025639</v>
      </c>
      <c r="BE67" s="103">
        <f t="shared" si="42"/>
        <v>0.94339622641509435</v>
      </c>
    </row>
    <row r="68" spans="1:57" ht="15" customHeight="1" x14ac:dyDescent="0.2">
      <c r="A68" s="108" t="s">
        <v>86</v>
      </c>
      <c r="B68" s="172">
        <v>3132</v>
      </c>
      <c r="C68" s="172">
        <v>1863</v>
      </c>
      <c r="D68" s="172">
        <v>1269</v>
      </c>
      <c r="E68" s="119"/>
      <c r="F68" s="172">
        <v>1101</v>
      </c>
      <c r="G68" s="172">
        <v>664</v>
      </c>
      <c r="H68" s="172">
        <v>437</v>
      </c>
      <c r="I68" s="119"/>
      <c r="J68" s="172">
        <v>618</v>
      </c>
      <c r="K68" s="172">
        <v>388</v>
      </c>
      <c r="L68" s="172">
        <v>230</v>
      </c>
      <c r="M68" s="119"/>
      <c r="N68" s="172">
        <v>443</v>
      </c>
      <c r="O68" s="172">
        <v>255</v>
      </c>
      <c r="P68" s="172">
        <v>188</v>
      </c>
      <c r="Q68" s="119"/>
      <c r="R68" s="172">
        <v>626</v>
      </c>
      <c r="S68" s="172">
        <v>358</v>
      </c>
      <c r="T68" s="172">
        <v>268</v>
      </c>
      <c r="U68" s="119"/>
      <c r="V68" s="172">
        <v>312</v>
      </c>
      <c r="W68" s="172">
        <v>177</v>
      </c>
      <c r="X68" s="172">
        <v>135</v>
      </c>
      <c r="Y68" s="119"/>
      <c r="Z68" s="172">
        <v>32</v>
      </c>
      <c r="AA68" s="172">
        <v>21</v>
      </c>
      <c r="AB68" s="172">
        <v>11</v>
      </c>
      <c r="AD68" s="108" t="s">
        <v>86</v>
      </c>
      <c r="AE68" s="103">
        <f t="shared" si="22"/>
        <v>11.05619881389438</v>
      </c>
      <c r="AF68" s="103">
        <f t="shared" si="23"/>
        <v>13.197789742136582</v>
      </c>
      <c r="AG68" s="103">
        <f t="shared" si="24"/>
        <v>8.9290740219532783</v>
      </c>
      <c r="AH68" s="143"/>
      <c r="AI68" s="103">
        <f t="shared" si="25"/>
        <v>15.784946236559138</v>
      </c>
      <c r="AJ68" s="103">
        <f t="shared" si="26"/>
        <v>18.196766237325296</v>
      </c>
      <c r="AK68" s="103">
        <f t="shared" si="27"/>
        <v>13.138905592303066</v>
      </c>
      <c r="AL68" s="106"/>
      <c r="AM68" s="103">
        <f t="shared" si="28"/>
        <v>10.199702921274138</v>
      </c>
      <c r="AN68" s="103">
        <f t="shared" si="29"/>
        <v>12.650798826214544</v>
      </c>
      <c r="AO68" s="103">
        <f t="shared" si="30"/>
        <v>7.6871657754010698</v>
      </c>
      <c r="AP68" s="106"/>
      <c r="AQ68" s="103">
        <f t="shared" si="31"/>
        <v>8.2803738317756999</v>
      </c>
      <c r="AR68" s="103">
        <f t="shared" si="32"/>
        <v>9.6847702240789975</v>
      </c>
      <c r="AS68" s="103">
        <f t="shared" si="33"/>
        <v>6.9193963930806044</v>
      </c>
      <c r="AT68" s="106"/>
      <c r="AU68" s="103">
        <f t="shared" si="34"/>
        <v>12.600644122383253</v>
      </c>
      <c r="AV68" s="103">
        <f t="shared" si="35"/>
        <v>14.648117839607202</v>
      </c>
      <c r="AW68" s="103">
        <f t="shared" si="36"/>
        <v>10.618066561014263</v>
      </c>
      <c r="AX68" s="106"/>
      <c r="AY68" s="103">
        <f t="shared" si="37"/>
        <v>8.110215752534442</v>
      </c>
      <c r="AZ68" s="103">
        <f t="shared" si="38"/>
        <v>9.8937954164337629</v>
      </c>
      <c r="BA68" s="103">
        <f t="shared" si="39"/>
        <v>6.5597667638483959</v>
      </c>
      <c r="BB68" s="143"/>
      <c r="BC68" s="103">
        <f t="shared" si="40"/>
        <v>2.8343666961913199</v>
      </c>
      <c r="BD68" s="103">
        <f t="shared" si="41"/>
        <v>3.9325842696629212</v>
      </c>
      <c r="BE68" s="103">
        <f t="shared" si="42"/>
        <v>1.8487394957983194</v>
      </c>
    </row>
    <row r="69" spans="1:57" ht="15" customHeight="1" x14ac:dyDescent="0.2">
      <c r="A69" s="108" t="s">
        <v>87</v>
      </c>
      <c r="B69" s="172">
        <v>1102</v>
      </c>
      <c r="C69" s="172">
        <v>630</v>
      </c>
      <c r="D69" s="172">
        <v>472</v>
      </c>
      <c r="E69" s="119"/>
      <c r="F69" s="172">
        <v>276</v>
      </c>
      <c r="G69" s="172">
        <v>183</v>
      </c>
      <c r="H69" s="172">
        <v>93</v>
      </c>
      <c r="I69" s="119"/>
      <c r="J69" s="172">
        <v>255</v>
      </c>
      <c r="K69" s="172">
        <v>138</v>
      </c>
      <c r="L69" s="172">
        <v>117</v>
      </c>
      <c r="M69" s="119"/>
      <c r="N69" s="172">
        <v>129</v>
      </c>
      <c r="O69" s="172">
        <v>72</v>
      </c>
      <c r="P69" s="172">
        <v>57</v>
      </c>
      <c r="Q69" s="119"/>
      <c r="R69" s="172">
        <v>329</v>
      </c>
      <c r="S69" s="172">
        <v>168</v>
      </c>
      <c r="T69" s="172">
        <v>161</v>
      </c>
      <c r="U69" s="119"/>
      <c r="V69" s="172">
        <v>91</v>
      </c>
      <c r="W69" s="172">
        <v>52</v>
      </c>
      <c r="X69" s="172">
        <v>39</v>
      </c>
      <c r="Y69" s="119"/>
      <c r="Z69" s="172">
        <v>22</v>
      </c>
      <c r="AA69" s="172">
        <v>17</v>
      </c>
      <c r="AB69" s="172">
        <v>5</v>
      </c>
      <c r="AD69" s="108" t="s">
        <v>87</v>
      </c>
      <c r="AE69" s="103">
        <f t="shared" si="22"/>
        <v>8.3713157095107871</v>
      </c>
      <c r="AF69" s="103">
        <f t="shared" si="23"/>
        <v>9.6714768191587357</v>
      </c>
      <c r="AG69" s="103">
        <f t="shared" si="24"/>
        <v>7.0977443609022552</v>
      </c>
      <c r="AH69" s="143"/>
      <c r="AI69" s="103">
        <f t="shared" si="25"/>
        <v>8.9147286821705425</v>
      </c>
      <c r="AJ69" s="103">
        <f t="shared" si="26"/>
        <v>11.4375</v>
      </c>
      <c r="AK69" s="103">
        <f t="shared" si="27"/>
        <v>6.2165775401069521</v>
      </c>
      <c r="AL69" s="106"/>
      <c r="AM69" s="103">
        <f t="shared" si="28"/>
        <v>9.1660675772825293</v>
      </c>
      <c r="AN69" s="103">
        <f t="shared" si="29"/>
        <v>9.9495313626532074</v>
      </c>
      <c r="AO69" s="103">
        <f t="shared" si="30"/>
        <v>8.3870967741935498</v>
      </c>
      <c r="AP69" s="106"/>
      <c r="AQ69" s="103">
        <f t="shared" si="31"/>
        <v>5.1807228915662655</v>
      </c>
      <c r="AR69" s="103">
        <f t="shared" si="32"/>
        <v>5.9652029826014914</v>
      </c>
      <c r="AS69" s="103">
        <f t="shared" si="33"/>
        <v>4.4427123928293071</v>
      </c>
      <c r="AT69" s="106"/>
      <c r="AU69" s="103">
        <f t="shared" si="34"/>
        <v>13.595041322314049</v>
      </c>
      <c r="AV69" s="103">
        <f t="shared" si="35"/>
        <v>14.023372287145241</v>
      </c>
      <c r="AW69" s="103">
        <f t="shared" si="36"/>
        <v>13.175122749590834</v>
      </c>
      <c r="AX69" s="106"/>
      <c r="AY69" s="103">
        <f t="shared" si="37"/>
        <v>4.7519582245430811</v>
      </c>
      <c r="AZ69" s="103">
        <f t="shared" si="38"/>
        <v>5.6399132321041208</v>
      </c>
      <c r="BA69" s="103">
        <f t="shared" si="39"/>
        <v>3.9274924471299091</v>
      </c>
      <c r="BB69" s="143"/>
      <c r="BC69" s="103">
        <f t="shared" si="40"/>
        <v>4.7722342733188716</v>
      </c>
      <c r="BD69" s="103">
        <f t="shared" si="41"/>
        <v>8.5</v>
      </c>
      <c r="BE69" s="103">
        <f t="shared" si="42"/>
        <v>1.9157088122605364</v>
      </c>
    </row>
    <row r="70" spans="1:57" ht="15" customHeight="1" x14ac:dyDescent="0.2">
      <c r="A70" s="108" t="s">
        <v>88</v>
      </c>
      <c r="B70" s="172">
        <v>1914</v>
      </c>
      <c r="C70" s="172">
        <v>1133</v>
      </c>
      <c r="D70" s="172">
        <v>781</v>
      </c>
      <c r="E70" s="119"/>
      <c r="F70" s="172">
        <v>603</v>
      </c>
      <c r="G70" s="172">
        <v>375</v>
      </c>
      <c r="H70" s="172">
        <v>228</v>
      </c>
      <c r="I70" s="119"/>
      <c r="J70" s="172">
        <v>515</v>
      </c>
      <c r="K70" s="172">
        <v>306</v>
      </c>
      <c r="L70" s="172">
        <v>209</v>
      </c>
      <c r="M70" s="119"/>
      <c r="N70" s="172">
        <v>233</v>
      </c>
      <c r="O70" s="172">
        <v>150</v>
      </c>
      <c r="P70" s="172">
        <v>83</v>
      </c>
      <c r="Q70" s="119"/>
      <c r="R70" s="172">
        <v>355</v>
      </c>
      <c r="S70" s="172">
        <v>184</v>
      </c>
      <c r="T70" s="172">
        <v>171</v>
      </c>
      <c r="U70" s="119"/>
      <c r="V70" s="172">
        <v>148</v>
      </c>
      <c r="W70" s="172">
        <v>85</v>
      </c>
      <c r="X70" s="172">
        <v>63</v>
      </c>
      <c r="Y70" s="119"/>
      <c r="Z70" s="172">
        <v>60</v>
      </c>
      <c r="AA70" s="172">
        <v>33</v>
      </c>
      <c r="AB70" s="172">
        <v>27</v>
      </c>
      <c r="AD70" s="108" t="s">
        <v>88</v>
      </c>
      <c r="AE70" s="103">
        <f t="shared" si="22"/>
        <v>11.375252585284679</v>
      </c>
      <c r="AF70" s="103">
        <f t="shared" si="23"/>
        <v>13.517060367454068</v>
      </c>
      <c r="AG70" s="103">
        <f t="shared" si="24"/>
        <v>9.2491710090004737</v>
      </c>
      <c r="AH70" s="143"/>
      <c r="AI70" s="103">
        <f t="shared" si="25"/>
        <v>14.357142857142858</v>
      </c>
      <c r="AJ70" s="103">
        <f t="shared" si="26"/>
        <v>17.539756782039291</v>
      </c>
      <c r="AK70" s="103">
        <f t="shared" si="27"/>
        <v>11.057225994180406</v>
      </c>
      <c r="AL70" s="106"/>
      <c r="AM70" s="103">
        <f t="shared" si="28"/>
        <v>14.949201741654573</v>
      </c>
      <c r="AN70" s="103">
        <f t="shared" si="29"/>
        <v>17.142857142857142</v>
      </c>
      <c r="AO70" s="103">
        <f t="shared" si="30"/>
        <v>12.590361445783133</v>
      </c>
      <c r="AP70" s="106"/>
      <c r="AQ70" s="103">
        <f t="shared" si="31"/>
        <v>7.8030810448760883</v>
      </c>
      <c r="AR70" s="103">
        <f t="shared" si="32"/>
        <v>10.238907849829351</v>
      </c>
      <c r="AS70" s="103">
        <f t="shared" si="33"/>
        <v>5.4569362261669951</v>
      </c>
      <c r="AT70" s="106"/>
      <c r="AU70" s="103">
        <f t="shared" si="34"/>
        <v>12.190934065934066</v>
      </c>
      <c r="AV70" s="103">
        <f t="shared" si="35"/>
        <v>13.040396881644224</v>
      </c>
      <c r="AW70" s="103">
        <f t="shared" si="36"/>
        <v>11.39240506329114</v>
      </c>
      <c r="AX70" s="106"/>
      <c r="AY70" s="103">
        <f t="shared" si="37"/>
        <v>6.2368310155920774</v>
      </c>
      <c r="AZ70" s="103">
        <f t="shared" si="38"/>
        <v>7.449605609114812</v>
      </c>
      <c r="BA70" s="103">
        <f t="shared" si="39"/>
        <v>5.1136363636363642</v>
      </c>
      <c r="BB70" s="143"/>
      <c r="BC70" s="103">
        <f t="shared" si="40"/>
        <v>6.593406593406594</v>
      </c>
      <c r="BD70" s="103">
        <f t="shared" si="41"/>
        <v>7.4660633484162897</v>
      </c>
      <c r="BE70" s="103">
        <f t="shared" si="42"/>
        <v>5.7692307692307692</v>
      </c>
    </row>
    <row r="71" spans="1:57" ht="15" customHeight="1" x14ac:dyDescent="0.2">
      <c r="A71" s="108" t="s">
        <v>89</v>
      </c>
      <c r="B71" s="172">
        <v>431</v>
      </c>
      <c r="C71" s="172">
        <v>268</v>
      </c>
      <c r="D71" s="172">
        <v>163</v>
      </c>
      <c r="E71" s="119"/>
      <c r="F71" s="172">
        <v>178</v>
      </c>
      <c r="G71" s="172">
        <v>122</v>
      </c>
      <c r="H71" s="172">
        <v>56</v>
      </c>
      <c r="I71" s="119"/>
      <c r="J71" s="172">
        <v>122</v>
      </c>
      <c r="K71" s="172">
        <v>65</v>
      </c>
      <c r="L71" s="172">
        <v>57</v>
      </c>
      <c r="M71" s="119"/>
      <c r="N71" s="172">
        <v>47</v>
      </c>
      <c r="O71" s="172">
        <v>33</v>
      </c>
      <c r="P71" s="172">
        <v>14</v>
      </c>
      <c r="Q71" s="119"/>
      <c r="R71" s="172">
        <v>74</v>
      </c>
      <c r="S71" s="172">
        <v>42</v>
      </c>
      <c r="T71" s="172">
        <v>32</v>
      </c>
      <c r="U71" s="119"/>
      <c r="V71" s="172">
        <v>6</v>
      </c>
      <c r="W71" s="172">
        <v>4</v>
      </c>
      <c r="X71" s="172">
        <v>2</v>
      </c>
      <c r="Y71" s="119"/>
      <c r="Z71" s="172">
        <v>4</v>
      </c>
      <c r="AA71" s="172">
        <v>2</v>
      </c>
      <c r="AB71" s="172">
        <v>2</v>
      </c>
      <c r="AD71" s="108" t="s">
        <v>89</v>
      </c>
      <c r="AE71" s="103">
        <f t="shared" si="22"/>
        <v>8.7923296613627091</v>
      </c>
      <c r="AF71" s="103">
        <f t="shared" si="23"/>
        <v>11.317567567567567</v>
      </c>
      <c r="AG71" s="103">
        <f t="shared" si="24"/>
        <v>6.43251775848461</v>
      </c>
      <c r="AH71" s="143"/>
      <c r="AI71" s="103">
        <f t="shared" si="25"/>
        <v>13.629402756508421</v>
      </c>
      <c r="AJ71" s="103">
        <f t="shared" si="26"/>
        <v>18.429003021148034</v>
      </c>
      <c r="AK71" s="103">
        <f t="shared" si="27"/>
        <v>8.695652173913043</v>
      </c>
      <c r="AL71" s="106"/>
      <c r="AM71" s="103">
        <f t="shared" si="28"/>
        <v>11.040723981900452</v>
      </c>
      <c r="AN71" s="103">
        <f t="shared" si="29"/>
        <v>12.241054613935971</v>
      </c>
      <c r="AO71" s="103">
        <f t="shared" si="30"/>
        <v>9.9303135888501739</v>
      </c>
      <c r="AP71" s="106"/>
      <c r="AQ71" s="103">
        <f t="shared" si="31"/>
        <v>5.1648351648351642</v>
      </c>
      <c r="AR71" s="103">
        <f t="shared" si="32"/>
        <v>7.3825503355704702</v>
      </c>
      <c r="AS71" s="103">
        <f t="shared" si="33"/>
        <v>3.0237580993520519</v>
      </c>
      <c r="AT71" s="106"/>
      <c r="AU71" s="103">
        <f t="shared" si="34"/>
        <v>8.7781731909845782</v>
      </c>
      <c r="AV71" s="103">
        <f t="shared" si="35"/>
        <v>10.294117647058822</v>
      </c>
      <c r="AW71" s="103">
        <f t="shared" si="36"/>
        <v>7.3563218390804597</v>
      </c>
      <c r="AX71" s="106"/>
      <c r="AY71" s="103">
        <f t="shared" si="37"/>
        <v>0.98846787479406917</v>
      </c>
      <c r="AZ71" s="103">
        <f t="shared" si="38"/>
        <v>1.5037593984962405</v>
      </c>
      <c r="BA71" s="103">
        <f t="shared" si="39"/>
        <v>0.5865102639296188</v>
      </c>
      <c r="BB71" s="143"/>
      <c r="BC71" s="103">
        <f t="shared" si="40"/>
        <v>3.0534351145038165</v>
      </c>
      <c r="BD71" s="103">
        <f t="shared" si="41"/>
        <v>3.7037037037037033</v>
      </c>
      <c r="BE71" s="103">
        <f t="shared" si="42"/>
        <v>2.5974025974025974</v>
      </c>
    </row>
    <row r="72" spans="1:57" ht="15" customHeight="1" x14ac:dyDescent="0.2">
      <c r="A72" s="154" t="s">
        <v>90</v>
      </c>
      <c r="B72" s="172">
        <v>3826</v>
      </c>
      <c r="C72" s="172">
        <v>2253</v>
      </c>
      <c r="D72" s="172">
        <v>1573</v>
      </c>
      <c r="E72" s="119"/>
      <c r="F72" s="172">
        <v>1205</v>
      </c>
      <c r="G72" s="172">
        <v>721</v>
      </c>
      <c r="H72" s="172">
        <v>484</v>
      </c>
      <c r="I72" s="119"/>
      <c r="J72" s="172">
        <v>893</v>
      </c>
      <c r="K72" s="172">
        <v>545</v>
      </c>
      <c r="L72" s="172">
        <v>348</v>
      </c>
      <c r="M72" s="119"/>
      <c r="N72" s="172">
        <v>440</v>
      </c>
      <c r="O72" s="172">
        <v>295</v>
      </c>
      <c r="P72" s="172">
        <v>145</v>
      </c>
      <c r="Q72" s="119"/>
      <c r="R72" s="172">
        <v>858</v>
      </c>
      <c r="S72" s="172">
        <v>470</v>
      </c>
      <c r="T72" s="172">
        <v>388</v>
      </c>
      <c r="U72" s="119"/>
      <c r="V72" s="172">
        <v>337</v>
      </c>
      <c r="W72" s="172">
        <v>182</v>
      </c>
      <c r="X72" s="172">
        <v>155</v>
      </c>
      <c r="Y72" s="119"/>
      <c r="Z72" s="172">
        <v>93</v>
      </c>
      <c r="AA72" s="172">
        <v>40</v>
      </c>
      <c r="AB72" s="172">
        <v>53</v>
      </c>
      <c r="AD72" s="154" t="s">
        <v>90</v>
      </c>
      <c r="AE72" s="103">
        <f t="shared" si="22"/>
        <v>14.546975400174899</v>
      </c>
      <c r="AF72" s="103">
        <f t="shared" si="23"/>
        <v>16.965361445783135</v>
      </c>
      <c r="AG72" s="103">
        <f t="shared" si="24"/>
        <v>12.080485369787267</v>
      </c>
      <c r="AH72" s="143"/>
      <c r="AI72" s="103">
        <f t="shared" si="25"/>
        <v>18.487266032525316</v>
      </c>
      <c r="AJ72" s="103">
        <f t="shared" si="26"/>
        <v>20.772111783347739</v>
      </c>
      <c r="AK72" s="103">
        <f t="shared" si="27"/>
        <v>15.884476534296029</v>
      </c>
      <c r="AL72" s="106"/>
      <c r="AM72" s="103">
        <f t="shared" si="28"/>
        <v>15.808107629668969</v>
      </c>
      <c r="AN72" s="103">
        <f t="shared" si="29"/>
        <v>18.917042693509199</v>
      </c>
      <c r="AO72" s="103">
        <f t="shared" si="30"/>
        <v>12.572254335260116</v>
      </c>
      <c r="AP72" s="106"/>
      <c r="AQ72" s="103">
        <f t="shared" si="31"/>
        <v>8.8745461879790231</v>
      </c>
      <c r="AR72" s="103">
        <f t="shared" si="32"/>
        <v>11.632492113564668</v>
      </c>
      <c r="AS72" s="103">
        <f t="shared" si="33"/>
        <v>5.9867877786952937</v>
      </c>
      <c r="AT72" s="106"/>
      <c r="AU72" s="103">
        <f t="shared" si="34"/>
        <v>18.235919234856535</v>
      </c>
      <c r="AV72" s="103">
        <f t="shared" si="35"/>
        <v>20.425901781833986</v>
      </c>
      <c r="AW72" s="103">
        <f t="shared" si="36"/>
        <v>16.139767054908486</v>
      </c>
      <c r="AX72" s="106"/>
      <c r="AY72" s="103">
        <f t="shared" si="37"/>
        <v>9.5929405066894393</v>
      </c>
      <c r="AZ72" s="103">
        <f t="shared" si="38"/>
        <v>11.131498470948012</v>
      </c>
      <c r="BA72" s="103">
        <f t="shared" si="39"/>
        <v>8.25346112886049</v>
      </c>
      <c r="BB72" s="143"/>
      <c r="BC72" s="103">
        <f t="shared" si="40"/>
        <v>9.7077244258872657</v>
      </c>
      <c r="BD72" s="103">
        <f t="shared" si="41"/>
        <v>8.7719298245614024</v>
      </c>
      <c r="BE72" s="103">
        <f t="shared" si="42"/>
        <v>10.557768924302788</v>
      </c>
    </row>
    <row r="73" spans="1:57" ht="15" customHeight="1" x14ac:dyDescent="0.2">
      <c r="A73" s="108" t="s">
        <v>91</v>
      </c>
      <c r="B73" s="172">
        <v>230</v>
      </c>
      <c r="C73" s="172">
        <v>147</v>
      </c>
      <c r="D73" s="172">
        <v>83</v>
      </c>
      <c r="E73" s="119"/>
      <c r="F73" s="172">
        <v>72</v>
      </c>
      <c r="G73" s="172">
        <v>45</v>
      </c>
      <c r="H73" s="172">
        <v>27</v>
      </c>
      <c r="I73" s="119"/>
      <c r="J73" s="172">
        <v>65</v>
      </c>
      <c r="K73" s="172">
        <v>36</v>
      </c>
      <c r="L73" s="172">
        <v>29</v>
      </c>
      <c r="M73" s="119"/>
      <c r="N73" s="172">
        <v>34</v>
      </c>
      <c r="O73" s="172">
        <v>29</v>
      </c>
      <c r="P73" s="172">
        <v>5</v>
      </c>
      <c r="Q73" s="119"/>
      <c r="R73" s="172">
        <v>30</v>
      </c>
      <c r="S73" s="172">
        <v>20</v>
      </c>
      <c r="T73" s="172">
        <v>10</v>
      </c>
      <c r="U73" s="119"/>
      <c r="V73" s="172">
        <v>21</v>
      </c>
      <c r="W73" s="172">
        <v>11</v>
      </c>
      <c r="X73" s="172">
        <v>10</v>
      </c>
      <c r="Y73" s="119"/>
      <c r="Z73" s="172">
        <v>8</v>
      </c>
      <c r="AA73" s="172">
        <v>6</v>
      </c>
      <c r="AB73" s="172">
        <v>2</v>
      </c>
      <c r="AD73" s="108" t="s">
        <v>91</v>
      </c>
      <c r="AE73" s="103">
        <f t="shared" si="22"/>
        <v>3.7978863936591813</v>
      </c>
      <c r="AF73" s="103">
        <f t="shared" si="23"/>
        <v>4.6994884910485935</v>
      </c>
      <c r="AG73" s="103">
        <f t="shared" si="24"/>
        <v>2.8346994535519126</v>
      </c>
      <c r="AH73" s="143"/>
      <c r="AI73" s="103">
        <f t="shared" si="25"/>
        <v>4.7089601046435581</v>
      </c>
      <c r="AJ73" s="103">
        <f t="shared" si="26"/>
        <v>5.632040050062578</v>
      </c>
      <c r="AK73" s="103">
        <f t="shared" si="27"/>
        <v>3.6986301369863015</v>
      </c>
      <c r="AL73" s="106"/>
      <c r="AM73" s="103">
        <f t="shared" si="28"/>
        <v>4.8041389504804144</v>
      </c>
      <c r="AN73" s="103">
        <f t="shared" si="29"/>
        <v>5.0561797752808983</v>
      </c>
      <c r="AO73" s="103">
        <f t="shared" si="30"/>
        <v>4.5241809672386895</v>
      </c>
      <c r="AP73" s="106"/>
      <c r="AQ73" s="103">
        <f t="shared" si="31"/>
        <v>3.0411449016100178</v>
      </c>
      <c r="AR73" s="103">
        <f t="shared" si="32"/>
        <v>5.3113553113553111</v>
      </c>
      <c r="AS73" s="103">
        <f t="shared" si="33"/>
        <v>0.87412587412587417</v>
      </c>
      <c r="AT73" s="106"/>
      <c r="AU73" s="103">
        <f t="shared" si="34"/>
        <v>2.827521206409048</v>
      </c>
      <c r="AV73" s="103">
        <f t="shared" si="35"/>
        <v>3.6832412523020261</v>
      </c>
      <c r="AW73" s="103">
        <f t="shared" si="36"/>
        <v>1.9305019305019304</v>
      </c>
      <c r="AX73" s="106"/>
      <c r="AY73" s="103">
        <f t="shared" si="37"/>
        <v>2.3569023569023568</v>
      </c>
      <c r="AZ73" s="103">
        <f t="shared" si="38"/>
        <v>2.3554603854389722</v>
      </c>
      <c r="BA73" s="103">
        <f t="shared" si="39"/>
        <v>2.358490566037736</v>
      </c>
      <c r="BB73" s="143"/>
      <c r="BC73" s="103">
        <f t="shared" si="40"/>
        <v>7.6923076923076925</v>
      </c>
      <c r="BD73" s="103">
        <f t="shared" si="41"/>
        <v>9.8360655737704921</v>
      </c>
      <c r="BE73" s="103">
        <f t="shared" si="42"/>
        <v>4.6511627906976747</v>
      </c>
    </row>
    <row r="74" spans="1:57" ht="15" customHeight="1" x14ac:dyDescent="0.2">
      <c r="A74" s="108" t="s">
        <v>92</v>
      </c>
      <c r="B74" s="172">
        <v>2584</v>
      </c>
      <c r="C74" s="172">
        <v>1501</v>
      </c>
      <c r="D74" s="172">
        <v>1083</v>
      </c>
      <c r="E74" s="119"/>
      <c r="F74" s="172">
        <v>769</v>
      </c>
      <c r="G74" s="172">
        <v>477</v>
      </c>
      <c r="H74" s="172">
        <v>292</v>
      </c>
      <c r="I74" s="119"/>
      <c r="J74" s="172">
        <v>704</v>
      </c>
      <c r="K74" s="172">
        <v>387</v>
      </c>
      <c r="L74" s="172">
        <v>317</v>
      </c>
      <c r="M74" s="119"/>
      <c r="N74" s="172">
        <v>444</v>
      </c>
      <c r="O74" s="172">
        <v>251</v>
      </c>
      <c r="P74" s="172">
        <v>193</v>
      </c>
      <c r="Q74" s="119"/>
      <c r="R74" s="172">
        <v>432</v>
      </c>
      <c r="S74" s="172">
        <v>240</v>
      </c>
      <c r="T74" s="172">
        <v>192</v>
      </c>
      <c r="U74" s="119"/>
      <c r="V74" s="172">
        <v>227</v>
      </c>
      <c r="W74" s="172">
        <v>142</v>
      </c>
      <c r="X74" s="172">
        <v>85</v>
      </c>
      <c r="Y74" s="119"/>
      <c r="Z74" s="172">
        <v>8</v>
      </c>
      <c r="AA74" s="172">
        <v>4</v>
      </c>
      <c r="AB74" s="172">
        <v>4</v>
      </c>
      <c r="AD74" s="108" t="s">
        <v>92</v>
      </c>
      <c r="AE74" s="103">
        <f t="shared" si="22"/>
        <v>9.5650564501203039</v>
      </c>
      <c r="AF74" s="103">
        <f t="shared" si="23"/>
        <v>11.223269029460146</v>
      </c>
      <c r="AG74" s="103">
        <f t="shared" si="24"/>
        <v>7.9393006377831536</v>
      </c>
      <c r="AH74" s="143"/>
      <c r="AI74" s="103">
        <f t="shared" si="25"/>
        <v>11.970734744707348</v>
      </c>
      <c r="AJ74" s="103">
        <f t="shared" si="26"/>
        <v>14.328627215379994</v>
      </c>
      <c r="AK74" s="103">
        <f t="shared" si="27"/>
        <v>9.4345718901453957</v>
      </c>
      <c r="AL74" s="106"/>
      <c r="AM74" s="103">
        <f t="shared" si="28"/>
        <v>12.655042243393853</v>
      </c>
      <c r="AN74" s="103">
        <f t="shared" si="29"/>
        <v>13.991323210412149</v>
      </c>
      <c r="AO74" s="103">
        <f t="shared" si="30"/>
        <v>11.333571683947085</v>
      </c>
      <c r="AP74" s="106"/>
      <c r="AQ74" s="103">
        <f t="shared" si="31"/>
        <v>8.6146682188591388</v>
      </c>
      <c r="AR74" s="103">
        <f t="shared" si="32"/>
        <v>10.215710215710216</v>
      </c>
      <c r="AS74" s="103">
        <f t="shared" si="33"/>
        <v>7.1560993696700033</v>
      </c>
      <c r="AT74" s="106"/>
      <c r="AU74" s="103">
        <f t="shared" si="34"/>
        <v>9.2307692307692317</v>
      </c>
      <c r="AV74" s="103">
        <f t="shared" si="35"/>
        <v>10.376134889753567</v>
      </c>
      <c r="AW74" s="103">
        <f t="shared" si="36"/>
        <v>8.1115335868187568</v>
      </c>
      <c r="AX74" s="106"/>
      <c r="AY74" s="103">
        <f t="shared" si="37"/>
        <v>5.6202030205496412</v>
      </c>
      <c r="AZ74" s="103">
        <f t="shared" si="38"/>
        <v>7.1</v>
      </c>
      <c r="BA74" s="103">
        <f t="shared" si="39"/>
        <v>4.1687101520353114</v>
      </c>
      <c r="BB74" s="143"/>
      <c r="BC74" s="103">
        <f t="shared" si="40"/>
        <v>0.69264069264069261</v>
      </c>
      <c r="BD74" s="103">
        <f t="shared" si="41"/>
        <v>0.78585461689587421</v>
      </c>
      <c r="BE74" s="103">
        <f t="shared" si="42"/>
        <v>0.61919504643962853</v>
      </c>
    </row>
    <row r="75" spans="1:57" ht="15" customHeight="1" x14ac:dyDescent="0.2">
      <c r="A75" s="108" t="s">
        <v>93</v>
      </c>
      <c r="B75" s="172">
        <v>178</v>
      </c>
      <c r="C75" s="172">
        <v>105</v>
      </c>
      <c r="D75" s="172">
        <v>73</v>
      </c>
      <c r="E75" s="119"/>
      <c r="F75" s="172">
        <v>66</v>
      </c>
      <c r="G75" s="172">
        <v>44</v>
      </c>
      <c r="H75" s="172">
        <v>22</v>
      </c>
      <c r="I75" s="119"/>
      <c r="J75" s="172">
        <v>46</v>
      </c>
      <c r="K75" s="172">
        <v>27</v>
      </c>
      <c r="L75" s="172">
        <v>19</v>
      </c>
      <c r="M75" s="119"/>
      <c r="N75" s="172">
        <v>18</v>
      </c>
      <c r="O75" s="172">
        <v>9</v>
      </c>
      <c r="P75" s="172">
        <v>9</v>
      </c>
      <c r="Q75" s="119"/>
      <c r="R75" s="172">
        <v>43</v>
      </c>
      <c r="S75" s="172">
        <v>23</v>
      </c>
      <c r="T75" s="172">
        <v>20</v>
      </c>
      <c r="U75" s="119"/>
      <c r="V75" s="172">
        <v>5</v>
      </c>
      <c r="W75" s="172">
        <v>2</v>
      </c>
      <c r="X75" s="172">
        <v>3</v>
      </c>
      <c r="Y75" s="119"/>
      <c r="Z75" s="172">
        <v>0</v>
      </c>
      <c r="AA75" s="172">
        <v>0</v>
      </c>
      <c r="AB75" s="172">
        <v>0</v>
      </c>
      <c r="AD75" s="108" t="s">
        <v>93</v>
      </c>
      <c r="AE75" s="103">
        <f t="shared" si="22"/>
        <v>4.0271493212669682</v>
      </c>
      <c r="AF75" s="103">
        <f t="shared" si="23"/>
        <v>4.721223021582734</v>
      </c>
      <c r="AG75" s="103">
        <f t="shared" si="24"/>
        <v>3.3242258652094714</v>
      </c>
      <c r="AH75" s="143"/>
      <c r="AI75" s="103">
        <f t="shared" si="25"/>
        <v>4.9327354260089686</v>
      </c>
      <c r="AJ75" s="103">
        <f t="shared" si="26"/>
        <v>6.5281899109792292</v>
      </c>
      <c r="AK75" s="103">
        <f t="shared" si="27"/>
        <v>3.3132530120481931</v>
      </c>
      <c r="AL75" s="106"/>
      <c r="AM75" s="103">
        <f t="shared" si="28"/>
        <v>4.4834307992202724</v>
      </c>
      <c r="AN75" s="103">
        <f t="shared" si="29"/>
        <v>5.0467289719626169</v>
      </c>
      <c r="AO75" s="103">
        <f t="shared" si="30"/>
        <v>3.8696537678207736</v>
      </c>
      <c r="AP75" s="106"/>
      <c r="AQ75" s="103">
        <f t="shared" si="31"/>
        <v>2.2058823529411766</v>
      </c>
      <c r="AR75" s="103">
        <f t="shared" si="32"/>
        <v>2.2222222222222223</v>
      </c>
      <c r="AS75" s="103">
        <f t="shared" si="33"/>
        <v>2.1897810218978102</v>
      </c>
      <c r="AT75" s="106"/>
      <c r="AU75" s="103">
        <f t="shared" si="34"/>
        <v>6.4467766116941538</v>
      </c>
      <c r="AV75" s="103">
        <f t="shared" si="35"/>
        <v>6.666666666666667</v>
      </c>
      <c r="AW75" s="103">
        <f t="shared" si="36"/>
        <v>6.2111801242236027</v>
      </c>
      <c r="AX75" s="106"/>
      <c r="AY75" s="103">
        <f t="shared" si="37"/>
        <v>1.0309278350515463</v>
      </c>
      <c r="AZ75" s="103">
        <f t="shared" si="38"/>
        <v>0.87336244541484709</v>
      </c>
      <c r="BA75" s="103">
        <f t="shared" si="39"/>
        <v>1.171875</v>
      </c>
      <c r="BB75" s="143"/>
      <c r="BC75" s="103">
        <f t="shared" si="40"/>
        <v>0</v>
      </c>
      <c r="BD75" s="103">
        <f t="shared" si="41"/>
        <v>0</v>
      </c>
      <c r="BE75" s="103">
        <f t="shared" si="42"/>
        <v>0</v>
      </c>
    </row>
    <row r="76" spans="1:57" ht="15" customHeight="1" x14ac:dyDescent="0.2">
      <c r="A76" s="108" t="s">
        <v>94</v>
      </c>
      <c r="B76" s="172">
        <v>670</v>
      </c>
      <c r="C76" s="172">
        <v>392</v>
      </c>
      <c r="D76" s="172">
        <v>278</v>
      </c>
      <c r="E76" s="119"/>
      <c r="F76" s="172">
        <v>181</v>
      </c>
      <c r="G76" s="172">
        <v>111</v>
      </c>
      <c r="H76" s="172">
        <v>70</v>
      </c>
      <c r="I76" s="119"/>
      <c r="J76" s="172">
        <v>142</v>
      </c>
      <c r="K76" s="172">
        <v>89</v>
      </c>
      <c r="L76" s="172">
        <v>53</v>
      </c>
      <c r="M76" s="119"/>
      <c r="N76" s="172">
        <v>111</v>
      </c>
      <c r="O76" s="172">
        <v>58</v>
      </c>
      <c r="P76" s="172">
        <v>53</v>
      </c>
      <c r="Q76" s="119"/>
      <c r="R76" s="172">
        <v>130</v>
      </c>
      <c r="S76" s="172">
        <v>79</v>
      </c>
      <c r="T76" s="172">
        <v>51</v>
      </c>
      <c r="U76" s="119"/>
      <c r="V76" s="172">
        <v>89</v>
      </c>
      <c r="W76" s="172">
        <v>45</v>
      </c>
      <c r="X76" s="172">
        <v>44</v>
      </c>
      <c r="Y76" s="119"/>
      <c r="Z76" s="172">
        <v>17</v>
      </c>
      <c r="AA76" s="172">
        <v>10</v>
      </c>
      <c r="AB76" s="172">
        <v>7</v>
      </c>
      <c r="AD76" s="108" t="s">
        <v>94</v>
      </c>
      <c r="AE76" s="103">
        <f t="shared" si="22"/>
        <v>7.7934163080144243</v>
      </c>
      <c r="AF76" s="103">
        <f t="shared" si="23"/>
        <v>9.3355560847820911</v>
      </c>
      <c r="AG76" s="103">
        <f t="shared" si="24"/>
        <v>6.3210550250113684</v>
      </c>
      <c r="AH76" s="143"/>
      <c r="AI76" s="103">
        <f t="shared" si="25"/>
        <v>8.0480213428190304</v>
      </c>
      <c r="AJ76" s="103">
        <f t="shared" si="26"/>
        <v>9.8491570541259978</v>
      </c>
      <c r="AK76" s="103">
        <f t="shared" si="27"/>
        <v>6.2388591800356501</v>
      </c>
      <c r="AL76" s="106"/>
      <c r="AM76" s="103">
        <f t="shared" si="28"/>
        <v>7.4934036939313984</v>
      </c>
      <c r="AN76" s="103">
        <f t="shared" si="29"/>
        <v>9.4279661016949152</v>
      </c>
      <c r="AO76" s="103">
        <f t="shared" si="30"/>
        <v>5.573080967402734</v>
      </c>
      <c r="AP76" s="106"/>
      <c r="AQ76" s="103">
        <f t="shared" si="31"/>
        <v>6.6467065868263466</v>
      </c>
      <c r="AR76" s="103">
        <f t="shared" si="32"/>
        <v>7.3885350318471339</v>
      </c>
      <c r="AS76" s="103">
        <f t="shared" si="33"/>
        <v>5.9887005649717517</v>
      </c>
      <c r="AT76" s="106"/>
      <c r="AU76" s="103">
        <f t="shared" si="34"/>
        <v>9.433962264150944</v>
      </c>
      <c r="AV76" s="103">
        <f t="shared" si="35"/>
        <v>11.583577712609969</v>
      </c>
      <c r="AW76" s="103">
        <f t="shared" si="36"/>
        <v>7.3275862068965507</v>
      </c>
      <c r="AX76" s="106"/>
      <c r="AY76" s="103">
        <f t="shared" si="37"/>
        <v>7.4539363484087104</v>
      </c>
      <c r="AZ76" s="103">
        <f t="shared" si="38"/>
        <v>8.0357142857142865</v>
      </c>
      <c r="BA76" s="103">
        <f t="shared" si="39"/>
        <v>6.9400630914826493</v>
      </c>
      <c r="BB76" s="143"/>
      <c r="BC76" s="103">
        <f t="shared" si="40"/>
        <v>8.0568720379146921</v>
      </c>
      <c r="BD76" s="103">
        <f t="shared" si="41"/>
        <v>9.9009900990099009</v>
      </c>
      <c r="BE76" s="103">
        <f t="shared" si="42"/>
        <v>6.3636363636363633</v>
      </c>
    </row>
    <row r="77" spans="1:57" ht="15" customHeight="1" x14ac:dyDescent="0.2">
      <c r="A77" s="108" t="s">
        <v>95</v>
      </c>
      <c r="B77" s="172">
        <v>262</v>
      </c>
      <c r="C77" s="172">
        <v>139</v>
      </c>
      <c r="D77" s="172">
        <v>123</v>
      </c>
      <c r="E77" s="119"/>
      <c r="F77" s="172">
        <v>64</v>
      </c>
      <c r="G77" s="172">
        <v>35</v>
      </c>
      <c r="H77" s="172">
        <v>29</v>
      </c>
      <c r="I77" s="119"/>
      <c r="J77" s="172">
        <v>47</v>
      </c>
      <c r="K77" s="172">
        <v>25</v>
      </c>
      <c r="L77" s="172">
        <v>22</v>
      </c>
      <c r="M77" s="119"/>
      <c r="N77" s="172">
        <v>43</v>
      </c>
      <c r="O77" s="172">
        <v>22</v>
      </c>
      <c r="P77" s="172">
        <v>21</v>
      </c>
      <c r="Q77" s="119"/>
      <c r="R77" s="172">
        <v>58</v>
      </c>
      <c r="S77" s="172">
        <v>30</v>
      </c>
      <c r="T77" s="172">
        <v>28</v>
      </c>
      <c r="U77" s="119"/>
      <c r="V77" s="172">
        <v>23</v>
      </c>
      <c r="W77" s="172">
        <v>12</v>
      </c>
      <c r="X77" s="172">
        <v>11</v>
      </c>
      <c r="Y77" s="119"/>
      <c r="Z77" s="172">
        <v>27</v>
      </c>
      <c r="AA77" s="172">
        <v>15</v>
      </c>
      <c r="AB77" s="172">
        <v>12</v>
      </c>
      <c r="AD77" s="108" t="s">
        <v>95</v>
      </c>
      <c r="AE77" s="103">
        <f t="shared" si="22"/>
        <v>4.9961861174675821</v>
      </c>
      <c r="AF77" s="103">
        <f t="shared" si="23"/>
        <v>5.2912066996574039</v>
      </c>
      <c r="AG77" s="103">
        <f t="shared" si="24"/>
        <v>4.7000382116927781</v>
      </c>
      <c r="AH77" s="143"/>
      <c r="AI77" s="103">
        <f t="shared" si="25"/>
        <v>5.2936311000827132</v>
      </c>
      <c r="AJ77" s="103">
        <f t="shared" si="26"/>
        <v>5.5732484076433124</v>
      </c>
      <c r="AK77" s="103">
        <f t="shared" si="27"/>
        <v>4.9913941480206541</v>
      </c>
      <c r="AL77" s="106"/>
      <c r="AM77" s="103">
        <f t="shared" si="28"/>
        <v>4.4339622641509431</v>
      </c>
      <c r="AN77" s="103">
        <f t="shared" si="29"/>
        <v>4.5955882352941178</v>
      </c>
      <c r="AO77" s="103">
        <f t="shared" si="30"/>
        <v>4.2635658914728678</v>
      </c>
      <c r="AP77" s="106"/>
      <c r="AQ77" s="103">
        <f t="shared" si="31"/>
        <v>4.4193216855087352</v>
      </c>
      <c r="AR77" s="103">
        <f t="shared" si="32"/>
        <v>4.5548654244306412</v>
      </c>
      <c r="AS77" s="103">
        <f t="shared" si="33"/>
        <v>4.2857142857142856</v>
      </c>
      <c r="AT77" s="106"/>
      <c r="AU77" s="103">
        <f t="shared" si="34"/>
        <v>6.538895152198422</v>
      </c>
      <c r="AV77" s="103">
        <f t="shared" si="35"/>
        <v>7.1428571428571423</v>
      </c>
      <c r="AW77" s="103">
        <f t="shared" si="36"/>
        <v>5.9957173447537473</v>
      </c>
      <c r="AX77" s="106"/>
      <c r="AY77" s="103">
        <f t="shared" si="37"/>
        <v>2.8430160692212612</v>
      </c>
      <c r="AZ77" s="103">
        <f t="shared" si="38"/>
        <v>2.9776674937965262</v>
      </c>
      <c r="BA77" s="103">
        <f t="shared" si="39"/>
        <v>2.7093596059113301</v>
      </c>
      <c r="BB77" s="143"/>
      <c r="BC77" s="103">
        <f t="shared" si="40"/>
        <v>8.8235294117647065</v>
      </c>
      <c r="BD77" s="103">
        <f t="shared" si="41"/>
        <v>10.067114093959731</v>
      </c>
      <c r="BE77" s="103">
        <f t="shared" si="42"/>
        <v>7.6433121019108281</v>
      </c>
    </row>
    <row r="78" spans="1:57" ht="15" customHeight="1" x14ac:dyDescent="0.2">
      <c r="A78" s="108" t="s">
        <v>96</v>
      </c>
      <c r="B78" s="172">
        <v>1250</v>
      </c>
      <c r="C78" s="172">
        <v>704</v>
      </c>
      <c r="D78" s="172">
        <v>546</v>
      </c>
      <c r="E78" s="119"/>
      <c r="F78" s="172">
        <v>307</v>
      </c>
      <c r="G78" s="172">
        <v>180</v>
      </c>
      <c r="H78" s="172">
        <v>127</v>
      </c>
      <c r="I78" s="119"/>
      <c r="J78" s="172">
        <v>266</v>
      </c>
      <c r="K78" s="172">
        <v>146</v>
      </c>
      <c r="L78" s="172">
        <v>120</v>
      </c>
      <c r="M78" s="119"/>
      <c r="N78" s="172">
        <v>205</v>
      </c>
      <c r="O78" s="172">
        <v>115</v>
      </c>
      <c r="P78" s="172">
        <v>90</v>
      </c>
      <c r="Q78" s="119"/>
      <c r="R78" s="172">
        <v>280</v>
      </c>
      <c r="S78" s="172">
        <v>161</v>
      </c>
      <c r="T78" s="172">
        <v>119</v>
      </c>
      <c r="U78" s="119"/>
      <c r="V78" s="172">
        <v>154</v>
      </c>
      <c r="W78" s="172">
        <v>77</v>
      </c>
      <c r="X78" s="172">
        <v>77</v>
      </c>
      <c r="Y78" s="119"/>
      <c r="Z78" s="172">
        <v>38</v>
      </c>
      <c r="AA78" s="172">
        <v>25</v>
      </c>
      <c r="AB78" s="172">
        <v>13</v>
      </c>
      <c r="AD78" s="108" t="s">
        <v>96</v>
      </c>
      <c r="AE78" s="103">
        <f t="shared" si="22"/>
        <v>18.859384429692213</v>
      </c>
      <c r="AF78" s="103">
        <f t="shared" si="23"/>
        <v>21.141141141141141</v>
      </c>
      <c r="AG78" s="103">
        <f t="shared" si="24"/>
        <v>16.555488174651302</v>
      </c>
      <c r="AH78" s="143"/>
      <c r="AI78" s="103">
        <f t="shared" si="25"/>
        <v>19.692110327132777</v>
      </c>
      <c r="AJ78" s="103">
        <f t="shared" si="26"/>
        <v>22.249690976514216</v>
      </c>
      <c r="AK78" s="103">
        <f t="shared" si="27"/>
        <v>16.933333333333334</v>
      </c>
      <c r="AL78" s="106"/>
      <c r="AM78" s="103">
        <f t="shared" si="28"/>
        <v>19.718309859154928</v>
      </c>
      <c r="AN78" s="103">
        <f t="shared" si="29"/>
        <v>21.313868613138688</v>
      </c>
      <c r="AO78" s="103">
        <f t="shared" si="30"/>
        <v>18.072289156626507</v>
      </c>
      <c r="AP78" s="106"/>
      <c r="AQ78" s="103">
        <f t="shared" si="31"/>
        <v>15.732924021488873</v>
      </c>
      <c r="AR78" s="103">
        <f t="shared" si="32"/>
        <v>17.477203647416413</v>
      </c>
      <c r="AS78" s="103">
        <f t="shared" si="33"/>
        <v>13.953488372093023</v>
      </c>
      <c r="AT78" s="106"/>
      <c r="AU78" s="103">
        <f t="shared" si="34"/>
        <v>23.509655751469353</v>
      </c>
      <c r="AV78" s="103">
        <f t="shared" si="35"/>
        <v>27.521367521367523</v>
      </c>
      <c r="AW78" s="103">
        <f t="shared" si="36"/>
        <v>19.636963696369637</v>
      </c>
      <c r="AX78" s="106"/>
      <c r="AY78" s="103">
        <f t="shared" si="37"/>
        <v>16.261879619852166</v>
      </c>
      <c r="AZ78" s="103">
        <f t="shared" si="38"/>
        <v>16.960352422907491</v>
      </c>
      <c r="BA78" s="103">
        <f t="shared" si="39"/>
        <v>15.618661257606492</v>
      </c>
      <c r="BB78" s="143"/>
      <c r="BC78" s="103">
        <f t="shared" si="40"/>
        <v>13.620071684587815</v>
      </c>
      <c r="BD78" s="103">
        <f t="shared" si="41"/>
        <v>17.985611510791365</v>
      </c>
      <c r="BE78" s="103">
        <f t="shared" si="42"/>
        <v>9.2857142857142865</v>
      </c>
    </row>
    <row r="79" spans="1:57" ht="15" customHeight="1" x14ac:dyDescent="0.2">
      <c r="A79" s="108" t="s">
        <v>97</v>
      </c>
      <c r="B79" s="172">
        <v>138</v>
      </c>
      <c r="C79" s="172">
        <v>91</v>
      </c>
      <c r="D79" s="172">
        <v>47</v>
      </c>
      <c r="E79" s="119"/>
      <c r="F79" s="172">
        <v>46</v>
      </c>
      <c r="G79" s="172">
        <v>32</v>
      </c>
      <c r="H79" s="172">
        <v>14</v>
      </c>
      <c r="I79" s="119"/>
      <c r="J79" s="172">
        <v>36</v>
      </c>
      <c r="K79" s="172">
        <v>26</v>
      </c>
      <c r="L79" s="172">
        <v>10</v>
      </c>
      <c r="M79" s="119"/>
      <c r="N79" s="172">
        <v>11</v>
      </c>
      <c r="O79" s="172">
        <v>4</v>
      </c>
      <c r="P79" s="172">
        <v>7</v>
      </c>
      <c r="Q79" s="119"/>
      <c r="R79" s="172">
        <v>32</v>
      </c>
      <c r="S79" s="172">
        <v>21</v>
      </c>
      <c r="T79" s="172">
        <v>11</v>
      </c>
      <c r="U79" s="119"/>
      <c r="V79" s="172">
        <v>12</v>
      </c>
      <c r="W79" s="172">
        <v>7</v>
      </c>
      <c r="X79" s="172">
        <v>5</v>
      </c>
      <c r="Y79" s="119"/>
      <c r="Z79" s="172">
        <v>1</v>
      </c>
      <c r="AA79" s="172">
        <v>1</v>
      </c>
      <c r="AB79" s="172">
        <v>0</v>
      </c>
      <c r="AD79" s="108" t="s">
        <v>97</v>
      </c>
      <c r="AE79" s="103">
        <f t="shared" si="22"/>
        <v>3.0879391362720967</v>
      </c>
      <c r="AF79" s="103">
        <f t="shared" si="23"/>
        <v>4.1027953110910733</v>
      </c>
      <c r="AG79" s="103">
        <f t="shared" si="24"/>
        <v>2.0879609062638829</v>
      </c>
      <c r="AH79" s="143"/>
      <c r="AI79" s="103">
        <f t="shared" si="25"/>
        <v>4.4834307992202724</v>
      </c>
      <c r="AJ79" s="103">
        <f t="shared" si="26"/>
        <v>6.2135922330097086</v>
      </c>
      <c r="AK79" s="103">
        <f t="shared" si="27"/>
        <v>2.7397260273972601</v>
      </c>
      <c r="AL79" s="106"/>
      <c r="AM79" s="103">
        <f t="shared" si="28"/>
        <v>3.6885245901639343</v>
      </c>
      <c r="AN79" s="103">
        <f t="shared" si="29"/>
        <v>5.383022774327122</v>
      </c>
      <c r="AO79" s="103">
        <f t="shared" si="30"/>
        <v>2.028397565922921</v>
      </c>
      <c r="AP79" s="106"/>
      <c r="AQ79" s="103">
        <f t="shared" si="31"/>
        <v>1.3732833957553059</v>
      </c>
      <c r="AR79" s="103">
        <f t="shared" si="32"/>
        <v>1.0126582278481013</v>
      </c>
      <c r="AS79" s="103">
        <f t="shared" si="33"/>
        <v>1.7241379310344827</v>
      </c>
      <c r="AT79" s="106"/>
      <c r="AU79" s="103">
        <f t="shared" si="34"/>
        <v>3.9900249376558601</v>
      </c>
      <c r="AV79" s="103">
        <f t="shared" si="35"/>
        <v>4.9881235154394297</v>
      </c>
      <c r="AW79" s="103">
        <f t="shared" si="36"/>
        <v>2.8871391076115485</v>
      </c>
      <c r="AX79" s="106"/>
      <c r="AY79" s="103">
        <f t="shared" si="37"/>
        <v>1.7467248908296942</v>
      </c>
      <c r="AZ79" s="103">
        <f t="shared" si="38"/>
        <v>2.2012578616352201</v>
      </c>
      <c r="BA79" s="103">
        <f t="shared" si="39"/>
        <v>1.3550135501355014</v>
      </c>
      <c r="BB79" s="143"/>
      <c r="BC79" s="103">
        <f t="shared" si="40"/>
        <v>0.56497175141242939</v>
      </c>
      <c r="BD79" s="103">
        <f t="shared" si="41"/>
        <v>1.1627906976744187</v>
      </c>
      <c r="BE79" s="103">
        <f t="shared" si="42"/>
        <v>0</v>
      </c>
    </row>
    <row r="80" spans="1:57" ht="15" customHeight="1" x14ac:dyDescent="0.2">
      <c r="A80" s="108" t="s">
        <v>98</v>
      </c>
      <c r="B80" s="172">
        <v>498</v>
      </c>
      <c r="C80" s="172">
        <v>308</v>
      </c>
      <c r="D80" s="172">
        <v>190</v>
      </c>
      <c r="E80" s="119"/>
      <c r="F80" s="172">
        <v>201</v>
      </c>
      <c r="G80" s="172">
        <v>121</v>
      </c>
      <c r="H80" s="172">
        <v>80</v>
      </c>
      <c r="I80" s="119"/>
      <c r="J80" s="172">
        <v>106</v>
      </c>
      <c r="K80" s="172">
        <v>67</v>
      </c>
      <c r="L80" s="172">
        <v>39</v>
      </c>
      <c r="M80" s="119"/>
      <c r="N80" s="172">
        <v>43</v>
      </c>
      <c r="O80" s="172">
        <v>29</v>
      </c>
      <c r="P80" s="172">
        <v>14</v>
      </c>
      <c r="Q80" s="119"/>
      <c r="R80" s="172">
        <v>117</v>
      </c>
      <c r="S80" s="172">
        <v>68</v>
      </c>
      <c r="T80" s="172">
        <v>49</v>
      </c>
      <c r="U80" s="119"/>
      <c r="V80" s="172">
        <v>23</v>
      </c>
      <c r="W80" s="172">
        <v>17</v>
      </c>
      <c r="X80" s="172">
        <v>6</v>
      </c>
      <c r="Y80" s="119"/>
      <c r="Z80" s="172">
        <v>8</v>
      </c>
      <c r="AA80" s="172">
        <v>6</v>
      </c>
      <c r="AB80" s="172">
        <v>2</v>
      </c>
      <c r="AD80" s="108" t="s">
        <v>98</v>
      </c>
      <c r="AE80" s="103">
        <f t="shared" si="22"/>
        <v>5.1319043693322337</v>
      </c>
      <c r="AF80" s="103">
        <f t="shared" si="23"/>
        <v>6.3335389677154019</v>
      </c>
      <c r="AG80" s="103">
        <f t="shared" si="24"/>
        <v>3.9248089237760788</v>
      </c>
      <c r="AH80" s="143"/>
      <c r="AI80" s="103">
        <f t="shared" si="25"/>
        <v>7.7159309021113245</v>
      </c>
      <c r="AJ80" s="103">
        <f t="shared" si="26"/>
        <v>9.1458805744520042</v>
      </c>
      <c r="AK80" s="103">
        <f t="shared" si="27"/>
        <v>6.2402496099843994</v>
      </c>
      <c r="AL80" s="106"/>
      <c r="AM80" s="103">
        <f t="shared" si="28"/>
        <v>4.8490393412625803</v>
      </c>
      <c r="AN80" s="103">
        <f t="shared" si="29"/>
        <v>5.9821428571428577</v>
      </c>
      <c r="AO80" s="103">
        <f t="shared" si="30"/>
        <v>3.6585365853658534</v>
      </c>
      <c r="AP80" s="106"/>
      <c r="AQ80" s="103">
        <f t="shared" si="31"/>
        <v>2.4970963995354238</v>
      </c>
      <c r="AR80" s="103">
        <f t="shared" si="32"/>
        <v>3.3142857142857141</v>
      </c>
      <c r="AS80" s="103">
        <f t="shared" si="33"/>
        <v>1.6528925619834711</v>
      </c>
      <c r="AT80" s="106"/>
      <c r="AU80" s="103">
        <f t="shared" si="34"/>
        <v>6.4712389380530979</v>
      </c>
      <c r="AV80" s="103">
        <f t="shared" si="35"/>
        <v>7.5892857142857135</v>
      </c>
      <c r="AW80" s="103">
        <f t="shared" si="36"/>
        <v>5.3728070175438596</v>
      </c>
      <c r="AX80" s="106"/>
      <c r="AY80" s="103">
        <f t="shared" si="37"/>
        <v>2.0353982300884956</v>
      </c>
      <c r="AZ80" s="103">
        <f t="shared" si="38"/>
        <v>3.1716417910447761</v>
      </c>
      <c r="BA80" s="103">
        <f t="shared" si="39"/>
        <v>1.0101010101010102</v>
      </c>
      <c r="BB80" s="143"/>
      <c r="BC80" s="103">
        <f t="shared" si="40"/>
        <v>3.1620553359683794</v>
      </c>
      <c r="BD80" s="103">
        <f t="shared" si="41"/>
        <v>5.3097345132743365</v>
      </c>
      <c r="BE80" s="103">
        <f t="shared" si="42"/>
        <v>1.4285714285714286</v>
      </c>
    </row>
    <row r="81" spans="1:60" ht="15" customHeight="1" x14ac:dyDescent="0.2">
      <c r="A81" s="108" t="s">
        <v>99</v>
      </c>
      <c r="B81" s="172">
        <v>737</v>
      </c>
      <c r="C81" s="172">
        <v>425</v>
      </c>
      <c r="D81" s="172">
        <v>312</v>
      </c>
      <c r="E81" s="119"/>
      <c r="F81" s="172">
        <v>203</v>
      </c>
      <c r="G81" s="172">
        <v>105</v>
      </c>
      <c r="H81" s="172">
        <v>98</v>
      </c>
      <c r="I81" s="119"/>
      <c r="J81" s="172">
        <v>160</v>
      </c>
      <c r="K81" s="172">
        <v>98</v>
      </c>
      <c r="L81" s="172">
        <v>62</v>
      </c>
      <c r="M81" s="119"/>
      <c r="N81" s="172">
        <v>97</v>
      </c>
      <c r="O81" s="172">
        <v>57</v>
      </c>
      <c r="P81" s="172">
        <v>40</v>
      </c>
      <c r="Q81" s="119"/>
      <c r="R81" s="172">
        <v>151</v>
      </c>
      <c r="S81" s="172">
        <v>93</v>
      </c>
      <c r="T81" s="172">
        <v>58</v>
      </c>
      <c r="U81" s="119"/>
      <c r="V81" s="172">
        <v>70</v>
      </c>
      <c r="W81" s="172">
        <v>41</v>
      </c>
      <c r="X81" s="172">
        <v>29</v>
      </c>
      <c r="Y81" s="119"/>
      <c r="Z81" s="172">
        <v>56</v>
      </c>
      <c r="AA81" s="172">
        <v>31</v>
      </c>
      <c r="AB81" s="172">
        <v>25</v>
      </c>
      <c r="AD81" s="108" t="s">
        <v>99</v>
      </c>
      <c r="AE81" s="103">
        <f t="shared" si="22"/>
        <v>7.8554679172884248</v>
      </c>
      <c r="AF81" s="103">
        <f t="shared" si="23"/>
        <v>9.0579710144927539</v>
      </c>
      <c r="AG81" s="103">
        <f t="shared" si="24"/>
        <v>6.6524520255863546</v>
      </c>
      <c r="AH81" s="143"/>
      <c r="AI81" s="103">
        <f t="shared" si="25"/>
        <v>8.3196721311475414</v>
      </c>
      <c r="AJ81" s="103">
        <f t="shared" si="26"/>
        <v>8.3865814696485632</v>
      </c>
      <c r="AK81" s="103">
        <f t="shared" si="27"/>
        <v>8.2491582491582491</v>
      </c>
      <c r="AL81" s="106"/>
      <c r="AM81" s="103">
        <f t="shared" si="28"/>
        <v>7.4349442379182156</v>
      </c>
      <c r="AN81" s="103">
        <f t="shared" si="29"/>
        <v>9.2627599243856338</v>
      </c>
      <c r="AO81" s="103">
        <f t="shared" si="30"/>
        <v>5.6672760511883</v>
      </c>
      <c r="AP81" s="106"/>
      <c r="AQ81" s="103">
        <f t="shared" si="31"/>
        <v>5.8258258258258255</v>
      </c>
      <c r="AR81" s="103">
        <f t="shared" si="32"/>
        <v>6.875753920386007</v>
      </c>
      <c r="AS81" s="103">
        <f t="shared" si="33"/>
        <v>4.7846889952153111</v>
      </c>
      <c r="AT81" s="106"/>
      <c r="AU81" s="103">
        <f t="shared" si="34"/>
        <v>9.8371335504886002</v>
      </c>
      <c r="AV81" s="103">
        <f t="shared" si="35"/>
        <v>11.81702668360864</v>
      </c>
      <c r="AW81" s="103">
        <f t="shared" si="36"/>
        <v>7.7540106951871666</v>
      </c>
      <c r="AX81" s="106"/>
      <c r="AY81" s="103">
        <f t="shared" si="37"/>
        <v>6.1837455830388697</v>
      </c>
      <c r="AZ81" s="103">
        <f t="shared" si="38"/>
        <v>7.4954296160877512</v>
      </c>
      <c r="BA81" s="103">
        <f t="shared" si="39"/>
        <v>4.9572649572649574</v>
      </c>
      <c r="BB81" s="143"/>
      <c r="BC81" s="103">
        <v>0</v>
      </c>
      <c r="BD81" s="103">
        <v>0</v>
      </c>
      <c r="BE81" s="103">
        <v>0</v>
      </c>
    </row>
    <row r="82" spans="1:60" ht="15" customHeight="1" x14ac:dyDescent="0.2">
      <c r="A82" s="108" t="s">
        <v>100</v>
      </c>
      <c r="B82" s="172">
        <v>263</v>
      </c>
      <c r="C82" s="172">
        <v>156</v>
      </c>
      <c r="D82" s="172">
        <v>107</v>
      </c>
      <c r="E82" s="119"/>
      <c r="F82" s="172">
        <v>60</v>
      </c>
      <c r="G82" s="172">
        <v>37</v>
      </c>
      <c r="H82" s="172">
        <v>23</v>
      </c>
      <c r="I82" s="119"/>
      <c r="J82" s="172">
        <v>62</v>
      </c>
      <c r="K82" s="172">
        <v>33</v>
      </c>
      <c r="L82" s="172">
        <v>29</v>
      </c>
      <c r="M82" s="119"/>
      <c r="N82" s="172">
        <v>47</v>
      </c>
      <c r="O82" s="172">
        <v>26</v>
      </c>
      <c r="P82" s="172">
        <v>21</v>
      </c>
      <c r="Q82" s="119"/>
      <c r="R82" s="172">
        <v>37</v>
      </c>
      <c r="S82" s="172">
        <v>19</v>
      </c>
      <c r="T82" s="172">
        <v>18</v>
      </c>
      <c r="U82" s="119"/>
      <c r="V82" s="172">
        <v>29</v>
      </c>
      <c r="W82" s="172">
        <v>22</v>
      </c>
      <c r="X82" s="172">
        <v>7</v>
      </c>
      <c r="Y82" s="119"/>
      <c r="Z82" s="172">
        <v>28</v>
      </c>
      <c r="AA82" s="172">
        <v>19</v>
      </c>
      <c r="AB82" s="172">
        <v>9</v>
      </c>
      <c r="AD82" s="108" t="s">
        <v>100</v>
      </c>
      <c r="AE82" s="103">
        <f t="shared" si="22"/>
        <v>5.7865786578657863</v>
      </c>
      <c r="AF82" s="103">
        <f t="shared" si="23"/>
        <v>6.7914671310404877</v>
      </c>
      <c r="AG82" s="103">
        <f t="shared" si="24"/>
        <v>4.7597864768683271</v>
      </c>
      <c r="AH82" s="143"/>
      <c r="AI82" s="103">
        <f t="shared" si="25"/>
        <v>4.8270313757039416</v>
      </c>
      <c r="AJ82" s="103">
        <f t="shared" si="26"/>
        <v>5.7453416149068319</v>
      </c>
      <c r="AK82" s="103">
        <f t="shared" si="27"/>
        <v>3.8397328881469113</v>
      </c>
      <c r="AL82" s="106"/>
      <c r="AM82" s="103">
        <f t="shared" si="28"/>
        <v>6.281661600810537</v>
      </c>
      <c r="AN82" s="103">
        <f t="shared" si="29"/>
        <v>6.6265060240963862</v>
      </c>
      <c r="AO82" s="103">
        <f t="shared" si="30"/>
        <v>5.9304703476482619</v>
      </c>
      <c r="AP82" s="106"/>
      <c r="AQ82" s="103">
        <f t="shared" si="31"/>
        <v>6.0102301790281327</v>
      </c>
      <c r="AR82" s="103">
        <f t="shared" si="32"/>
        <v>6.8783068783068781</v>
      </c>
      <c r="AS82" s="103">
        <f t="shared" si="33"/>
        <v>5.1980198019801982</v>
      </c>
      <c r="AT82" s="106"/>
      <c r="AU82" s="103">
        <f t="shared" si="34"/>
        <v>5.160390516039052</v>
      </c>
      <c r="AV82" s="103">
        <f t="shared" si="35"/>
        <v>5.0397877984084882</v>
      </c>
      <c r="AW82" s="103">
        <f t="shared" si="36"/>
        <v>5.2941176470588234</v>
      </c>
      <c r="AX82" s="106"/>
      <c r="AY82" s="103">
        <f t="shared" si="37"/>
        <v>5.6310679611650478</v>
      </c>
      <c r="AZ82" s="103">
        <f t="shared" si="38"/>
        <v>8.7301587301587293</v>
      </c>
      <c r="BA82" s="103">
        <f t="shared" si="39"/>
        <v>2.6615969581749046</v>
      </c>
      <c r="BB82" s="143"/>
      <c r="BC82" s="103">
        <f t="shared" ref="BC82:BE87" si="43">+Z82/(Z82+Z36+Z129)*100</f>
        <v>9.3023255813953494</v>
      </c>
      <c r="BD82" s="103">
        <f t="shared" si="43"/>
        <v>12.837837837837837</v>
      </c>
      <c r="BE82" s="103">
        <f t="shared" si="43"/>
        <v>5.8823529411764701</v>
      </c>
    </row>
    <row r="83" spans="1:60" ht="15" customHeight="1" x14ac:dyDescent="0.2">
      <c r="A83" s="108" t="s">
        <v>101</v>
      </c>
      <c r="B83" s="172">
        <v>566</v>
      </c>
      <c r="C83" s="172">
        <v>321</v>
      </c>
      <c r="D83" s="172">
        <v>245</v>
      </c>
      <c r="E83" s="119"/>
      <c r="F83" s="172">
        <v>192</v>
      </c>
      <c r="G83" s="172">
        <v>115</v>
      </c>
      <c r="H83" s="172">
        <v>77</v>
      </c>
      <c r="I83" s="119"/>
      <c r="J83" s="172">
        <v>198</v>
      </c>
      <c r="K83" s="172">
        <v>108</v>
      </c>
      <c r="L83" s="172">
        <v>90</v>
      </c>
      <c r="M83" s="119"/>
      <c r="N83" s="172">
        <v>49</v>
      </c>
      <c r="O83" s="172">
        <v>29</v>
      </c>
      <c r="P83" s="172">
        <v>20</v>
      </c>
      <c r="Q83" s="119"/>
      <c r="R83" s="172">
        <v>92</v>
      </c>
      <c r="S83" s="172">
        <v>48</v>
      </c>
      <c r="T83" s="172">
        <v>44</v>
      </c>
      <c r="U83" s="119"/>
      <c r="V83" s="172">
        <v>27</v>
      </c>
      <c r="W83" s="172">
        <v>15</v>
      </c>
      <c r="X83" s="172">
        <v>12</v>
      </c>
      <c r="Y83" s="119"/>
      <c r="Z83" s="172">
        <v>8</v>
      </c>
      <c r="AA83" s="172">
        <v>6</v>
      </c>
      <c r="AB83" s="172">
        <v>2</v>
      </c>
      <c r="AD83" s="108" t="s">
        <v>101</v>
      </c>
      <c r="AE83" s="103">
        <f t="shared" si="22"/>
        <v>10.863723608445298</v>
      </c>
      <c r="AF83" s="103">
        <f t="shared" si="23"/>
        <v>12.280030604437643</v>
      </c>
      <c r="AG83" s="103">
        <f t="shared" si="24"/>
        <v>9.4375963020030813</v>
      </c>
      <c r="AH83" s="143"/>
      <c r="AI83" s="103">
        <f t="shared" si="25"/>
        <v>13.232253618194347</v>
      </c>
      <c r="AJ83" s="103">
        <f t="shared" si="26"/>
        <v>14.993481095176012</v>
      </c>
      <c r="AK83" s="103">
        <f t="shared" si="27"/>
        <v>11.257309941520468</v>
      </c>
      <c r="AL83" s="106"/>
      <c r="AM83" s="103">
        <f t="shared" si="28"/>
        <v>16.596814752724224</v>
      </c>
      <c r="AN83" s="103">
        <f t="shared" si="29"/>
        <v>18.914185639229423</v>
      </c>
      <c r="AO83" s="103">
        <f t="shared" si="30"/>
        <v>14.469453376205788</v>
      </c>
      <c r="AP83" s="106"/>
      <c r="AQ83" s="103">
        <f t="shared" si="31"/>
        <v>4.8853439680957127</v>
      </c>
      <c r="AR83" s="103">
        <f t="shared" si="32"/>
        <v>5.6640625</v>
      </c>
      <c r="AS83" s="103">
        <f t="shared" si="33"/>
        <v>4.0733197556008145</v>
      </c>
      <c r="AT83" s="106"/>
      <c r="AU83" s="103">
        <f t="shared" si="34"/>
        <v>10.849056603773585</v>
      </c>
      <c r="AV83" s="103">
        <f t="shared" si="35"/>
        <v>11.162790697674419</v>
      </c>
      <c r="AW83" s="103">
        <f t="shared" si="36"/>
        <v>10.526315789473683</v>
      </c>
      <c r="AX83" s="106"/>
      <c r="AY83" s="103">
        <f t="shared" si="37"/>
        <v>4.5454545454545459</v>
      </c>
      <c r="AZ83" s="103">
        <f t="shared" si="38"/>
        <v>5.3191489361702127</v>
      </c>
      <c r="BA83" s="103">
        <f t="shared" si="39"/>
        <v>3.8461538461538463</v>
      </c>
      <c r="BB83" s="143"/>
      <c r="BC83" s="103">
        <f t="shared" si="43"/>
        <v>6.6115702479338845</v>
      </c>
      <c r="BD83" s="103">
        <f t="shared" si="43"/>
        <v>11.538461538461538</v>
      </c>
      <c r="BE83" s="103">
        <f t="shared" si="43"/>
        <v>2.8985507246376812</v>
      </c>
    </row>
    <row r="84" spans="1:60" ht="15" customHeight="1" x14ac:dyDescent="0.2">
      <c r="A84" s="108" t="s">
        <v>102</v>
      </c>
      <c r="B84" s="172">
        <v>68</v>
      </c>
      <c r="C84" s="172">
        <v>51</v>
      </c>
      <c r="D84" s="172">
        <v>17</v>
      </c>
      <c r="E84" s="119"/>
      <c r="F84" s="172">
        <v>21</v>
      </c>
      <c r="G84" s="172">
        <v>15</v>
      </c>
      <c r="H84" s="172">
        <v>6</v>
      </c>
      <c r="I84" s="119"/>
      <c r="J84" s="172">
        <v>16</v>
      </c>
      <c r="K84" s="172">
        <v>11</v>
      </c>
      <c r="L84" s="172">
        <v>5</v>
      </c>
      <c r="M84" s="119"/>
      <c r="N84" s="172">
        <v>6</v>
      </c>
      <c r="O84" s="172">
        <v>6</v>
      </c>
      <c r="P84" s="172">
        <v>0</v>
      </c>
      <c r="Q84" s="119"/>
      <c r="R84" s="172">
        <v>17</v>
      </c>
      <c r="S84" s="172">
        <v>13</v>
      </c>
      <c r="T84" s="172">
        <v>4</v>
      </c>
      <c r="U84" s="119"/>
      <c r="V84" s="172">
        <v>7</v>
      </c>
      <c r="W84" s="172">
        <v>5</v>
      </c>
      <c r="X84" s="172">
        <v>2</v>
      </c>
      <c r="Y84" s="119"/>
      <c r="Z84" s="172">
        <v>1</v>
      </c>
      <c r="AA84" s="172">
        <v>1</v>
      </c>
      <c r="AB84" s="172">
        <v>0</v>
      </c>
      <c r="AD84" s="108" t="s">
        <v>102</v>
      </c>
      <c r="AE84" s="103">
        <f t="shared" si="22"/>
        <v>3.7610619469026552</v>
      </c>
      <c r="AF84" s="103">
        <f t="shared" si="23"/>
        <v>5.3968253968253972</v>
      </c>
      <c r="AG84" s="103">
        <f t="shared" si="24"/>
        <v>1.9698725376593278</v>
      </c>
      <c r="AH84" s="143"/>
      <c r="AI84" s="103">
        <f t="shared" si="25"/>
        <v>4.0540540540540544</v>
      </c>
      <c r="AJ84" s="103">
        <f t="shared" si="26"/>
        <v>4.838709677419355</v>
      </c>
      <c r="AK84" s="103">
        <f t="shared" si="27"/>
        <v>2.8846153846153846</v>
      </c>
      <c r="AL84" s="106"/>
      <c r="AM84" s="103">
        <f t="shared" si="28"/>
        <v>3.9024390243902438</v>
      </c>
      <c r="AN84" s="103">
        <f t="shared" si="29"/>
        <v>5.3398058252427179</v>
      </c>
      <c r="AO84" s="103">
        <f t="shared" si="30"/>
        <v>2.4509803921568629</v>
      </c>
      <c r="AP84" s="106"/>
      <c r="AQ84" s="103">
        <f t="shared" si="31"/>
        <v>1.9736842105263157</v>
      </c>
      <c r="AR84" s="103">
        <f t="shared" si="32"/>
        <v>3.9473684210526314</v>
      </c>
      <c r="AS84" s="103">
        <f t="shared" si="33"/>
        <v>0</v>
      </c>
      <c r="AT84" s="106"/>
      <c r="AU84" s="103">
        <f t="shared" si="34"/>
        <v>6.4150943396226419</v>
      </c>
      <c r="AV84" s="103">
        <f t="shared" si="35"/>
        <v>10.317460317460316</v>
      </c>
      <c r="AW84" s="103">
        <f t="shared" si="36"/>
        <v>2.877697841726619</v>
      </c>
      <c r="AX84" s="106"/>
      <c r="AY84" s="103">
        <f t="shared" si="37"/>
        <v>3.6269430051813467</v>
      </c>
      <c r="AZ84" s="103">
        <f t="shared" si="38"/>
        <v>5.376344086021505</v>
      </c>
      <c r="BA84" s="103">
        <f t="shared" si="39"/>
        <v>2</v>
      </c>
      <c r="BB84" s="143"/>
      <c r="BC84" s="103">
        <f t="shared" si="43"/>
        <v>0.84745762711864403</v>
      </c>
      <c r="BD84" s="103">
        <f t="shared" si="43"/>
        <v>1.7241379310344827</v>
      </c>
      <c r="BE84" s="103">
        <f t="shared" si="43"/>
        <v>0</v>
      </c>
    </row>
    <row r="85" spans="1:60" ht="15" customHeight="1" x14ac:dyDescent="0.2">
      <c r="A85" s="108" t="s">
        <v>103</v>
      </c>
      <c r="B85" s="172">
        <v>1609</v>
      </c>
      <c r="C85" s="172">
        <v>878</v>
      </c>
      <c r="D85" s="172">
        <v>731</v>
      </c>
      <c r="E85" s="119"/>
      <c r="F85" s="172">
        <v>696</v>
      </c>
      <c r="G85" s="172">
        <v>376</v>
      </c>
      <c r="H85" s="172">
        <v>320</v>
      </c>
      <c r="I85" s="119"/>
      <c r="J85" s="172">
        <v>378</v>
      </c>
      <c r="K85" s="172">
        <v>214</v>
      </c>
      <c r="L85" s="172">
        <v>164</v>
      </c>
      <c r="M85" s="119"/>
      <c r="N85" s="172">
        <v>140</v>
      </c>
      <c r="O85" s="172">
        <v>79</v>
      </c>
      <c r="P85" s="172">
        <v>61</v>
      </c>
      <c r="Q85" s="119"/>
      <c r="R85" s="172">
        <v>242</v>
      </c>
      <c r="S85" s="172">
        <v>133</v>
      </c>
      <c r="T85" s="172">
        <v>109</v>
      </c>
      <c r="U85" s="119"/>
      <c r="V85" s="172">
        <v>91</v>
      </c>
      <c r="W85" s="172">
        <v>42</v>
      </c>
      <c r="X85" s="172">
        <v>49</v>
      </c>
      <c r="Y85" s="119"/>
      <c r="Z85" s="172">
        <v>62</v>
      </c>
      <c r="AA85" s="172">
        <v>34</v>
      </c>
      <c r="AB85" s="172">
        <v>28</v>
      </c>
      <c r="AD85" s="108" t="s">
        <v>103</v>
      </c>
      <c r="AE85" s="103">
        <f t="shared" si="22"/>
        <v>11.058419243986254</v>
      </c>
      <c r="AF85" s="103">
        <f t="shared" si="23"/>
        <v>12.357494722026741</v>
      </c>
      <c r="AG85" s="103">
        <f t="shared" si="24"/>
        <v>9.8186702484889192</v>
      </c>
      <c r="AH85" s="143"/>
      <c r="AI85" s="103">
        <f t="shared" si="25"/>
        <v>17.399999999999999</v>
      </c>
      <c r="AJ85" s="103">
        <f t="shared" si="26"/>
        <v>18.809404702351177</v>
      </c>
      <c r="AK85" s="103">
        <f t="shared" si="27"/>
        <v>15.992003998001</v>
      </c>
      <c r="AL85" s="106"/>
      <c r="AM85" s="103">
        <f t="shared" si="28"/>
        <v>11.666666666666666</v>
      </c>
      <c r="AN85" s="103">
        <f t="shared" si="29"/>
        <v>13.096695226438188</v>
      </c>
      <c r="AO85" s="103">
        <f t="shared" si="30"/>
        <v>10.211706102117061</v>
      </c>
      <c r="AP85" s="106"/>
      <c r="AQ85" s="103">
        <f t="shared" si="31"/>
        <v>5.4644808743169397</v>
      </c>
      <c r="AR85" s="103">
        <f t="shared" si="32"/>
        <v>6.3301282051282044</v>
      </c>
      <c r="AS85" s="103">
        <f t="shared" si="33"/>
        <v>4.6423135464231349</v>
      </c>
      <c r="AT85" s="106"/>
      <c r="AU85" s="103">
        <f t="shared" si="34"/>
        <v>10.614035087719298</v>
      </c>
      <c r="AV85" s="103">
        <f t="shared" si="35"/>
        <v>12.146118721461187</v>
      </c>
      <c r="AW85" s="103">
        <f t="shared" si="36"/>
        <v>9.1983122362869185</v>
      </c>
      <c r="AX85" s="106"/>
      <c r="AY85" s="103">
        <f t="shared" si="37"/>
        <v>4.8327137546468402</v>
      </c>
      <c r="AZ85" s="103">
        <f t="shared" si="38"/>
        <v>4.8220436280137768</v>
      </c>
      <c r="BA85" s="103">
        <f t="shared" si="39"/>
        <v>4.8418972332015811</v>
      </c>
      <c r="BB85" s="143"/>
      <c r="BC85" s="103">
        <f t="shared" si="43"/>
        <v>10.598290598290598</v>
      </c>
      <c r="BD85" s="103">
        <f t="shared" si="43"/>
        <v>13.178294573643413</v>
      </c>
      <c r="BE85" s="103">
        <f t="shared" si="43"/>
        <v>8.5626911314984699</v>
      </c>
    </row>
    <row r="86" spans="1:60" ht="15" customHeight="1" x14ac:dyDescent="0.2">
      <c r="A86" s="108" t="s">
        <v>104</v>
      </c>
      <c r="B86" s="172">
        <v>1165</v>
      </c>
      <c r="C86" s="172">
        <v>705</v>
      </c>
      <c r="D86" s="172">
        <v>460</v>
      </c>
      <c r="E86" s="119"/>
      <c r="F86" s="172">
        <v>463</v>
      </c>
      <c r="G86" s="172">
        <v>285</v>
      </c>
      <c r="H86" s="172">
        <v>178</v>
      </c>
      <c r="I86" s="119"/>
      <c r="J86" s="172">
        <v>199</v>
      </c>
      <c r="K86" s="172">
        <v>121</v>
      </c>
      <c r="L86" s="172">
        <v>78</v>
      </c>
      <c r="M86" s="119"/>
      <c r="N86" s="172">
        <v>151</v>
      </c>
      <c r="O86" s="172">
        <v>86</v>
      </c>
      <c r="P86" s="172">
        <v>65</v>
      </c>
      <c r="Q86" s="119"/>
      <c r="R86" s="172">
        <v>218</v>
      </c>
      <c r="S86" s="172">
        <v>135</v>
      </c>
      <c r="T86" s="172">
        <v>83</v>
      </c>
      <c r="U86" s="119"/>
      <c r="V86" s="172">
        <v>90</v>
      </c>
      <c r="W86" s="172">
        <v>52</v>
      </c>
      <c r="X86" s="172">
        <v>38</v>
      </c>
      <c r="Y86" s="119"/>
      <c r="Z86" s="172">
        <v>44</v>
      </c>
      <c r="AA86" s="172">
        <v>26</v>
      </c>
      <c r="AB86" s="172">
        <v>18</v>
      </c>
      <c r="AD86" s="108" t="s">
        <v>104</v>
      </c>
      <c r="AE86" s="103">
        <f t="shared" si="22"/>
        <v>9.2299160196482344</v>
      </c>
      <c r="AF86" s="103">
        <f t="shared" si="23"/>
        <v>11.327120822622108</v>
      </c>
      <c r="AG86" s="103">
        <f t="shared" si="24"/>
        <v>7.1897467958737113</v>
      </c>
      <c r="AH86" s="143"/>
      <c r="AI86" s="103">
        <f t="shared" si="25"/>
        <v>13.657817109144544</v>
      </c>
      <c r="AJ86" s="103">
        <f t="shared" si="26"/>
        <v>16.483516483516482</v>
      </c>
      <c r="AK86" s="103">
        <f t="shared" si="27"/>
        <v>10.716435881998795</v>
      </c>
      <c r="AL86" s="106"/>
      <c r="AM86" s="103">
        <f t="shared" si="28"/>
        <v>6.8010936431989064</v>
      </c>
      <c r="AN86" s="103">
        <f t="shared" si="29"/>
        <v>8.3563535911602198</v>
      </c>
      <c r="AO86" s="103">
        <f t="shared" si="30"/>
        <v>5.2774018944519625</v>
      </c>
      <c r="AP86" s="106"/>
      <c r="AQ86" s="103">
        <f t="shared" si="31"/>
        <v>6.6199035510740893</v>
      </c>
      <c r="AR86" s="103">
        <f t="shared" si="32"/>
        <v>7.658058771148708</v>
      </c>
      <c r="AS86" s="103">
        <f t="shared" si="33"/>
        <v>5.6131260794473237</v>
      </c>
      <c r="AT86" s="106"/>
      <c r="AU86" s="103">
        <f t="shared" si="34"/>
        <v>10.728346456692913</v>
      </c>
      <c r="AV86" s="103">
        <f t="shared" si="35"/>
        <v>13.608870967741934</v>
      </c>
      <c r="AW86" s="103">
        <f t="shared" si="36"/>
        <v>7.9807692307692299</v>
      </c>
      <c r="AX86" s="106"/>
      <c r="AY86" s="103">
        <f t="shared" si="37"/>
        <v>5.6710775047258979</v>
      </c>
      <c r="AZ86" s="103">
        <f t="shared" si="38"/>
        <v>6.9986541049798108</v>
      </c>
      <c r="BA86" s="103">
        <f t="shared" si="39"/>
        <v>4.5023696682464456</v>
      </c>
      <c r="BB86" s="143"/>
      <c r="BC86" s="103">
        <f t="shared" si="43"/>
        <v>10.83743842364532</v>
      </c>
      <c r="BD86" s="103">
        <f t="shared" si="43"/>
        <v>13.756613756613756</v>
      </c>
      <c r="BE86" s="103">
        <f t="shared" si="43"/>
        <v>8.2949308755760374</v>
      </c>
    </row>
    <row r="87" spans="1:60" ht="15" customHeight="1" thickBot="1" x14ac:dyDescent="0.25">
      <c r="A87" s="123" t="s">
        <v>105</v>
      </c>
      <c r="B87" s="121">
        <v>100</v>
      </c>
      <c r="C87" s="121">
        <v>54</v>
      </c>
      <c r="D87" s="121">
        <v>46</v>
      </c>
      <c r="E87" s="121"/>
      <c r="F87" s="121">
        <v>15</v>
      </c>
      <c r="G87" s="121">
        <v>9</v>
      </c>
      <c r="H87" s="121">
        <v>6</v>
      </c>
      <c r="I87" s="121"/>
      <c r="J87" s="121">
        <v>26</v>
      </c>
      <c r="K87" s="121">
        <v>11</v>
      </c>
      <c r="L87" s="121">
        <v>15</v>
      </c>
      <c r="M87" s="121"/>
      <c r="N87" s="121">
        <v>16</v>
      </c>
      <c r="O87" s="121">
        <v>7</v>
      </c>
      <c r="P87" s="121">
        <v>9</v>
      </c>
      <c r="Q87" s="121"/>
      <c r="R87" s="121">
        <v>36</v>
      </c>
      <c r="S87" s="121">
        <v>21</v>
      </c>
      <c r="T87" s="121">
        <v>15</v>
      </c>
      <c r="U87" s="121"/>
      <c r="V87" s="121">
        <v>7</v>
      </c>
      <c r="W87" s="121">
        <v>6</v>
      </c>
      <c r="X87" s="121">
        <v>1</v>
      </c>
      <c r="Y87" s="121"/>
      <c r="Z87" s="121">
        <v>0</v>
      </c>
      <c r="AA87" s="121">
        <v>0</v>
      </c>
      <c r="AB87" s="121">
        <v>0</v>
      </c>
      <c r="AD87" s="123" t="s">
        <v>105</v>
      </c>
      <c r="AE87" s="105">
        <f t="shared" si="22"/>
        <v>4.6816479400749067</v>
      </c>
      <c r="AF87" s="105">
        <f t="shared" si="23"/>
        <v>4.834377797672337</v>
      </c>
      <c r="AG87" s="105">
        <f t="shared" si="24"/>
        <v>4.5142296368989205</v>
      </c>
      <c r="AH87" s="156"/>
      <c r="AI87" s="105">
        <f t="shared" si="25"/>
        <v>2.3771790808240887</v>
      </c>
      <c r="AJ87" s="105">
        <f t="shared" si="26"/>
        <v>2.6392961876832843</v>
      </c>
      <c r="AK87" s="105">
        <f t="shared" si="27"/>
        <v>2.0689655172413794</v>
      </c>
      <c r="AL87" s="101"/>
      <c r="AM87" s="105">
        <f t="shared" si="28"/>
        <v>5.3608247422680408</v>
      </c>
      <c r="AN87" s="105">
        <f t="shared" si="29"/>
        <v>4.4715447154471546</v>
      </c>
      <c r="AO87" s="105">
        <f t="shared" si="30"/>
        <v>6.2761506276150625</v>
      </c>
      <c r="AP87" s="101"/>
      <c r="AQ87" s="105">
        <f t="shared" si="31"/>
        <v>3.6866359447004609</v>
      </c>
      <c r="AR87" s="105">
        <f t="shared" si="32"/>
        <v>3.0567685589519651</v>
      </c>
      <c r="AS87" s="105">
        <f t="shared" si="33"/>
        <v>4.3902439024390238</v>
      </c>
      <c r="AT87" s="101"/>
      <c r="AU87" s="105">
        <f t="shared" si="34"/>
        <v>11.803278688524591</v>
      </c>
      <c r="AV87" s="105">
        <f t="shared" si="35"/>
        <v>13.043478260869565</v>
      </c>
      <c r="AW87" s="105">
        <f t="shared" si="36"/>
        <v>10.416666666666668</v>
      </c>
      <c r="AX87" s="101"/>
      <c r="AY87" s="105">
        <f t="shared" si="37"/>
        <v>3.4146341463414638</v>
      </c>
      <c r="AZ87" s="105">
        <f t="shared" si="38"/>
        <v>5.9405940594059405</v>
      </c>
      <c r="BA87" s="105">
        <f t="shared" si="39"/>
        <v>0.96153846153846156</v>
      </c>
      <c r="BB87" s="156"/>
      <c r="BC87" s="105">
        <f t="shared" si="43"/>
        <v>0</v>
      </c>
      <c r="BD87" s="105">
        <f t="shared" si="43"/>
        <v>0</v>
      </c>
      <c r="BE87" s="105">
        <f t="shared" si="43"/>
        <v>0</v>
      </c>
    </row>
    <row r="88" spans="1:60" ht="15" customHeight="1" x14ac:dyDescent="0.2">
      <c r="A88" s="334" t="s">
        <v>256</v>
      </c>
      <c r="B88" s="334"/>
      <c r="C88" s="334"/>
      <c r="D88" s="334"/>
      <c r="E88" s="334"/>
      <c r="F88" s="334"/>
      <c r="G88" s="334"/>
      <c r="H88" s="334"/>
      <c r="I88" s="334"/>
      <c r="J88" s="334"/>
      <c r="K88" s="334"/>
      <c r="L88" s="334"/>
      <c r="M88" s="334"/>
      <c r="N88" s="334"/>
      <c r="O88" s="334"/>
      <c r="P88" s="334"/>
      <c r="Q88" s="334"/>
      <c r="R88" s="334"/>
      <c r="S88" s="334"/>
      <c r="T88" s="334"/>
      <c r="U88" s="334"/>
      <c r="V88" s="334"/>
      <c r="W88" s="334"/>
      <c r="X88" s="334"/>
      <c r="Y88" s="334"/>
      <c r="Z88" s="334"/>
      <c r="AA88" s="334"/>
      <c r="AB88" s="334"/>
      <c r="AD88" s="334" t="s">
        <v>256</v>
      </c>
      <c r="AE88" s="334"/>
      <c r="AF88" s="334"/>
      <c r="AG88" s="334"/>
      <c r="AH88" s="334"/>
      <c r="AI88" s="334"/>
      <c r="AJ88" s="334"/>
      <c r="AK88" s="334"/>
      <c r="AL88" s="334"/>
      <c r="AM88" s="334"/>
      <c r="AN88" s="334"/>
      <c r="AO88" s="334"/>
      <c r="AP88" s="334"/>
      <c r="AQ88" s="334"/>
      <c r="AR88" s="334"/>
      <c r="AS88" s="334"/>
      <c r="AT88" s="334"/>
      <c r="AU88" s="334"/>
      <c r="AV88" s="334"/>
      <c r="AW88" s="334"/>
      <c r="AX88" s="334"/>
      <c r="AY88" s="334"/>
      <c r="AZ88" s="334"/>
      <c r="BA88" s="334"/>
      <c r="BB88" s="334"/>
      <c r="BC88" s="334"/>
      <c r="BD88" s="334"/>
      <c r="BE88" s="334"/>
    </row>
    <row r="89" spans="1:60" ht="15" customHeight="1" x14ac:dyDescent="0.2">
      <c r="A89" s="335" t="s">
        <v>242</v>
      </c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335"/>
      <c r="AB89" s="335"/>
      <c r="AD89" s="335" t="s">
        <v>242</v>
      </c>
      <c r="AE89" s="335"/>
      <c r="AF89" s="335"/>
      <c r="AG89" s="335"/>
      <c r="AH89" s="335"/>
      <c r="AI89" s="335"/>
      <c r="AJ89" s="335"/>
      <c r="AK89" s="335"/>
      <c r="AL89" s="335"/>
      <c r="AM89" s="335"/>
      <c r="AN89" s="335"/>
      <c r="AO89" s="335"/>
      <c r="AP89" s="335"/>
      <c r="AQ89" s="335"/>
      <c r="AR89" s="335"/>
      <c r="AS89" s="335"/>
      <c r="AT89" s="335"/>
      <c r="AU89" s="335"/>
      <c r="AV89" s="335"/>
      <c r="AW89" s="335"/>
      <c r="AX89" s="335"/>
      <c r="AY89" s="335"/>
      <c r="AZ89" s="335"/>
      <c r="BA89" s="335"/>
      <c r="BB89" s="335"/>
      <c r="BC89" s="335"/>
      <c r="BD89" s="335"/>
      <c r="BE89" s="335"/>
    </row>
    <row r="92" spans="1:60" ht="15" customHeight="1" x14ac:dyDescent="0.2">
      <c r="Z92" s="29"/>
      <c r="AA92" s="318" t="s">
        <v>356</v>
      </c>
      <c r="AB92" s="318"/>
      <c r="BF92" s="29"/>
      <c r="BG92" s="318" t="s">
        <v>356</v>
      </c>
      <c r="BH92" s="318"/>
    </row>
    <row r="93" spans="1:60" ht="15" customHeight="1" x14ac:dyDescent="0.2">
      <c r="Z93" s="30"/>
      <c r="AA93" s="318"/>
      <c r="AB93" s="318"/>
      <c r="BF93" s="30"/>
      <c r="BG93" s="318"/>
      <c r="BH93" s="318"/>
    </row>
    <row r="96" spans="1:60" ht="15" customHeight="1" x14ac:dyDescent="0.2">
      <c r="A96" s="340" t="s">
        <v>297</v>
      </c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  <c r="AD96" s="340" t="s">
        <v>298</v>
      </c>
      <c r="AE96" s="340"/>
      <c r="AF96" s="340"/>
      <c r="AG96" s="340"/>
      <c r="AH96" s="340"/>
      <c r="AI96" s="340"/>
      <c r="AJ96" s="340"/>
      <c r="AK96" s="340"/>
      <c r="AL96" s="340"/>
      <c r="AM96" s="340"/>
      <c r="AN96" s="340"/>
      <c r="AO96" s="340"/>
      <c r="AP96" s="340"/>
      <c r="AQ96" s="340"/>
      <c r="AR96" s="340"/>
      <c r="AS96" s="340"/>
      <c r="AT96" s="340"/>
      <c r="AU96" s="340"/>
      <c r="AV96" s="340"/>
      <c r="AW96" s="340"/>
      <c r="AX96" s="340"/>
      <c r="AY96" s="340"/>
      <c r="AZ96" s="340"/>
      <c r="BA96" s="340"/>
      <c r="BB96" s="340"/>
      <c r="BC96" s="340"/>
      <c r="BD96" s="340"/>
      <c r="BE96" s="340"/>
      <c r="BF96" s="102"/>
    </row>
    <row r="97" spans="1:58" ht="15" customHeight="1" x14ac:dyDescent="0.2">
      <c r="A97" s="339" t="s">
        <v>141</v>
      </c>
      <c r="B97" s="339"/>
      <c r="C97" s="339"/>
      <c r="D97" s="339"/>
      <c r="E97" s="339"/>
      <c r="F97" s="339"/>
      <c r="G97" s="339"/>
      <c r="H97" s="339"/>
      <c r="I97" s="339"/>
      <c r="J97" s="339"/>
      <c r="K97" s="339"/>
      <c r="L97" s="339"/>
      <c r="M97" s="339"/>
      <c r="N97" s="339"/>
      <c r="O97" s="339"/>
      <c r="P97" s="339"/>
      <c r="Q97" s="339"/>
      <c r="R97" s="339"/>
      <c r="S97" s="339"/>
      <c r="T97" s="339"/>
      <c r="U97" s="339"/>
      <c r="V97" s="339"/>
      <c r="W97" s="339"/>
      <c r="X97" s="339"/>
      <c r="Y97" s="339"/>
      <c r="Z97" s="339"/>
      <c r="AA97" s="339"/>
      <c r="AB97" s="339"/>
      <c r="AD97" s="339" t="s">
        <v>142</v>
      </c>
      <c r="AE97" s="339"/>
      <c r="AF97" s="339"/>
      <c r="AG97" s="339"/>
      <c r="AH97" s="339"/>
      <c r="AI97" s="339"/>
      <c r="AJ97" s="339"/>
      <c r="AK97" s="339"/>
      <c r="AL97" s="339"/>
      <c r="AM97" s="339"/>
      <c r="AN97" s="339"/>
      <c r="AO97" s="339"/>
      <c r="AP97" s="339"/>
      <c r="AQ97" s="339"/>
      <c r="AR97" s="339"/>
      <c r="AS97" s="339"/>
      <c r="AT97" s="339"/>
      <c r="AU97" s="339"/>
      <c r="AV97" s="339"/>
      <c r="AW97" s="339"/>
      <c r="AX97" s="339"/>
      <c r="AY97" s="339"/>
      <c r="AZ97" s="339"/>
      <c r="BA97" s="339"/>
      <c r="BB97" s="339"/>
      <c r="BC97" s="339"/>
      <c r="BD97" s="339"/>
      <c r="BE97" s="339"/>
      <c r="BF97" s="102"/>
    </row>
    <row r="98" spans="1:58" ht="15" customHeight="1" x14ac:dyDescent="0.2">
      <c r="A98" s="330" t="s">
        <v>254</v>
      </c>
      <c r="B98" s="330"/>
      <c r="C98" s="330"/>
      <c r="D98" s="330"/>
      <c r="E98" s="330"/>
      <c r="F98" s="330"/>
      <c r="G98" s="330"/>
      <c r="H98" s="330"/>
      <c r="I98" s="330"/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/>
      <c r="V98" s="330"/>
      <c r="W98" s="330"/>
      <c r="X98" s="330"/>
      <c r="Y98" s="330"/>
      <c r="Z98" s="330"/>
      <c r="AA98" s="330"/>
      <c r="AB98" s="330"/>
      <c r="AD98" s="330" t="s">
        <v>254</v>
      </c>
      <c r="AE98" s="330"/>
      <c r="AF98" s="330"/>
      <c r="AG98" s="330"/>
      <c r="AH98" s="330"/>
      <c r="AI98" s="330"/>
      <c r="AJ98" s="330"/>
      <c r="AK98" s="330"/>
      <c r="AL98" s="330"/>
      <c r="AM98" s="330"/>
      <c r="AN98" s="330"/>
      <c r="AO98" s="330"/>
      <c r="AP98" s="330"/>
      <c r="AQ98" s="330"/>
      <c r="AR98" s="330"/>
      <c r="AS98" s="330"/>
      <c r="AT98" s="330"/>
      <c r="AU98" s="330"/>
      <c r="AV98" s="330"/>
      <c r="AW98" s="330"/>
      <c r="AX98" s="330"/>
      <c r="AY98" s="330"/>
      <c r="AZ98" s="330"/>
      <c r="BA98" s="330"/>
      <c r="BB98" s="330"/>
      <c r="BC98" s="330"/>
      <c r="BD98" s="330"/>
      <c r="BE98" s="330"/>
      <c r="BF98" s="102"/>
    </row>
    <row r="99" spans="1:58" ht="15" customHeight="1" x14ac:dyDescent="0.2">
      <c r="A99" s="330" t="s">
        <v>264</v>
      </c>
      <c r="B99" s="330"/>
      <c r="C99" s="330"/>
      <c r="D99" s="330"/>
      <c r="E99" s="330"/>
      <c r="F99" s="330"/>
      <c r="G99" s="330"/>
      <c r="H99" s="330"/>
      <c r="I99" s="330"/>
      <c r="J99" s="330"/>
      <c r="K99" s="330"/>
      <c r="L99" s="330"/>
      <c r="M99" s="330"/>
      <c r="N99" s="330"/>
      <c r="O99" s="330"/>
      <c r="P99" s="330"/>
      <c r="Q99" s="330"/>
      <c r="R99" s="330"/>
      <c r="S99" s="330"/>
      <c r="T99" s="330"/>
      <c r="U99" s="330"/>
      <c r="V99" s="330"/>
      <c r="W99" s="330"/>
      <c r="X99" s="330"/>
      <c r="Y99" s="330"/>
      <c r="Z99" s="330"/>
      <c r="AA99" s="330"/>
      <c r="AB99" s="330"/>
      <c r="AD99" s="330" t="s">
        <v>264</v>
      </c>
      <c r="AE99" s="330"/>
      <c r="AF99" s="330"/>
      <c r="AG99" s="330"/>
      <c r="AH99" s="330"/>
      <c r="AI99" s="330"/>
      <c r="AJ99" s="330"/>
      <c r="AK99" s="330"/>
      <c r="AL99" s="330"/>
      <c r="AM99" s="330"/>
      <c r="AN99" s="330"/>
      <c r="AO99" s="330"/>
      <c r="AP99" s="330"/>
      <c r="AQ99" s="330"/>
      <c r="AR99" s="330"/>
      <c r="AS99" s="330"/>
      <c r="AT99" s="330"/>
      <c r="AU99" s="330"/>
      <c r="AV99" s="330"/>
      <c r="AW99" s="330"/>
      <c r="AX99" s="330"/>
      <c r="AY99" s="330"/>
      <c r="AZ99" s="330"/>
      <c r="BA99" s="330"/>
      <c r="BB99" s="330"/>
      <c r="BC99" s="330"/>
      <c r="BD99" s="330"/>
      <c r="BE99" s="330"/>
      <c r="BF99" s="102"/>
    </row>
    <row r="100" spans="1:58" ht="15" customHeight="1" x14ac:dyDescent="0.2">
      <c r="A100" s="330" t="s">
        <v>248</v>
      </c>
      <c r="B100" s="330"/>
      <c r="C100" s="330"/>
      <c r="D100" s="330"/>
      <c r="E100" s="330"/>
      <c r="F100" s="330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/>
      <c r="V100" s="330"/>
      <c r="W100" s="330"/>
      <c r="X100" s="330"/>
      <c r="Y100" s="330"/>
      <c r="Z100" s="330"/>
      <c r="AA100" s="330"/>
      <c r="AB100" s="330"/>
      <c r="AD100" s="330" t="s">
        <v>248</v>
      </c>
      <c r="AE100" s="330"/>
      <c r="AF100" s="330"/>
      <c r="AG100" s="330"/>
      <c r="AH100" s="330"/>
      <c r="AI100" s="330"/>
      <c r="AJ100" s="330"/>
      <c r="AK100" s="330"/>
      <c r="AL100" s="330"/>
      <c r="AM100" s="330"/>
      <c r="AN100" s="330"/>
      <c r="AO100" s="330"/>
      <c r="AP100" s="330"/>
      <c r="AQ100" s="330"/>
      <c r="AR100" s="330"/>
      <c r="AS100" s="330"/>
      <c r="AT100" s="330"/>
      <c r="AU100" s="330"/>
      <c r="AV100" s="330"/>
      <c r="AW100" s="330"/>
      <c r="AX100" s="330"/>
      <c r="AY100" s="330"/>
      <c r="AZ100" s="330"/>
      <c r="BA100" s="330"/>
      <c r="BB100" s="330"/>
      <c r="BC100" s="330"/>
      <c r="BD100" s="330"/>
      <c r="BE100" s="330"/>
      <c r="BF100" s="102"/>
    </row>
    <row r="101" spans="1:58" ht="15" customHeight="1" x14ac:dyDescent="0.2">
      <c r="A101" s="330" t="s">
        <v>515</v>
      </c>
      <c r="B101" s="330"/>
      <c r="C101" s="330"/>
      <c r="D101" s="330"/>
      <c r="E101" s="330"/>
      <c r="F101" s="330"/>
      <c r="G101" s="330"/>
      <c r="H101" s="330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30"/>
      <c r="AB101" s="330"/>
      <c r="AD101" s="330" t="s">
        <v>515</v>
      </c>
      <c r="AE101" s="330"/>
      <c r="AF101" s="330"/>
      <c r="AG101" s="330"/>
      <c r="AH101" s="330"/>
      <c r="AI101" s="330"/>
      <c r="AJ101" s="330"/>
      <c r="AK101" s="330"/>
      <c r="AL101" s="330"/>
      <c r="AM101" s="330"/>
      <c r="AN101" s="330"/>
      <c r="AO101" s="330"/>
      <c r="AP101" s="330"/>
      <c r="AQ101" s="330"/>
      <c r="AR101" s="330"/>
      <c r="AS101" s="330"/>
      <c r="AT101" s="330"/>
      <c r="AU101" s="330"/>
      <c r="AV101" s="330"/>
      <c r="AW101" s="330"/>
      <c r="AX101" s="330"/>
      <c r="AY101" s="330"/>
      <c r="AZ101" s="330"/>
      <c r="BA101" s="330"/>
      <c r="BB101" s="330"/>
      <c r="BC101" s="330"/>
      <c r="BD101" s="330"/>
      <c r="BE101" s="330"/>
      <c r="BF101" s="102"/>
    </row>
    <row r="102" spans="1:58" ht="15" customHeight="1" thickBot="1" x14ac:dyDescent="0.25">
      <c r="A102" s="100"/>
      <c r="B102" s="142"/>
      <c r="C102" s="100"/>
      <c r="D102" s="100"/>
      <c r="E102" s="100"/>
      <c r="F102" s="101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D102" s="100"/>
      <c r="AE102" s="142"/>
      <c r="AF102" s="100"/>
      <c r="AG102" s="100"/>
      <c r="AH102" s="100"/>
      <c r="AI102" s="101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2"/>
    </row>
    <row r="103" spans="1:58" ht="15" customHeight="1" x14ac:dyDescent="0.2">
      <c r="A103" s="337" t="s">
        <v>260</v>
      </c>
      <c r="B103" s="331" t="s">
        <v>261</v>
      </c>
      <c r="C103" s="331"/>
      <c r="D103" s="331"/>
      <c r="E103" s="109"/>
      <c r="F103" s="331" t="s">
        <v>116</v>
      </c>
      <c r="G103" s="331"/>
      <c r="H103" s="331"/>
      <c r="I103" s="109"/>
      <c r="J103" s="331" t="s">
        <v>117</v>
      </c>
      <c r="K103" s="331"/>
      <c r="L103" s="331"/>
      <c r="M103" s="109"/>
      <c r="N103" s="331" t="s">
        <v>118</v>
      </c>
      <c r="O103" s="331"/>
      <c r="P103" s="331"/>
      <c r="Q103" s="109"/>
      <c r="R103" s="331" t="s">
        <v>119</v>
      </c>
      <c r="S103" s="331"/>
      <c r="T103" s="331"/>
      <c r="U103" s="109"/>
      <c r="V103" s="331" t="s">
        <v>120</v>
      </c>
      <c r="W103" s="331"/>
      <c r="X103" s="331"/>
      <c r="Y103" s="109"/>
      <c r="Z103" s="331" t="s">
        <v>121</v>
      </c>
      <c r="AA103" s="331"/>
      <c r="AB103" s="331"/>
      <c r="AD103" s="337" t="s">
        <v>260</v>
      </c>
      <c r="AE103" s="331" t="s">
        <v>261</v>
      </c>
      <c r="AF103" s="331"/>
      <c r="AG103" s="331"/>
      <c r="AH103" s="109"/>
      <c r="AI103" s="331" t="s">
        <v>116</v>
      </c>
      <c r="AJ103" s="331"/>
      <c r="AK103" s="331"/>
      <c r="AL103" s="109"/>
      <c r="AM103" s="331" t="s">
        <v>117</v>
      </c>
      <c r="AN103" s="331"/>
      <c r="AO103" s="331"/>
      <c r="AP103" s="109"/>
      <c r="AQ103" s="331" t="s">
        <v>118</v>
      </c>
      <c r="AR103" s="331"/>
      <c r="AS103" s="331"/>
      <c r="AT103" s="109"/>
      <c r="AU103" s="331" t="s">
        <v>119</v>
      </c>
      <c r="AV103" s="331"/>
      <c r="AW103" s="331"/>
      <c r="AX103" s="109"/>
      <c r="AY103" s="331" t="s">
        <v>120</v>
      </c>
      <c r="AZ103" s="331"/>
      <c r="BA103" s="331"/>
      <c r="BB103" s="109"/>
      <c r="BC103" s="331" t="s">
        <v>121</v>
      </c>
      <c r="BD103" s="331"/>
      <c r="BE103" s="331"/>
      <c r="BF103" s="102"/>
    </row>
    <row r="104" spans="1:58" ht="15" customHeight="1" thickBot="1" x14ac:dyDescent="0.25">
      <c r="A104" s="338"/>
      <c r="B104" s="110" t="s">
        <v>70</v>
      </c>
      <c r="C104" s="110" t="s">
        <v>71</v>
      </c>
      <c r="D104" s="110" t="s">
        <v>72</v>
      </c>
      <c r="E104" s="111"/>
      <c r="F104" s="110" t="s">
        <v>70</v>
      </c>
      <c r="G104" s="110" t="s">
        <v>71</v>
      </c>
      <c r="H104" s="110" t="s">
        <v>72</v>
      </c>
      <c r="I104" s="111"/>
      <c r="J104" s="110" t="s">
        <v>70</v>
      </c>
      <c r="K104" s="110" t="s">
        <v>71</v>
      </c>
      <c r="L104" s="110" t="s">
        <v>72</v>
      </c>
      <c r="M104" s="111"/>
      <c r="N104" s="110" t="s">
        <v>70</v>
      </c>
      <c r="O104" s="110" t="s">
        <v>71</v>
      </c>
      <c r="P104" s="110" t="s">
        <v>72</v>
      </c>
      <c r="Q104" s="111"/>
      <c r="R104" s="110" t="s">
        <v>70</v>
      </c>
      <c r="S104" s="110" t="s">
        <v>71</v>
      </c>
      <c r="T104" s="110" t="s">
        <v>72</v>
      </c>
      <c r="U104" s="111"/>
      <c r="V104" s="110" t="s">
        <v>70</v>
      </c>
      <c r="W104" s="110" t="s">
        <v>71</v>
      </c>
      <c r="X104" s="110" t="s">
        <v>72</v>
      </c>
      <c r="Y104" s="111"/>
      <c r="Z104" s="110" t="s">
        <v>70</v>
      </c>
      <c r="AA104" s="110" t="s">
        <v>71</v>
      </c>
      <c r="AB104" s="110" t="s">
        <v>72</v>
      </c>
      <c r="AD104" s="338"/>
      <c r="AE104" s="110" t="s">
        <v>70</v>
      </c>
      <c r="AF104" s="110" t="s">
        <v>71</v>
      </c>
      <c r="AG104" s="110" t="s">
        <v>72</v>
      </c>
      <c r="AH104" s="111"/>
      <c r="AI104" s="110" t="s">
        <v>70</v>
      </c>
      <c r="AJ104" s="110" t="s">
        <v>71</v>
      </c>
      <c r="AK104" s="110" t="s">
        <v>72</v>
      </c>
      <c r="AL104" s="111"/>
      <c r="AM104" s="110" t="s">
        <v>70</v>
      </c>
      <c r="AN104" s="110" t="s">
        <v>71</v>
      </c>
      <c r="AO104" s="110" t="s">
        <v>72</v>
      </c>
      <c r="AP104" s="111"/>
      <c r="AQ104" s="110" t="s">
        <v>70</v>
      </c>
      <c r="AR104" s="110" t="s">
        <v>71</v>
      </c>
      <c r="AS104" s="110" t="s">
        <v>72</v>
      </c>
      <c r="AT104" s="111"/>
      <c r="AU104" s="110" t="s">
        <v>70</v>
      </c>
      <c r="AV104" s="110" t="s">
        <v>71</v>
      </c>
      <c r="AW104" s="110" t="s">
        <v>72</v>
      </c>
      <c r="AX104" s="111"/>
      <c r="AY104" s="110" t="s">
        <v>70</v>
      </c>
      <c r="AZ104" s="110" t="s">
        <v>71</v>
      </c>
      <c r="BA104" s="110" t="s">
        <v>72</v>
      </c>
      <c r="BB104" s="111"/>
      <c r="BC104" s="110" t="s">
        <v>70</v>
      </c>
      <c r="BD104" s="110" t="s">
        <v>71</v>
      </c>
      <c r="BE104" s="110" t="s">
        <v>72</v>
      </c>
      <c r="BF104" s="102"/>
    </row>
    <row r="105" spans="1:58" ht="15" customHeight="1" x14ac:dyDescent="0.2">
      <c r="A105" s="104"/>
      <c r="B105" s="98"/>
      <c r="C105" s="98"/>
      <c r="D105" s="98"/>
      <c r="E105" s="99"/>
      <c r="F105" s="98"/>
      <c r="G105" s="98"/>
      <c r="H105" s="98"/>
      <c r="I105" s="99"/>
      <c r="J105" s="98"/>
      <c r="K105" s="98"/>
      <c r="L105" s="98"/>
      <c r="M105" s="99"/>
      <c r="N105" s="98"/>
      <c r="O105" s="98"/>
      <c r="P105" s="98"/>
      <c r="Q105" s="99"/>
      <c r="R105" s="98"/>
      <c r="S105" s="98"/>
      <c r="T105" s="98"/>
      <c r="U105" s="99"/>
      <c r="V105" s="98"/>
      <c r="W105" s="98"/>
      <c r="X105" s="98"/>
      <c r="Y105" s="99"/>
      <c r="Z105" s="98"/>
      <c r="AA105" s="98"/>
      <c r="AB105" s="98"/>
      <c r="AD105" s="104"/>
      <c r="AE105" s="98"/>
      <c r="AF105" s="98"/>
      <c r="AG105" s="98"/>
      <c r="AH105" s="99"/>
      <c r="AI105" s="98"/>
      <c r="AJ105" s="98"/>
      <c r="AK105" s="98"/>
      <c r="AL105" s="99"/>
      <c r="AM105" s="98"/>
      <c r="AN105" s="98"/>
      <c r="AO105" s="98"/>
      <c r="AP105" s="99"/>
      <c r="AQ105" s="98"/>
      <c r="AR105" s="98"/>
      <c r="AS105" s="98"/>
      <c r="AT105" s="99"/>
      <c r="AU105" s="98"/>
      <c r="AV105" s="98"/>
      <c r="AW105" s="98"/>
      <c r="AX105" s="99"/>
      <c r="AY105" s="98"/>
      <c r="AZ105" s="98"/>
      <c r="BA105" s="98"/>
      <c r="BB105" s="99"/>
      <c r="BC105" s="98"/>
      <c r="BD105" s="98"/>
      <c r="BE105" s="98"/>
      <c r="BF105" s="102"/>
    </row>
    <row r="106" spans="1:58" ht="15" customHeight="1" x14ac:dyDescent="0.25">
      <c r="A106" s="151" t="s">
        <v>262</v>
      </c>
      <c r="B106" s="153">
        <f>+F106+J106+N106+R106+V106+Z106</f>
        <v>6</v>
      </c>
      <c r="C106" s="153">
        <f>+G106+K106+O106+S106+W106+AA106</f>
        <v>4</v>
      </c>
      <c r="D106" s="153">
        <f>+H106+L106+P106+T106+X106+AB106</f>
        <v>2</v>
      </c>
      <c r="E106" s="153"/>
      <c r="F106" s="153">
        <f>SUM(F108:F134)</f>
        <v>0</v>
      </c>
      <c r="G106" s="153">
        <f>SUM(G108:G134)</f>
        <v>0</v>
      </c>
      <c r="H106" s="153">
        <f>SUM(H108:H134)</f>
        <v>0</v>
      </c>
      <c r="I106" s="153"/>
      <c r="J106" s="153">
        <f>SUM(J108:J134)</f>
        <v>1</v>
      </c>
      <c r="K106" s="153">
        <f>SUM(K108:K134)</f>
        <v>0</v>
      </c>
      <c r="L106" s="153">
        <f>SUM(L108:L134)</f>
        <v>1</v>
      </c>
      <c r="M106" s="153"/>
      <c r="N106" s="153">
        <f>SUM(N108:N134)</f>
        <v>1</v>
      </c>
      <c r="O106" s="153">
        <f>SUM(O108:O134)</f>
        <v>1</v>
      </c>
      <c r="P106" s="153">
        <f>SUM(P108:P134)</f>
        <v>0</v>
      </c>
      <c r="Q106" s="153"/>
      <c r="R106" s="153">
        <f>SUM(R108:R134)</f>
        <v>4</v>
      </c>
      <c r="S106" s="153">
        <f>SUM(S108:S134)</f>
        <v>3</v>
      </c>
      <c r="T106" s="153">
        <f>SUM(T108:T134)</f>
        <v>1</v>
      </c>
      <c r="U106" s="153"/>
      <c r="V106" s="153">
        <f>SUM(V108:V134)</f>
        <v>0</v>
      </c>
      <c r="W106" s="153">
        <f>SUM(W108:W134)</f>
        <v>0</v>
      </c>
      <c r="X106" s="153">
        <f>SUM(X108:X134)</f>
        <v>0</v>
      </c>
      <c r="Y106" s="153"/>
      <c r="Z106" s="153">
        <f>SUM(Z108:Z134)</f>
        <v>0</v>
      </c>
      <c r="AA106" s="153">
        <f>SUM(AA108:AA134)</f>
        <v>0</v>
      </c>
      <c r="AB106" s="153">
        <f>SUM(AB108:AB134)</f>
        <v>0</v>
      </c>
      <c r="AD106" s="151" t="s">
        <v>262</v>
      </c>
      <c r="AE106" s="159">
        <f>+B106/(B106+B13+B59)*100</f>
        <v>1.9326347932241822E-3</v>
      </c>
      <c r="AF106" s="159">
        <f>+C106/(C106+C13+C59)*100</f>
        <v>2.5860341227202494E-3</v>
      </c>
      <c r="AG106" s="159">
        <f>+D106/(D106+D13+D59)*100</f>
        <v>1.2838618564642444E-3</v>
      </c>
      <c r="AH106" s="160"/>
      <c r="AI106" s="159">
        <f>+F106/(F106+F13+F59)*100</f>
        <v>0</v>
      </c>
      <c r="AJ106" s="159">
        <f>+G106/(G106+G13+G59)*100</f>
        <v>0</v>
      </c>
      <c r="AK106" s="159">
        <f>+H106/(H106+H13+H59)*100</f>
        <v>0</v>
      </c>
      <c r="AL106" s="160"/>
      <c r="AM106" s="159">
        <f>+J106/(J106+J13+J59)*100</f>
        <v>1.5001725198397816E-3</v>
      </c>
      <c r="AN106" s="159">
        <f>+K106/(K106+K13+K59)*100</f>
        <v>0</v>
      </c>
      <c r="AO106" s="159">
        <f>+L106/(L106+L13+L59)*100</f>
        <v>3.0196883681604058E-3</v>
      </c>
      <c r="AP106" s="160"/>
      <c r="AQ106" s="159">
        <f>+N106/(N106+N13+N59)*100</f>
        <v>1.7390094602114637E-3</v>
      </c>
      <c r="AR106" s="159">
        <f>+O106/(O106+O13+O59)*100</f>
        <v>3.5187726520989481E-3</v>
      </c>
      <c r="AS106" s="159">
        <f>+P106/(P106+P13+P59)*100</f>
        <v>0</v>
      </c>
      <c r="AT106" s="160"/>
      <c r="AU106" s="159">
        <f>+R106/(R106+R13+R59)*100</f>
        <v>7.4528143690261043E-3</v>
      </c>
      <c r="AV106" s="159">
        <f>+S106/(S106+S13+S59)*100</f>
        <v>1.1334013374135782E-2</v>
      </c>
      <c r="AW106" s="159">
        <f>+T106/(T106+T13+T59)*100</f>
        <v>3.6762002793912217E-3</v>
      </c>
      <c r="AX106" s="160"/>
      <c r="AY106" s="159">
        <f>+V106/(V106+V13+V59)*100</f>
        <v>0</v>
      </c>
      <c r="AZ106" s="159">
        <f>+W106/(W106+W13+W59)*100</f>
        <v>0</v>
      </c>
      <c r="BA106" s="159">
        <f>+X106/(X106+X13+X59)*100</f>
        <v>0</v>
      </c>
      <c r="BB106" s="160"/>
      <c r="BC106" s="159">
        <f>+Z106/(Z106+Z13+Z59)*100</f>
        <v>0</v>
      </c>
      <c r="BD106" s="159">
        <f>+AA106/(AA106+AA13+AA59)*100</f>
        <v>0</v>
      </c>
      <c r="BE106" s="159">
        <f>+AB106/(AB106+AB13+AB59)*100</f>
        <v>0</v>
      </c>
      <c r="BF106" s="162"/>
    </row>
    <row r="107" spans="1:58" ht="15" customHeight="1" x14ac:dyDescent="0.2">
      <c r="A107" s="108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D107" s="108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02"/>
    </row>
    <row r="108" spans="1:58" ht="15" customHeight="1" x14ac:dyDescent="0.2">
      <c r="A108" s="108" t="s">
        <v>79</v>
      </c>
      <c r="B108" s="172">
        <v>1</v>
      </c>
      <c r="C108" s="172">
        <v>1</v>
      </c>
      <c r="D108" s="172">
        <v>0</v>
      </c>
      <c r="E108" s="119"/>
      <c r="F108" s="172">
        <v>0</v>
      </c>
      <c r="G108" s="172">
        <v>0</v>
      </c>
      <c r="H108" s="172">
        <v>0</v>
      </c>
      <c r="I108" s="119"/>
      <c r="J108" s="172">
        <v>0</v>
      </c>
      <c r="K108" s="172">
        <v>0</v>
      </c>
      <c r="L108" s="172">
        <v>0</v>
      </c>
      <c r="M108" s="119"/>
      <c r="N108" s="172">
        <v>1</v>
      </c>
      <c r="O108" s="172">
        <v>1</v>
      </c>
      <c r="P108" s="172">
        <v>0</v>
      </c>
      <c r="Q108" s="119"/>
      <c r="R108" s="172">
        <v>0</v>
      </c>
      <c r="S108" s="172">
        <v>0</v>
      </c>
      <c r="T108" s="172">
        <v>0</v>
      </c>
      <c r="U108" s="119"/>
      <c r="V108" s="172">
        <v>0</v>
      </c>
      <c r="W108" s="172">
        <v>0</v>
      </c>
      <c r="X108" s="172">
        <v>0</v>
      </c>
      <c r="Y108" s="119"/>
      <c r="Z108" s="172">
        <v>0</v>
      </c>
      <c r="AA108" s="172">
        <v>0</v>
      </c>
      <c r="AB108" s="172">
        <v>0</v>
      </c>
      <c r="AD108" s="108" t="s">
        <v>79</v>
      </c>
      <c r="AE108" s="103">
        <f t="shared" ref="AE108:AE134" si="44">+B108/(B108+B15+B61)*100</f>
        <v>4.9728977074941566E-3</v>
      </c>
      <c r="AF108" s="103">
        <f t="shared" ref="AF108:AF134" si="45">+C108/(C108+C15+C61)*100</f>
        <v>9.7210070963351797E-3</v>
      </c>
      <c r="AG108" s="103">
        <f t="shared" ref="AG108:AG134" si="46">+D108/(D108+D15+D61)*100</f>
        <v>0</v>
      </c>
      <c r="AH108" s="143"/>
      <c r="AI108" s="103">
        <f t="shared" ref="AI108:AI134" si="47">+F108/(F108+F15+F61)*100</f>
        <v>0</v>
      </c>
      <c r="AJ108" s="103">
        <f t="shared" ref="AJ108:AJ134" si="48">+G108/(G108+G15+G61)*100</f>
        <v>0</v>
      </c>
      <c r="AK108" s="103">
        <f t="shared" ref="AK108:AK134" si="49">+H108/(H108+H15+H61)*100</f>
        <v>0</v>
      </c>
      <c r="AL108" s="106"/>
      <c r="AM108" s="103">
        <f t="shared" ref="AM108:AM134" si="50">+J108/(J108+J15+J61)*100</f>
        <v>0</v>
      </c>
      <c r="AN108" s="103">
        <f t="shared" ref="AN108:AN134" si="51">+K108/(K108+K15+K61)*100</f>
        <v>0</v>
      </c>
      <c r="AO108" s="103">
        <f t="shared" ref="AO108:AO134" si="52">+L108/(L108+L15+L61)*100</f>
        <v>0</v>
      </c>
      <c r="AP108" s="106"/>
      <c r="AQ108" s="103">
        <f t="shared" ref="AQ108:AQ134" si="53">+N108/(N108+N15+N61)*100</f>
        <v>2.726281352235551E-2</v>
      </c>
      <c r="AR108" s="103">
        <f t="shared" ref="AR108:AR134" si="54">+O108/(O108+O15+O61)*100</f>
        <v>5.2356020942408384E-2</v>
      </c>
      <c r="AS108" s="103">
        <f t="shared" ref="AS108:AS134" si="55">+P108/(P108+P15+P61)*100</f>
        <v>0</v>
      </c>
      <c r="AT108" s="106"/>
      <c r="AU108" s="103">
        <f t="shared" ref="AU108:AU134" si="56">+R108/(R108+R15+R61)*100</f>
        <v>0</v>
      </c>
      <c r="AV108" s="103">
        <f t="shared" ref="AV108:AV134" si="57">+S108/(S108+S15+S61)*100</f>
        <v>0</v>
      </c>
      <c r="AW108" s="103">
        <f t="shared" ref="AW108:AW134" si="58">+T108/(T108+T15+T61)*100</f>
        <v>0</v>
      </c>
      <c r="AX108" s="106"/>
      <c r="AY108" s="103">
        <f t="shared" ref="AY108:AY134" si="59">+V108/(V108+V15+V61)*100</f>
        <v>0</v>
      </c>
      <c r="AZ108" s="103">
        <f t="shared" ref="AZ108:AZ134" si="60">+W108/(W108+W15+W61)*100</f>
        <v>0</v>
      </c>
      <c r="BA108" s="103">
        <f t="shared" ref="BA108:BA134" si="61">+X108/(X108+X15+X61)*100</f>
        <v>0</v>
      </c>
      <c r="BB108" s="143"/>
      <c r="BC108" s="103">
        <f t="shared" ref="BC108:BC127" si="62">+Z108/(Z108+Z15+Z61)*100</f>
        <v>0</v>
      </c>
      <c r="BD108" s="103">
        <f t="shared" ref="BD108:BD127" si="63">+AA108/(AA108+AA15+AA61)*100</f>
        <v>0</v>
      </c>
      <c r="BE108" s="103">
        <f t="shared" ref="BE108:BE127" si="64">+AB108/(AB108+AB15+AB61)*100</f>
        <v>0</v>
      </c>
      <c r="BF108" s="102"/>
    </row>
    <row r="109" spans="1:58" ht="15" customHeight="1" x14ac:dyDescent="0.2">
      <c r="A109" s="108" t="s">
        <v>80</v>
      </c>
      <c r="B109" s="172">
        <v>0</v>
      </c>
      <c r="C109" s="172">
        <v>0</v>
      </c>
      <c r="D109" s="172">
        <v>0</v>
      </c>
      <c r="E109" s="119"/>
      <c r="F109" s="172">
        <v>0</v>
      </c>
      <c r="G109" s="172">
        <v>0</v>
      </c>
      <c r="H109" s="172">
        <v>0</v>
      </c>
      <c r="I109" s="119"/>
      <c r="J109" s="172">
        <v>0</v>
      </c>
      <c r="K109" s="172">
        <v>0</v>
      </c>
      <c r="L109" s="172">
        <v>0</v>
      </c>
      <c r="M109" s="119"/>
      <c r="N109" s="172">
        <v>0</v>
      </c>
      <c r="O109" s="172">
        <v>0</v>
      </c>
      <c r="P109" s="172">
        <v>0</v>
      </c>
      <c r="Q109" s="119"/>
      <c r="R109" s="172">
        <v>0</v>
      </c>
      <c r="S109" s="172">
        <v>0</v>
      </c>
      <c r="T109" s="172">
        <v>0</v>
      </c>
      <c r="U109" s="119"/>
      <c r="V109" s="172">
        <v>0</v>
      </c>
      <c r="W109" s="172">
        <v>0</v>
      </c>
      <c r="X109" s="172">
        <v>0</v>
      </c>
      <c r="Y109" s="119"/>
      <c r="Z109" s="172">
        <v>0</v>
      </c>
      <c r="AA109" s="172">
        <v>0</v>
      </c>
      <c r="AB109" s="172">
        <v>0</v>
      </c>
      <c r="AD109" s="108" t="s">
        <v>80</v>
      </c>
      <c r="AE109" s="103">
        <f t="shared" si="44"/>
        <v>0</v>
      </c>
      <c r="AF109" s="103">
        <f t="shared" si="45"/>
        <v>0</v>
      </c>
      <c r="AG109" s="103">
        <f t="shared" si="46"/>
        <v>0</v>
      </c>
      <c r="AH109" s="143"/>
      <c r="AI109" s="103">
        <f t="shared" si="47"/>
        <v>0</v>
      </c>
      <c r="AJ109" s="103">
        <f t="shared" si="48"/>
        <v>0</v>
      </c>
      <c r="AK109" s="103">
        <f t="shared" si="49"/>
        <v>0</v>
      </c>
      <c r="AL109" s="106"/>
      <c r="AM109" s="103">
        <f t="shared" si="50"/>
        <v>0</v>
      </c>
      <c r="AN109" s="103">
        <f t="shared" si="51"/>
        <v>0</v>
      </c>
      <c r="AO109" s="103">
        <f t="shared" si="52"/>
        <v>0</v>
      </c>
      <c r="AP109" s="106"/>
      <c r="AQ109" s="103">
        <f t="shared" si="53"/>
        <v>0</v>
      </c>
      <c r="AR109" s="103">
        <f t="shared" si="54"/>
        <v>0</v>
      </c>
      <c r="AS109" s="103">
        <f t="shared" si="55"/>
        <v>0</v>
      </c>
      <c r="AT109" s="106"/>
      <c r="AU109" s="103">
        <f t="shared" si="56"/>
        <v>0</v>
      </c>
      <c r="AV109" s="103">
        <f t="shared" si="57"/>
        <v>0</v>
      </c>
      <c r="AW109" s="103">
        <f t="shared" si="58"/>
        <v>0</v>
      </c>
      <c r="AX109" s="106"/>
      <c r="AY109" s="103">
        <f t="shared" si="59"/>
        <v>0</v>
      </c>
      <c r="AZ109" s="103">
        <f t="shared" si="60"/>
        <v>0</v>
      </c>
      <c r="BA109" s="103">
        <f t="shared" si="61"/>
        <v>0</v>
      </c>
      <c r="BB109" s="143"/>
      <c r="BC109" s="103">
        <f t="shared" si="62"/>
        <v>0</v>
      </c>
      <c r="BD109" s="103">
        <f t="shared" si="63"/>
        <v>0</v>
      </c>
      <c r="BE109" s="103">
        <f t="shared" si="64"/>
        <v>0</v>
      </c>
      <c r="BF109" s="102"/>
    </row>
    <row r="110" spans="1:58" ht="15" customHeight="1" x14ac:dyDescent="0.2">
      <c r="A110" s="108" t="s">
        <v>81</v>
      </c>
      <c r="B110" s="172">
        <v>2</v>
      </c>
      <c r="C110" s="172">
        <v>2</v>
      </c>
      <c r="D110" s="172">
        <v>0</v>
      </c>
      <c r="E110" s="119"/>
      <c r="F110" s="172">
        <v>0</v>
      </c>
      <c r="G110" s="172">
        <v>0</v>
      </c>
      <c r="H110" s="172">
        <v>0</v>
      </c>
      <c r="I110" s="119"/>
      <c r="J110" s="172">
        <v>0</v>
      </c>
      <c r="K110" s="172">
        <v>0</v>
      </c>
      <c r="L110" s="172">
        <v>0</v>
      </c>
      <c r="M110" s="119"/>
      <c r="N110" s="172">
        <v>0</v>
      </c>
      <c r="O110" s="172">
        <v>0</v>
      </c>
      <c r="P110" s="172">
        <v>0</v>
      </c>
      <c r="Q110" s="119"/>
      <c r="R110" s="172">
        <v>2</v>
      </c>
      <c r="S110" s="172">
        <v>2</v>
      </c>
      <c r="T110" s="172">
        <v>0</v>
      </c>
      <c r="U110" s="119"/>
      <c r="V110" s="172">
        <v>0</v>
      </c>
      <c r="W110" s="172">
        <v>0</v>
      </c>
      <c r="X110" s="172">
        <v>0</v>
      </c>
      <c r="Y110" s="119"/>
      <c r="Z110" s="172">
        <v>0</v>
      </c>
      <c r="AA110" s="172">
        <v>0</v>
      </c>
      <c r="AB110" s="172">
        <v>0</v>
      </c>
      <c r="AD110" s="108" t="s">
        <v>81</v>
      </c>
      <c r="AE110" s="103">
        <f t="shared" si="44"/>
        <v>1.1676786548341896E-2</v>
      </c>
      <c r="AF110" s="103">
        <f t="shared" si="45"/>
        <v>2.4342745861733205E-2</v>
      </c>
      <c r="AG110" s="103">
        <f t="shared" si="46"/>
        <v>0</v>
      </c>
      <c r="AH110" s="143"/>
      <c r="AI110" s="103">
        <f t="shared" si="47"/>
        <v>0</v>
      </c>
      <c r="AJ110" s="103">
        <f t="shared" si="48"/>
        <v>0</v>
      </c>
      <c r="AK110" s="103">
        <f t="shared" si="49"/>
        <v>0</v>
      </c>
      <c r="AL110" s="106"/>
      <c r="AM110" s="103">
        <f t="shared" si="50"/>
        <v>0</v>
      </c>
      <c r="AN110" s="103">
        <f t="shared" si="51"/>
        <v>0</v>
      </c>
      <c r="AO110" s="103">
        <f t="shared" si="52"/>
        <v>0</v>
      </c>
      <c r="AP110" s="106"/>
      <c r="AQ110" s="103">
        <f t="shared" si="53"/>
        <v>0</v>
      </c>
      <c r="AR110" s="103">
        <f t="shared" si="54"/>
        <v>0</v>
      </c>
      <c r="AS110" s="103">
        <f t="shared" si="55"/>
        <v>0</v>
      </c>
      <c r="AT110" s="106"/>
      <c r="AU110" s="103">
        <f t="shared" si="56"/>
        <v>6.8329347454731806E-2</v>
      </c>
      <c r="AV110" s="103">
        <f t="shared" si="57"/>
        <v>0.14892032762472077</v>
      </c>
      <c r="AW110" s="103">
        <f t="shared" si="58"/>
        <v>0</v>
      </c>
      <c r="AX110" s="106"/>
      <c r="AY110" s="103">
        <f t="shared" si="59"/>
        <v>0</v>
      </c>
      <c r="AZ110" s="103">
        <f t="shared" si="60"/>
        <v>0</v>
      </c>
      <c r="BA110" s="103">
        <f t="shared" si="61"/>
        <v>0</v>
      </c>
      <c r="BB110" s="143"/>
      <c r="BC110" s="103">
        <f t="shared" si="62"/>
        <v>0</v>
      </c>
      <c r="BD110" s="103">
        <f t="shared" si="63"/>
        <v>0</v>
      </c>
      <c r="BE110" s="103">
        <f t="shared" si="64"/>
        <v>0</v>
      </c>
      <c r="BF110" s="102"/>
    </row>
    <row r="111" spans="1:58" ht="15" customHeight="1" x14ac:dyDescent="0.2">
      <c r="A111" s="108" t="s">
        <v>82</v>
      </c>
      <c r="B111" s="172">
        <v>0</v>
      </c>
      <c r="C111" s="172">
        <v>0</v>
      </c>
      <c r="D111" s="172">
        <v>0</v>
      </c>
      <c r="E111" s="119"/>
      <c r="F111" s="172">
        <v>0</v>
      </c>
      <c r="G111" s="172">
        <v>0</v>
      </c>
      <c r="H111" s="172">
        <v>0</v>
      </c>
      <c r="I111" s="119"/>
      <c r="J111" s="172">
        <v>0</v>
      </c>
      <c r="K111" s="172">
        <v>0</v>
      </c>
      <c r="L111" s="172">
        <v>0</v>
      </c>
      <c r="M111" s="119"/>
      <c r="N111" s="172">
        <v>0</v>
      </c>
      <c r="O111" s="172">
        <v>0</v>
      </c>
      <c r="P111" s="172">
        <v>0</v>
      </c>
      <c r="Q111" s="119"/>
      <c r="R111" s="172">
        <v>0</v>
      </c>
      <c r="S111" s="172">
        <v>0</v>
      </c>
      <c r="T111" s="172">
        <v>0</v>
      </c>
      <c r="U111" s="119"/>
      <c r="V111" s="172">
        <v>0</v>
      </c>
      <c r="W111" s="172">
        <v>0</v>
      </c>
      <c r="X111" s="172">
        <v>0</v>
      </c>
      <c r="Y111" s="119"/>
      <c r="Z111" s="172">
        <v>0</v>
      </c>
      <c r="AA111" s="172">
        <v>0</v>
      </c>
      <c r="AB111" s="172">
        <v>0</v>
      </c>
      <c r="AD111" s="108" t="s">
        <v>82</v>
      </c>
      <c r="AE111" s="103">
        <f t="shared" si="44"/>
        <v>0</v>
      </c>
      <c r="AF111" s="103">
        <f t="shared" si="45"/>
        <v>0</v>
      </c>
      <c r="AG111" s="103">
        <f t="shared" si="46"/>
        <v>0</v>
      </c>
      <c r="AH111" s="143"/>
      <c r="AI111" s="103">
        <f t="shared" si="47"/>
        <v>0</v>
      </c>
      <c r="AJ111" s="103">
        <f t="shared" si="48"/>
        <v>0</v>
      </c>
      <c r="AK111" s="103">
        <f t="shared" si="49"/>
        <v>0</v>
      </c>
      <c r="AL111" s="106"/>
      <c r="AM111" s="103">
        <f t="shared" si="50"/>
        <v>0</v>
      </c>
      <c r="AN111" s="103">
        <f t="shared" si="51"/>
        <v>0</v>
      </c>
      <c r="AO111" s="103">
        <f t="shared" si="52"/>
        <v>0</v>
      </c>
      <c r="AP111" s="106"/>
      <c r="AQ111" s="103">
        <f t="shared" si="53"/>
        <v>0</v>
      </c>
      <c r="AR111" s="103">
        <f t="shared" si="54"/>
        <v>0</v>
      </c>
      <c r="AS111" s="103">
        <f t="shared" si="55"/>
        <v>0</v>
      </c>
      <c r="AT111" s="106"/>
      <c r="AU111" s="103">
        <f t="shared" si="56"/>
        <v>0</v>
      </c>
      <c r="AV111" s="103">
        <f t="shared" si="57"/>
        <v>0</v>
      </c>
      <c r="AW111" s="103">
        <f t="shared" si="58"/>
        <v>0</v>
      </c>
      <c r="AX111" s="106"/>
      <c r="AY111" s="103">
        <f t="shared" si="59"/>
        <v>0</v>
      </c>
      <c r="AZ111" s="103">
        <f t="shared" si="60"/>
        <v>0</v>
      </c>
      <c r="BA111" s="103">
        <f t="shared" si="61"/>
        <v>0</v>
      </c>
      <c r="BB111" s="143"/>
      <c r="BC111" s="103">
        <f t="shared" si="62"/>
        <v>0</v>
      </c>
      <c r="BD111" s="103">
        <f t="shared" si="63"/>
        <v>0</v>
      </c>
      <c r="BE111" s="103">
        <f t="shared" si="64"/>
        <v>0</v>
      </c>
      <c r="BF111" s="102"/>
    </row>
    <row r="112" spans="1:58" ht="15" customHeight="1" x14ac:dyDescent="0.2">
      <c r="A112" s="108" t="s">
        <v>83</v>
      </c>
      <c r="B112" s="172">
        <v>0</v>
      </c>
      <c r="C112" s="172">
        <v>0</v>
      </c>
      <c r="D112" s="172">
        <v>0</v>
      </c>
      <c r="E112" s="119"/>
      <c r="F112" s="172">
        <v>0</v>
      </c>
      <c r="G112" s="172">
        <v>0</v>
      </c>
      <c r="H112" s="172">
        <v>0</v>
      </c>
      <c r="I112" s="119"/>
      <c r="J112" s="172">
        <v>0</v>
      </c>
      <c r="K112" s="172">
        <v>0</v>
      </c>
      <c r="L112" s="172">
        <v>0</v>
      </c>
      <c r="M112" s="119"/>
      <c r="N112" s="172">
        <v>0</v>
      </c>
      <c r="O112" s="172">
        <v>0</v>
      </c>
      <c r="P112" s="172">
        <v>0</v>
      </c>
      <c r="Q112" s="119"/>
      <c r="R112" s="172">
        <v>0</v>
      </c>
      <c r="S112" s="172">
        <v>0</v>
      </c>
      <c r="T112" s="172">
        <v>0</v>
      </c>
      <c r="U112" s="119"/>
      <c r="V112" s="172">
        <v>0</v>
      </c>
      <c r="W112" s="172">
        <v>0</v>
      </c>
      <c r="X112" s="172">
        <v>0</v>
      </c>
      <c r="Y112" s="119"/>
      <c r="Z112" s="172">
        <v>0</v>
      </c>
      <c r="AA112" s="172">
        <v>0</v>
      </c>
      <c r="AB112" s="172">
        <v>0</v>
      </c>
      <c r="AD112" s="108" t="s">
        <v>83</v>
      </c>
      <c r="AE112" s="103">
        <f t="shared" si="44"/>
        <v>0</v>
      </c>
      <c r="AF112" s="103">
        <f t="shared" si="45"/>
        <v>0</v>
      </c>
      <c r="AG112" s="103">
        <f t="shared" si="46"/>
        <v>0</v>
      </c>
      <c r="AH112" s="143"/>
      <c r="AI112" s="103">
        <f t="shared" si="47"/>
        <v>0</v>
      </c>
      <c r="AJ112" s="103">
        <f t="shared" si="48"/>
        <v>0</v>
      </c>
      <c r="AK112" s="103">
        <f t="shared" si="49"/>
        <v>0</v>
      </c>
      <c r="AL112" s="106"/>
      <c r="AM112" s="103">
        <f t="shared" si="50"/>
        <v>0</v>
      </c>
      <c r="AN112" s="103">
        <f t="shared" si="51"/>
        <v>0</v>
      </c>
      <c r="AO112" s="103">
        <f t="shared" si="52"/>
        <v>0</v>
      </c>
      <c r="AP112" s="106"/>
      <c r="AQ112" s="103">
        <f t="shared" si="53"/>
        <v>0</v>
      </c>
      <c r="AR112" s="103">
        <f t="shared" si="54"/>
        <v>0</v>
      </c>
      <c r="AS112" s="103">
        <f t="shared" si="55"/>
        <v>0</v>
      </c>
      <c r="AT112" s="106"/>
      <c r="AU112" s="103">
        <f t="shared" si="56"/>
        <v>0</v>
      </c>
      <c r="AV112" s="103">
        <f t="shared" si="57"/>
        <v>0</v>
      </c>
      <c r="AW112" s="103">
        <f t="shared" si="58"/>
        <v>0</v>
      </c>
      <c r="AX112" s="106"/>
      <c r="AY112" s="103">
        <f t="shared" si="59"/>
        <v>0</v>
      </c>
      <c r="AZ112" s="103">
        <f t="shared" si="60"/>
        <v>0</v>
      </c>
      <c r="BA112" s="103">
        <f t="shared" si="61"/>
        <v>0</v>
      </c>
      <c r="BB112" s="143"/>
      <c r="BC112" s="103">
        <f t="shared" si="62"/>
        <v>0</v>
      </c>
      <c r="BD112" s="103">
        <f t="shared" si="63"/>
        <v>0</v>
      </c>
      <c r="BE112" s="103">
        <f t="shared" si="64"/>
        <v>0</v>
      </c>
      <c r="BF112" s="102"/>
    </row>
    <row r="113" spans="1:58" ht="15" customHeight="1" x14ac:dyDescent="0.2">
      <c r="A113" s="108" t="s">
        <v>84</v>
      </c>
      <c r="B113" s="172">
        <v>0</v>
      </c>
      <c r="C113" s="172">
        <v>0</v>
      </c>
      <c r="D113" s="172">
        <v>0</v>
      </c>
      <c r="E113" s="119"/>
      <c r="F113" s="172">
        <v>0</v>
      </c>
      <c r="G113" s="172">
        <v>0</v>
      </c>
      <c r="H113" s="172">
        <v>0</v>
      </c>
      <c r="I113" s="119"/>
      <c r="J113" s="172">
        <v>0</v>
      </c>
      <c r="K113" s="172">
        <v>0</v>
      </c>
      <c r="L113" s="172">
        <v>0</v>
      </c>
      <c r="M113" s="119"/>
      <c r="N113" s="172">
        <v>0</v>
      </c>
      <c r="O113" s="172">
        <v>0</v>
      </c>
      <c r="P113" s="172">
        <v>0</v>
      </c>
      <c r="Q113" s="119"/>
      <c r="R113" s="172">
        <v>0</v>
      </c>
      <c r="S113" s="172">
        <v>0</v>
      </c>
      <c r="T113" s="172">
        <v>0</v>
      </c>
      <c r="U113" s="119"/>
      <c r="V113" s="172">
        <v>0</v>
      </c>
      <c r="W113" s="172">
        <v>0</v>
      </c>
      <c r="X113" s="172">
        <v>0</v>
      </c>
      <c r="Y113" s="119"/>
      <c r="Z113" s="172">
        <v>0</v>
      </c>
      <c r="AA113" s="172">
        <v>0</v>
      </c>
      <c r="AB113" s="172">
        <v>0</v>
      </c>
      <c r="AD113" s="108" t="s">
        <v>84</v>
      </c>
      <c r="AE113" s="103">
        <f t="shared" si="44"/>
        <v>0</v>
      </c>
      <c r="AF113" s="103">
        <f t="shared" si="45"/>
        <v>0</v>
      </c>
      <c r="AG113" s="103">
        <f t="shared" si="46"/>
        <v>0</v>
      </c>
      <c r="AH113" s="143"/>
      <c r="AI113" s="103">
        <f t="shared" si="47"/>
        <v>0</v>
      </c>
      <c r="AJ113" s="103">
        <f t="shared" si="48"/>
        <v>0</v>
      </c>
      <c r="AK113" s="103">
        <f t="shared" si="49"/>
        <v>0</v>
      </c>
      <c r="AL113" s="106"/>
      <c r="AM113" s="103">
        <f t="shared" si="50"/>
        <v>0</v>
      </c>
      <c r="AN113" s="103">
        <f t="shared" si="51"/>
        <v>0</v>
      </c>
      <c r="AO113" s="103">
        <f t="shared" si="52"/>
        <v>0</v>
      </c>
      <c r="AP113" s="106"/>
      <c r="AQ113" s="103">
        <f t="shared" si="53"/>
        <v>0</v>
      </c>
      <c r="AR113" s="103">
        <f t="shared" si="54"/>
        <v>0</v>
      </c>
      <c r="AS113" s="103">
        <f t="shared" si="55"/>
        <v>0</v>
      </c>
      <c r="AT113" s="106"/>
      <c r="AU113" s="103">
        <f t="shared" si="56"/>
        <v>0</v>
      </c>
      <c r="AV113" s="103">
        <f t="shared" si="57"/>
        <v>0</v>
      </c>
      <c r="AW113" s="103">
        <f t="shared" si="58"/>
        <v>0</v>
      </c>
      <c r="AX113" s="106"/>
      <c r="AY113" s="103">
        <f t="shared" si="59"/>
        <v>0</v>
      </c>
      <c r="AZ113" s="103">
        <f t="shared" si="60"/>
        <v>0</v>
      </c>
      <c r="BA113" s="103">
        <f t="shared" si="61"/>
        <v>0</v>
      </c>
      <c r="BB113" s="143"/>
      <c r="BC113" s="103">
        <f t="shared" si="62"/>
        <v>0</v>
      </c>
      <c r="BD113" s="103">
        <f t="shared" si="63"/>
        <v>0</v>
      </c>
      <c r="BE113" s="103">
        <f t="shared" si="64"/>
        <v>0</v>
      </c>
      <c r="BF113" s="102"/>
    </row>
    <row r="114" spans="1:58" ht="15" customHeight="1" x14ac:dyDescent="0.2">
      <c r="A114" s="108" t="s">
        <v>85</v>
      </c>
      <c r="B114" s="172">
        <v>0</v>
      </c>
      <c r="C114" s="172">
        <v>0</v>
      </c>
      <c r="D114" s="172">
        <v>0</v>
      </c>
      <c r="E114" s="119"/>
      <c r="F114" s="172">
        <v>0</v>
      </c>
      <c r="G114" s="172">
        <v>0</v>
      </c>
      <c r="H114" s="172">
        <v>0</v>
      </c>
      <c r="I114" s="119"/>
      <c r="J114" s="172">
        <v>0</v>
      </c>
      <c r="K114" s="172">
        <v>0</v>
      </c>
      <c r="L114" s="172">
        <v>0</v>
      </c>
      <c r="M114" s="119"/>
      <c r="N114" s="172">
        <v>0</v>
      </c>
      <c r="O114" s="172">
        <v>0</v>
      </c>
      <c r="P114" s="172">
        <v>0</v>
      </c>
      <c r="Q114" s="119"/>
      <c r="R114" s="172">
        <v>0</v>
      </c>
      <c r="S114" s="172">
        <v>0</v>
      </c>
      <c r="T114" s="172">
        <v>0</v>
      </c>
      <c r="U114" s="119"/>
      <c r="V114" s="172">
        <v>0</v>
      </c>
      <c r="W114" s="172">
        <v>0</v>
      </c>
      <c r="X114" s="172">
        <v>0</v>
      </c>
      <c r="Y114" s="119"/>
      <c r="Z114" s="172">
        <v>0</v>
      </c>
      <c r="AA114" s="172">
        <v>0</v>
      </c>
      <c r="AB114" s="172">
        <v>0</v>
      </c>
      <c r="AD114" s="108" t="s">
        <v>85</v>
      </c>
      <c r="AE114" s="103">
        <f t="shared" si="44"/>
        <v>0</v>
      </c>
      <c r="AF114" s="103">
        <f t="shared" si="45"/>
        <v>0</v>
      </c>
      <c r="AG114" s="103">
        <f t="shared" si="46"/>
        <v>0</v>
      </c>
      <c r="AH114" s="143"/>
      <c r="AI114" s="103">
        <f t="shared" si="47"/>
        <v>0</v>
      </c>
      <c r="AJ114" s="103">
        <f t="shared" si="48"/>
        <v>0</v>
      </c>
      <c r="AK114" s="103">
        <f t="shared" si="49"/>
        <v>0</v>
      </c>
      <c r="AL114" s="106"/>
      <c r="AM114" s="103">
        <f t="shared" si="50"/>
        <v>0</v>
      </c>
      <c r="AN114" s="103">
        <f t="shared" si="51"/>
        <v>0</v>
      </c>
      <c r="AO114" s="103">
        <f t="shared" si="52"/>
        <v>0</v>
      </c>
      <c r="AP114" s="106"/>
      <c r="AQ114" s="103">
        <f t="shared" si="53"/>
        <v>0</v>
      </c>
      <c r="AR114" s="103">
        <f t="shared" si="54"/>
        <v>0</v>
      </c>
      <c r="AS114" s="103">
        <f t="shared" si="55"/>
        <v>0</v>
      </c>
      <c r="AT114" s="106"/>
      <c r="AU114" s="103">
        <f t="shared" si="56"/>
        <v>0</v>
      </c>
      <c r="AV114" s="103">
        <f t="shared" si="57"/>
        <v>0</v>
      </c>
      <c r="AW114" s="103">
        <f t="shared" si="58"/>
        <v>0</v>
      </c>
      <c r="AX114" s="106"/>
      <c r="AY114" s="103">
        <f t="shared" si="59"/>
        <v>0</v>
      </c>
      <c r="AZ114" s="103">
        <f t="shared" si="60"/>
        <v>0</v>
      </c>
      <c r="BA114" s="103">
        <f t="shared" si="61"/>
        <v>0</v>
      </c>
      <c r="BB114" s="143"/>
      <c r="BC114" s="103">
        <f t="shared" si="62"/>
        <v>0</v>
      </c>
      <c r="BD114" s="103">
        <f t="shared" si="63"/>
        <v>0</v>
      </c>
      <c r="BE114" s="103">
        <f t="shared" si="64"/>
        <v>0</v>
      </c>
      <c r="BF114" s="102"/>
    </row>
    <row r="115" spans="1:58" ht="15" customHeight="1" x14ac:dyDescent="0.2">
      <c r="A115" s="108" t="s">
        <v>86</v>
      </c>
      <c r="B115" s="172">
        <v>0</v>
      </c>
      <c r="C115" s="172">
        <v>0</v>
      </c>
      <c r="D115" s="172">
        <v>0</v>
      </c>
      <c r="E115" s="119"/>
      <c r="F115" s="172">
        <v>0</v>
      </c>
      <c r="G115" s="172">
        <v>0</v>
      </c>
      <c r="H115" s="172">
        <v>0</v>
      </c>
      <c r="I115" s="119"/>
      <c r="J115" s="172">
        <v>0</v>
      </c>
      <c r="K115" s="172">
        <v>0</v>
      </c>
      <c r="L115" s="172">
        <v>0</v>
      </c>
      <c r="M115" s="119"/>
      <c r="N115" s="172">
        <v>0</v>
      </c>
      <c r="O115" s="172">
        <v>0</v>
      </c>
      <c r="P115" s="172">
        <v>0</v>
      </c>
      <c r="Q115" s="119"/>
      <c r="R115" s="172">
        <v>0</v>
      </c>
      <c r="S115" s="172">
        <v>0</v>
      </c>
      <c r="T115" s="172">
        <v>0</v>
      </c>
      <c r="U115" s="119"/>
      <c r="V115" s="172">
        <v>0</v>
      </c>
      <c r="W115" s="172">
        <v>0</v>
      </c>
      <c r="X115" s="172">
        <v>0</v>
      </c>
      <c r="Y115" s="119"/>
      <c r="Z115" s="172">
        <v>0</v>
      </c>
      <c r="AA115" s="172">
        <v>0</v>
      </c>
      <c r="AB115" s="172">
        <v>0</v>
      </c>
      <c r="AD115" s="108" t="s">
        <v>86</v>
      </c>
      <c r="AE115" s="103">
        <f t="shared" si="44"/>
        <v>0</v>
      </c>
      <c r="AF115" s="103">
        <f t="shared" si="45"/>
        <v>0</v>
      </c>
      <c r="AG115" s="103">
        <f t="shared" si="46"/>
        <v>0</v>
      </c>
      <c r="AH115" s="143"/>
      <c r="AI115" s="103">
        <f t="shared" si="47"/>
        <v>0</v>
      </c>
      <c r="AJ115" s="103">
        <f t="shared" si="48"/>
        <v>0</v>
      </c>
      <c r="AK115" s="103">
        <f t="shared" si="49"/>
        <v>0</v>
      </c>
      <c r="AL115" s="106"/>
      <c r="AM115" s="103">
        <f t="shared" si="50"/>
        <v>0</v>
      </c>
      <c r="AN115" s="103">
        <f t="shared" si="51"/>
        <v>0</v>
      </c>
      <c r="AO115" s="103">
        <f t="shared" si="52"/>
        <v>0</v>
      </c>
      <c r="AP115" s="106"/>
      <c r="AQ115" s="103">
        <f t="shared" si="53"/>
        <v>0</v>
      </c>
      <c r="AR115" s="103">
        <f t="shared" si="54"/>
        <v>0</v>
      </c>
      <c r="AS115" s="103">
        <f t="shared" si="55"/>
        <v>0</v>
      </c>
      <c r="AT115" s="106"/>
      <c r="AU115" s="103">
        <f t="shared" si="56"/>
        <v>0</v>
      </c>
      <c r="AV115" s="103">
        <f t="shared" si="57"/>
        <v>0</v>
      </c>
      <c r="AW115" s="103">
        <f t="shared" si="58"/>
        <v>0</v>
      </c>
      <c r="AX115" s="106"/>
      <c r="AY115" s="103">
        <f t="shared" si="59"/>
        <v>0</v>
      </c>
      <c r="AZ115" s="103">
        <f t="shared" si="60"/>
        <v>0</v>
      </c>
      <c r="BA115" s="103">
        <f t="shared" si="61"/>
        <v>0</v>
      </c>
      <c r="BB115" s="143"/>
      <c r="BC115" s="103">
        <f t="shared" si="62"/>
        <v>0</v>
      </c>
      <c r="BD115" s="103">
        <f t="shared" si="63"/>
        <v>0</v>
      </c>
      <c r="BE115" s="103">
        <f t="shared" si="64"/>
        <v>0</v>
      </c>
      <c r="BF115" s="102"/>
    </row>
    <row r="116" spans="1:58" ht="15" customHeight="1" x14ac:dyDescent="0.2">
      <c r="A116" s="108" t="s">
        <v>87</v>
      </c>
      <c r="B116" s="172">
        <v>0</v>
      </c>
      <c r="C116" s="172">
        <v>0</v>
      </c>
      <c r="D116" s="172">
        <v>0</v>
      </c>
      <c r="E116" s="119"/>
      <c r="F116" s="172">
        <v>0</v>
      </c>
      <c r="G116" s="172">
        <v>0</v>
      </c>
      <c r="H116" s="172">
        <v>0</v>
      </c>
      <c r="I116" s="119"/>
      <c r="J116" s="172">
        <v>0</v>
      </c>
      <c r="K116" s="172">
        <v>0</v>
      </c>
      <c r="L116" s="172">
        <v>0</v>
      </c>
      <c r="M116" s="119"/>
      <c r="N116" s="172">
        <v>0</v>
      </c>
      <c r="O116" s="172">
        <v>0</v>
      </c>
      <c r="P116" s="172">
        <v>0</v>
      </c>
      <c r="Q116" s="119"/>
      <c r="R116" s="172">
        <v>0</v>
      </c>
      <c r="S116" s="172">
        <v>0</v>
      </c>
      <c r="T116" s="172">
        <v>0</v>
      </c>
      <c r="U116" s="119"/>
      <c r="V116" s="172">
        <v>0</v>
      </c>
      <c r="W116" s="172">
        <v>0</v>
      </c>
      <c r="X116" s="172">
        <v>0</v>
      </c>
      <c r="Y116" s="119"/>
      <c r="Z116" s="172">
        <v>0</v>
      </c>
      <c r="AA116" s="172">
        <v>0</v>
      </c>
      <c r="AB116" s="172">
        <v>0</v>
      </c>
      <c r="AD116" s="108" t="s">
        <v>87</v>
      </c>
      <c r="AE116" s="103">
        <f t="shared" si="44"/>
        <v>0</v>
      </c>
      <c r="AF116" s="103">
        <f t="shared" si="45"/>
        <v>0</v>
      </c>
      <c r="AG116" s="103">
        <f t="shared" si="46"/>
        <v>0</v>
      </c>
      <c r="AH116" s="143"/>
      <c r="AI116" s="103">
        <f t="shared" si="47"/>
        <v>0</v>
      </c>
      <c r="AJ116" s="103">
        <f t="shared" si="48"/>
        <v>0</v>
      </c>
      <c r="AK116" s="103">
        <f t="shared" si="49"/>
        <v>0</v>
      </c>
      <c r="AL116" s="106"/>
      <c r="AM116" s="103">
        <f t="shared" si="50"/>
        <v>0</v>
      </c>
      <c r="AN116" s="103">
        <f t="shared" si="51"/>
        <v>0</v>
      </c>
      <c r="AO116" s="103">
        <f t="shared" si="52"/>
        <v>0</v>
      </c>
      <c r="AP116" s="106"/>
      <c r="AQ116" s="103">
        <f t="shared" si="53"/>
        <v>0</v>
      </c>
      <c r="AR116" s="103">
        <f t="shared" si="54"/>
        <v>0</v>
      </c>
      <c r="AS116" s="103">
        <f t="shared" si="55"/>
        <v>0</v>
      </c>
      <c r="AT116" s="106"/>
      <c r="AU116" s="103">
        <f t="shared" si="56"/>
        <v>0</v>
      </c>
      <c r="AV116" s="103">
        <f t="shared" si="57"/>
        <v>0</v>
      </c>
      <c r="AW116" s="103">
        <f t="shared" si="58"/>
        <v>0</v>
      </c>
      <c r="AX116" s="106"/>
      <c r="AY116" s="103">
        <f t="shared" si="59"/>
        <v>0</v>
      </c>
      <c r="AZ116" s="103">
        <f t="shared" si="60"/>
        <v>0</v>
      </c>
      <c r="BA116" s="103">
        <f t="shared" si="61"/>
        <v>0</v>
      </c>
      <c r="BB116" s="143"/>
      <c r="BC116" s="103">
        <f t="shared" si="62"/>
        <v>0</v>
      </c>
      <c r="BD116" s="103">
        <f t="shared" si="63"/>
        <v>0</v>
      </c>
      <c r="BE116" s="103">
        <f t="shared" si="64"/>
        <v>0</v>
      </c>
      <c r="BF116" s="102"/>
    </row>
    <row r="117" spans="1:58" ht="15" customHeight="1" x14ac:dyDescent="0.2">
      <c r="A117" s="108" t="s">
        <v>88</v>
      </c>
      <c r="B117" s="172">
        <v>0</v>
      </c>
      <c r="C117" s="172">
        <v>0</v>
      </c>
      <c r="D117" s="172">
        <v>0</v>
      </c>
      <c r="E117" s="119"/>
      <c r="F117" s="172">
        <v>0</v>
      </c>
      <c r="G117" s="172">
        <v>0</v>
      </c>
      <c r="H117" s="172">
        <v>0</v>
      </c>
      <c r="I117" s="119"/>
      <c r="J117" s="172">
        <v>0</v>
      </c>
      <c r="K117" s="172">
        <v>0</v>
      </c>
      <c r="L117" s="172">
        <v>0</v>
      </c>
      <c r="M117" s="119"/>
      <c r="N117" s="172">
        <v>0</v>
      </c>
      <c r="O117" s="172">
        <v>0</v>
      </c>
      <c r="P117" s="172">
        <v>0</v>
      </c>
      <c r="Q117" s="119"/>
      <c r="R117" s="172">
        <v>0</v>
      </c>
      <c r="S117" s="172">
        <v>0</v>
      </c>
      <c r="T117" s="172">
        <v>0</v>
      </c>
      <c r="U117" s="119"/>
      <c r="V117" s="172">
        <v>0</v>
      </c>
      <c r="W117" s="172">
        <v>0</v>
      </c>
      <c r="X117" s="172">
        <v>0</v>
      </c>
      <c r="Y117" s="119"/>
      <c r="Z117" s="172">
        <v>0</v>
      </c>
      <c r="AA117" s="172">
        <v>0</v>
      </c>
      <c r="AB117" s="172">
        <v>0</v>
      </c>
      <c r="AD117" s="108" t="s">
        <v>88</v>
      </c>
      <c r="AE117" s="103">
        <f t="shared" si="44"/>
        <v>0</v>
      </c>
      <c r="AF117" s="103">
        <f t="shared" si="45"/>
        <v>0</v>
      </c>
      <c r="AG117" s="103">
        <f t="shared" si="46"/>
        <v>0</v>
      </c>
      <c r="AH117" s="143"/>
      <c r="AI117" s="103">
        <f t="shared" si="47"/>
        <v>0</v>
      </c>
      <c r="AJ117" s="103">
        <f t="shared" si="48"/>
        <v>0</v>
      </c>
      <c r="AK117" s="103">
        <f t="shared" si="49"/>
        <v>0</v>
      </c>
      <c r="AL117" s="106"/>
      <c r="AM117" s="103">
        <f t="shared" si="50"/>
        <v>0</v>
      </c>
      <c r="AN117" s="103">
        <f t="shared" si="51"/>
        <v>0</v>
      </c>
      <c r="AO117" s="103">
        <f t="shared" si="52"/>
        <v>0</v>
      </c>
      <c r="AP117" s="106"/>
      <c r="AQ117" s="103">
        <f t="shared" si="53"/>
        <v>0</v>
      </c>
      <c r="AR117" s="103">
        <f t="shared" si="54"/>
        <v>0</v>
      </c>
      <c r="AS117" s="103">
        <f t="shared" si="55"/>
        <v>0</v>
      </c>
      <c r="AT117" s="106"/>
      <c r="AU117" s="103">
        <f t="shared" si="56"/>
        <v>0</v>
      </c>
      <c r="AV117" s="103">
        <f t="shared" si="57"/>
        <v>0</v>
      </c>
      <c r="AW117" s="103">
        <f t="shared" si="58"/>
        <v>0</v>
      </c>
      <c r="AX117" s="106"/>
      <c r="AY117" s="103">
        <f t="shared" si="59"/>
        <v>0</v>
      </c>
      <c r="AZ117" s="103">
        <f t="shared" si="60"/>
        <v>0</v>
      </c>
      <c r="BA117" s="103">
        <f t="shared" si="61"/>
        <v>0</v>
      </c>
      <c r="BB117" s="143"/>
      <c r="BC117" s="103">
        <f t="shared" si="62"/>
        <v>0</v>
      </c>
      <c r="BD117" s="103">
        <f t="shared" si="63"/>
        <v>0</v>
      </c>
      <c r="BE117" s="103">
        <f t="shared" si="64"/>
        <v>0</v>
      </c>
      <c r="BF117" s="102"/>
    </row>
    <row r="118" spans="1:58" ht="15" customHeight="1" x14ac:dyDescent="0.2">
      <c r="A118" s="108" t="s">
        <v>89</v>
      </c>
      <c r="B118" s="172">
        <v>0</v>
      </c>
      <c r="C118" s="172">
        <v>0</v>
      </c>
      <c r="D118" s="172">
        <v>0</v>
      </c>
      <c r="E118" s="119"/>
      <c r="F118" s="172">
        <v>0</v>
      </c>
      <c r="G118" s="172">
        <v>0</v>
      </c>
      <c r="H118" s="172">
        <v>0</v>
      </c>
      <c r="I118" s="119"/>
      <c r="J118" s="172">
        <v>0</v>
      </c>
      <c r="K118" s="172">
        <v>0</v>
      </c>
      <c r="L118" s="172">
        <v>0</v>
      </c>
      <c r="M118" s="119"/>
      <c r="N118" s="172">
        <v>0</v>
      </c>
      <c r="O118" s="172">
        <v>0</v>
      </c>
      <c r="P118" s="172">
        <v>0</v>
      </c>
      <c r="Q118" s="119"/>
      <c r="R118" s="172">
        <v>0</v>
      </c>
      <c r="S118" s="172">
        <v>0</v>
      </c>
      <c r="T118" s="172">
        <v>0</v>
      </c>
      <c r="U118" s="119"/>
      <c r="V118" s="172">
        <v>0</v>
      </c>
      <c r="W118" s="172">
        <v>0</v>
      </c>
      <c r="X118" s="172">
        <v>0</v>
      </c>
      <c r="Y118" s="119"/>
      <c r="Z118" s="172">
        <v>0</v>
      </c>
      <c r="AA118" s="172">
        <v>0</v>
      </c>
      <c r="AB118" s="172">
        <v>0</v>
      </c>
      <c r="AD118" s="108" t="s">
        <v>89</v>
      </c>
      <c r="AE118" s="103">
        <f t="shared" si="44"/>
        <v>0</v>
      </c>
      <c r="AF118" s="103">
        <f t="shared" si="45"/>
        <v>0</v>
      </c>
      <c r="AG118" s="103">
        <f t="shared" si="46"/>
        <v>0</v>
      </c>
      <c r="AH118" s="143"/>
      <c r="AI118" s="103">
        <f t="shared" si="47"/>
        <v>0</v>
      </c>
      <c r="AJ118" s="103">
        <f t="shared" si="48"/>
        <v>0</v>
      </c>
      <c r="AK118" s="103">
        <f t="shared" si="49"/>
        <v>0</v>
      </c>
      <c r="AL118" s="106"/>
      <c r="AM118" s="103">
        <f t="shared" si="50"/>
        <v>0</v>
      </c>
      <c r="AN118" s="103">
        <f t="shared" si="51"/>
        <v>0</v>
      </c>
      <c r="AO118" s="103">
        <f t="shared" si="52"/>
        <v>0</v>
      </c>
      <c r="AP118" s="106"/>
      <c r="AQ118" s="103">
        <f t="shared" si="53"/>
        <v>0</v>
      </c>
      <c r="AR118" s="103">
        <f t="shared" si="54"/>
        <v>0</v>
      </c>
      <c r="AS118" s="103">
        <f t="shared" si="55"/>
        <v>0</v>
      </c>
      <c r="AT118" s="106"/>
      <c r="AU118" s="103">
        <f t="shared" si="56"/>
        <v>0</v>
      </c>
      <c r="AV118" s="103">
        <f t="shared" si="57"/>
        <v>0</v>
      </c>
      <c r="AW118" s="103">
        <f t="shared" si="58"/>
        <v>0</v>
      </c>
      <c r="AX118" s="106"/>
      <c r="AY118" s="103">
        <f t="shared" si="59"/>
        <v>0</v>
      </c>
      <c r="AZ118" s="103">
        <f t="shared" si="60"/>
        <v>0</v>
      </c>
      <c r="BA118" s="103">
        <f t="shared" si="61"/>
        <v>0</v>
      </c>
      <c r="BB118" s="143"/>
      <c r="BC118" s="103">
        <f t="shared" si="62"/>
        <v>0</v>
      </c>
      <c r="BD118" s="103">
        <f t="shared" si="63"/>
        <v>0</v>
      </c>
      <c r="BE118" s="103">
        <f t="shared" si="64"/>
        <v>0</v>
      </c>
      <c r="BF118" s="102"/>
    </row>
    <row r="119" spans="1:58" ht="15" customHeight="1" x14ac:dyDescent="0.2">
      <c r="A119" s="154" t="s">
        <v>90</v>
      </c>
      <c r="B119" s="172">
        <v>0</v>
      </c>
      <c r="C119" s="172">
        <v>0</v>
      </c>
      <c r="D119" s="172">
        <v>0</v>
      </c>
      <c r="E119" s="119"/>
      <c r="F119" s="172">
        <v>0</v>
      </c>
      <c r="G119" s="172">
        <v>0</v>
      </c>
      <c r="H119" s="172">
        <v>0</v>
      </c>
      <c r="I119" s="119"/>
      <c r="J119" s="172">
        <v>0</v>
      </c>
      <c r="K119" s="172">
        <v>0</v>
      </c>
      <c r="L119" s="172">
        <v>0</v>
      </c>
      <c r="M119" s="119"/>
      <c r="N119" s="172">
        <v>0</v>
      </c>
      <c r="O119" s="172">
        <v>0</v>
      </c>
      <c r="P119" s="172">
        <v>0</v>
      </c>
      <c r="Q119" s="119"/>
      <c r="R119" s="172">
        <v>0</v>
      </c>
      <c r="S119" s="172">
        <v>0</v>
      </c>
      <c r="T119" s="172">
        <v>0</v>
      </c>
      <c r="U119" s="119"/>
      <c r="V119" s="172">
        <v>0</v>
      </c>
      <c r="W119" s="172">
        <v>0</v>
      </c>
      <c r="X119" s="172">
        <v>0</v>
      </c>
      <c r="Y119" s="119"/>
      <c r="Z119" s="172">
        <v>0</v>
      </c>
      <c r="AA119" s="172">
        <v>0</v>
      </c>
      <c r="AB119" s="172">
        <v>0</v>
      </c>
      <c r="AD119" s="154" t="s">
        <v>90</v>
      </c>
      <c r="AE119" s="103">
        <f t="shared" si="44"/>
        <v>0</v>
      </c>
      <c r="AF119" s="103">
        <f t="shared" si="45"/>
        <v>0</v>
      </c>
      <c r="AG119" s="103">
        <f t="shared" si="46"/>
        <v>0</v>
      </c>
      <c r="AH119" s="143"/>
      <c r="AI119" s="103">
        <f t="shared" si="47"/>
        <v>0</v>
      </c>
      <c r="AJ119" s="103">
        <f t="shared" si="48"/>
        <v>0</v>
      </c>
      <c r="AK119" s="103">
        <f t="shared" si="49"/>
        <v>0</v>
      </c>
      <c r="AL119" s="106"/>
      <c r="AM119" s="103">
        <f t="shared" si="50"/>
        <v>0</v>
      </c>
      <c r="AN119" s="103">
        <f t="shared" si="51"/>
        <v>0</v>
      </c>
      <c r="AO119" s="103">
        <f t="shared" si="52"/>
        <v>0</v>
      </c>
      <c r="AP119" s="106"/>
      <c r="AQ119" s="103">
        <f t="shared" si="53"/>
        <v>0</v>
      </c>
      <c r="AR119" s="103">
        <f t="shared" si="54"/>
        <v>0</v>
      </c>
      <c r="AS119" s="103">
        <f t="shared" si="55"/>
        <v>0</v>
      </c>
      <c r="AT119" s="106"/>
      <c r="AU119" s="103">
        <f t="shared" si="56"/>
        <v>0</v>
      </c>
      <c r="AV119" s="103">
        <f t="shared" si="57"/>
        <v>0</v>
      </c>
      <c r="AW119" s="103">
        <f t="shared" si="58"/>
        <v>0</v>
      </c>
      <c r="AX119" s="106"/>
      <c r="AY119" s="103">
        <f t="shared" si="59"/>
        <v>0</v>
      </c>
      <c r="AZ119" s="103">
        <f t="shared" si="60"/>
        <v>0</v>
      </c>
      <c r="BA119" s="103">
        <f t="shared" si="61"/>
        <v>0</v>
      </c>
      <c r="BB119" s="143"/>
      <c r="BC119" s="103">
        <f t="shared" si="62"/>
        <v>0</v>
      </c>
      <c r="BD119" s="103">
        <f t="shared" si="63"/>
        <v>0</v>
      </c>
      <c r="BE119" s="103">
        <f t="shared" si="64"/>
        <v>0</v>
      </c>
      <c r="BF119" s="102"/>
    </row>
    <row r="120" spans="1:58" ht="15" customHeight="1" x14ac:dyDescent="0.2">
      <c r="A120" s="108" t="s">
        <v>91</v>
      </c>
      <c r="B120" s="172">
        <v>0</v>
      </c>
      <c r="C120" s="172">
        <v>0</v>
      </c>
      <c r="D120" s="172">
        <v>0</v>
      </c>
      <c r="E120" s="119"/>
      <c r="F120" s="172">
        <v>0</v>
      </c>
      <c r="G120" s="172">
        <v>0</v>
      </c>
      <c r="H120" s="172">
        <v>0</v>
      </c>
      <c r="I120" s="119"/>
      <c r="J120" s="172">
        <v>0</v>
      </c>
      <c r="K120" s="172">
        <v>0</v>
      </c>
      <c r="L120" s="172">
        <v>0</v>
      </c>
      <c r="M120" s="119"/>
      <c r="N120" s="172">
        <v>0</v>
      </c>
      <c r="O120" s="172">
        <v>0</v>
      </c>
      <c r="P120" s="172">
        <v>0</v>
      </c>
      <c r="Q120" s="119"/>
      <c r="R120" s="172">
        <v>0</v>
      </c>
      <c r="S120" s="172">
        <v>0</v>
      </c>
      <c r="T120" s="172">
        <v>0</v>
      </c>
      <c r="U120" s="119"/>
      <c r="V120" s="172">
        <v>0</v>
      </c>
      <c r="W120" s="172">
        <v>0</v>
      </c>
      <c r="X120" s="172">
        <v>0</v>
      </c>
      <c r="Y120" s="119"/>
      <c r="Z120" s="172">
        <v>0</v>
      </c>
      <c r="AA120" s="172">
        <v>0</v>
      </c>
      <c r="AB120" s="172">
        <v>0</v>
      </c>
      <c r="AD120" s="108" t="s">
        <v>91</v>
      </c>
      <c r="AE120" s="103">
        <f t="shared" si="44"/>
        <v>0</v>
      </c>
      <c r="AF120" s="103">
        <f t="shared" si="45"/>
        <v>0</v>
      </c>
      <c r="AG120" s="103">
        <f t="shared" si="46"/>
        <v>0</v>
      </c>
      <c r="AH120" s="143"/>
      <c r="AI120" s="103">
        <f t="shared" si="47"/>
        <v>0</v>
      </c>
      <c r="AJ120" s="103">
        <f t="shared" si="48"/>
        <v>0</v>
      </c>
      <c r="AK120" s="103">
        <f t="shared" si="49"/>
        <v>0</v>
      </c>
      <c r="AL120" s="106"/>
      <c r="AM120" s="103">
        <f t="shared" si="50"/>
        <v>0</v>
      </c>
      <c r="AN120" s="103">
        <f t="shared" si="51"/>
        <v>0</v>
      </c>
      <c r="AO120" s="103">
        <f t="shared" si="52"/>
        <v>0</v>
      </c>
      <c r="AP120" s="106"/>
      <c r="AQ120" s="103">
        <f t="shared" si="53"/>
        <v>0</v>
      </c>
      <c r="AR120" s="103">
        <f t="shared" si="54"/>
        <v>0</v>
      </c>
      <c r="AS120" s="103">
        <f t="shared" si="55"/>
        <v>0</v>
      </c>
      <c r="AT120" s="106"/>
      <c r="AU120" s="103">
        <f t="shared" si="56"/>
        <v>0</v>
      </c>
      <c r="AV120" s="103">
        <f t="shared" si="57"/>
        <v>0</v>
      </c>
      <c r="AW120" s="103">
        <f t="shared" si="58"/>
        <v>0</v>
      </c>
      <c r="AX120" s="106"/>
      <c r="AY120" s="103">
        <f t="shared" si="59"/>
        <v>0</v>
      </c>
      <c r="AZ120" s="103">
        <f t="shared" si="60"/>
        <v>0</v>
      </c>
      <c r="BA120" s="103">
        <f t="shared" si="61"/>
        <v>0</v>
      </c>
      <c r="BB120" s="143"/>
      <c r="BC120" s="103">
        <f t="shared" si="62"/>
        <v>0</v>
      </c>
      <c r="BD120" s="103">
        <f t="shared" si="63"/>
        <v>0</v>
      </c>
      <c r="BE120" s="103">
        <f t="shared" si="64"/>
        <v>0</v>
      </c>
      <c r="BF120" s="102"/>
    </row>
    <row r="121" spans="1:58" ht="15" customHeight="1" x14ac:dyDescent="0.2">
      <c r="A121" s="108" t="s">
        <v>92</v>
      </c>
      <c r="B121" s="172">
        <v>0</v>
      </c>
      <c r="C121" s="172">
        <v>0</v>
      </c>
      <c r="D121" s="172">
        <v>0</v>
      </c>
      <c r="E121" s="119"/>
      <c r="F121" s="172">
        <v>0</v>
      </c>
      <c r="G121" s="172">
        <v>0</v>
      </c>
      <c r="H121" s="172">
        <v>0</v>
      </c>
      <c r="I121" s="119"/>
      <c r="J121" s="172">
        <v>0</v>
      </c>
      <c r="K121" s="172">
        <v>0</v>
      </c>
      <c r="L121" s="172">
        <v>0</v>
      </c>
      <c r="M121" s="119"/>
      <c r="N121" s="172">
        <v>0</v>
      </c>
      <c r="O121" s="172">
        <v>0</v>
      </c>
      <c r="P121" s="172">
        <v>0</v>
      </c>
      <c r="Q121" s="119"/>
      <c r="R121" s="172">
        <v>0</v>
      </c>
      <c r="S121" s="172">
        <v>0</v>
      </c>
      <c r="T121" s="172">
        <v>0</v>
      </c>
      <c r="U121" s="119"/>
      <c r="V121" s="172">
        <v>0</v>
      </c>
      <c r="W121" s="172">
        <v>0</v>
      </c>
      <c r="X121" s="172">
        <v>0</v>
      </c>
      <c r="Y121" s="119"/>
      <c r="Z121" s="172">
        <v>0</v>
      </c>
      <c r="AA121" s="172">
        <v>0</v>
      </c>
      <c r="AB121" s="172">
        <v>0</v>
      </c>
      <c r="AD121" s="108" t="s">
        <v>92</v>
      </c>
      <c r="AE121" s="103">
        <f t="shared" si="44"/>
        <v>0</v>
      </c>
      <c r="AF121" s="103">
        <f t="shared" si="45"/>
        <v>0</v>
      </c>
      <c r="AG121" s="103">
        <f t="shared" si="46"/>
        <v>0</v>
      </c>
      <c r="AH121" s="143"/>
      <c r="AI121" s="103">
        <f t="shared" si="47"/>
        <v>0</v>
      </c>
      <c r="AJ121" s="103">
        <f t="shared" si="48"/>
        <v>0</v>
      </c>
      <c r="AK121" s="103">
        <f t="shared" si="49"/>
        <v>0</v>
      </c>
      <c r="AL121" s="106"/>
      <c r="AM121" s="103">
        <f t="shared" si="50"/>
        <v>0</v>
      </c>
      <c r="AN121" s="103">
        <f t="shared" si="51"/>
        <v>0</v>
      </c>
      <c r="AO121" s="103">
        <f t="shared" si="52"/>
        <v>0</v>
      </c>
      <c r="AP121" s="106"/>
      <c r="AQ121" s="103">
        <f t="shared" si="53"/>
        <v>0</v>
      </c>
      <c r="AR121" s="103">
        <f t="shared" si="54"/>
        <v>0</v>
      </c>
      <c r="AS121" s="103">
        <f t="shared" si="55"/>
        <v>0</v>
      </c>
      <c r="AT121" s="106"/>
      <c r="AU121" s="103">
        <f t="shared" si="56"/>
        <v>0</v>
      </c>
      <c r="AV121" s="103">
        <f t="shared" si="57"/>
        <v>0</v>
      </c>
      <c r="AW121" s="103">
        <f t="shared" si="58"/>
        <v>0</v>
      </c>
      <c r="AX121" s="106"/>
      <c r="AY121" s="103">
        <f t="shared" si="59"/>
        <v>0</v>
      </c>
      <c r="AZ121" s="103">
        <f t="shared" si="60"/>
        <v>0</v>
      </c>
      <c r="BA121" s="103">
        <f t="shared" si="61"/>
        <v>0</v>
      </c>
      <c r="BB121" s="143"/>
      <c r="BC121" s="103">
        <f t="shared" si="62"/>
        <v>0</v>
      </c>
      <c r="BD121" s="103">
        <f t="shared" si="63"/>
        <v>0</v>
      </c>
      <c r="BE121" s="103">
        <f t="shared" si="64"/>
        <v>0</v>
      </c>
      <c r="BF121" s="102"/>
    </row>
    <row r="122" spans="1:58" ht="15" customHeight="1" x14ac:dyDescent="0.2">
      <c r="A122" s="108" t="s">
        <v>93</v>
      </c>
      <c r="B122" s="172">
        <v>0</v>
      </c>
      <c r="C122" s="172">
        <v>0</v>
      </c>
      <c r="D122" s="172">
        <v>0</v>
      </c>
      <c r="E122" s="119"/>
      <c r="F122" s="172">
        <v>0</v>
      </c>
      <c r="G122" s="172">
        <v>0</v>
      </c>
      <c r="H122" s="172">
        <v>0</v>
      </c>
      <c r="I122" s="119"/>
      <c r="J122" s="172">
        <v>0</v>
      </c>
      <c r="K122" s="172">
        <v>0</v>
      </c>
      <c r="L122" s="172">
        <v>0</v>
      </c>
      <c r="M122" s="119"/>
      <c r="N122" s="172">
        <v>0</v>
      </c>
      <c r="O122" s="172">
        <v>0</v>
      </c>
      <c r="P122" s="172">
        <v>0</v>
      </c>
      <c r="Q122" s="119"/>
      <c r="R122" s="172">
        <v>0</v>
      </c>
      <c r="S122" s="172">
        <v>0</v>
      </c>
      <c r="T122" s="172">
        <v>0</v>
      </c>
      <c r="U122" s="119"/>
      <c r="V122" s="172">
        <v>0</v>
      </c>
      <c r="W122" s="172">
        <v>0</v>
      </c>
      <c r="X122" s="172">
        <v>0</v>
      </c>
      <c r="Y122" s="119"/>
      <c r="Z122" s="172">
        <v>0</v>
      </c>
      <c r="AA122" s="172">
        <v>0</v>
      </c>
      <c r="AB122" s="172">
        <v>0</v>
      </c>
      <c r="AD122" s="108" t="s">
        <v>93</v>
      </c>
      <c r="AE122" s="103">
        <f t="shared" si="44"/>
        <v>0</v>
      </c>
      <c r="AF122" s="103">
        <f t="shared" si="45"/>
        <v>0</v>
      </c>
      <c r="AG122" s="103">
        <f t="shared" si="46"/>
        <v>0</v>
      </c>
      <c r="AH122" s="143"/>
      <c r="AI122" s="103">
        <f t="shared" si="47"/>
        <v>0</v>
      </c>
      <c r="AJ122" s="103">
        <f t="shared" si="48"/>
        <v>0</v>
      </c>
      <c r="AK122" s="103">
        <f t="shared" si="49"/>
        <v>0</v>
      </c>
      <c r="AL122" s="106"/>
      <c r="AM122" s="103">
        <f t="shared" si="50"/>
        <v>0</v>
      </c>
      <c r="AN122" s="103">
        <f t="shared" si="51"/>
        <v>0</v>
      </c>
      <c r="AO122" s="103">
        <f t="shared" si="52"/>
        <v>0</v>
      </c>
      <c r="AP122" s="106"/>
      <c r="AQ122" s="103">
        <f t="shared" si="53"/>
        <v>0</v>
      </c>
      <c r="AR122" s="103">
        <f t="shared" si="54"/>
        <v>0</v>
      </c>
      <c r="AS122" s="103">
        <f t="shared" si="55"/>
        <v>0</v>
      </c>
      <c r="AT122" s="106"/>
      <c r="AU122" s="103">
        <f t="shared" si="56"/>
        <v>0</v>
      </c>
      <c r="AV122" s="103">
        <f t="shared" si="57"/>
        <v>0</v>
      </c>
      <c r="AW122" s="103">
        <f t="shared" si="58"/>
        <v>0</v>
      </c>
      <c r="AX122" s="106"/>
      <c r="AY122" s="103">
        <f t="shared" si="59"/>
        <v>0</v>
      </c>
      <c r="AZ122" s="103">
        <f t="shared" si="60"/>
        <v>0</v>
      </c>
      <c r="BA122" s="103">
        <f t="shared" si="61"/>
        <v>0</v>
      </c>
      <c r="BB122" s="143"/>
      <c r="BC122" s="103">
        <f t="shared" si="62"/>
        <v>0</v>
      </c>
      <c r="BD122" s="103">
        <f t="shared" si="63"/>
        <v>0</v>
      </c>
      <c r="BE122" s="103">
        <f t="shared" si="64"/>
        <v>0</v>
      </c>
      <c r="BF122" s="102"/>
    </row>
    <row r="123" spans="1:58" ht="15" customHeight="1" x14ac:dyDescent="0.2">
      <c r="A123" s="108" t="s">
        <v>94</v>
      </c>
      <c r="B123" s="172">
        <v>0</v>
      </c>
      <c r="C123" s="172">
        <v>0</v>
      </c>
      <c r="D123" s="172">
        <v>0</v>
      </c>
      <c r="E123" s="119"/>
      <c r="F123" s="172">
        <v>0</v>
      </c>
      <c r="G123" s="172">
        <v>0</v>
      </c>
      <c r="H123" s="172">
        <v>0</v>
      </c>
      <c r="I123" s="119"/>
      <c r="J123" s="172">
        <v>0</v>
      </c>
      <c r="K123" s="172">
        <v>0</v>
      </c>
      <c r="L123" s="172">
        <v>0</v>
      </c>
      <c r="M123" s="119"/>
      <c r="N123" s="172">
        <v>0</v>
      </c>
      <c r="O123" s="172">
        <v>0</v>
      </c>
      <c r="P123" s="172">
        <v>0</v>
      </c>
      <c r="Q123" s="119"/>
      <c r="R123" s="172">
        <v>0</v>
      </c>
      <c r="S123" s="172">
        <v>0</v>
      </c>
      <c r="T123" s="172">
        <v>0</v>
      </c>
      <c r="U123" s="119"/>
      <c r="V123" s="172">
        <v>0</v>
      </c>
      <c r="W123" s="172">
        <v>0</v>
      </c>
      <c r="X123" s="172">
        <v>0</v>
      </c>
      <c r="Y123" s="119"/>
      <c r="Z123" s="172">
        <v>0</v>
      </c>
      <c r="AA123" s="172">
        <v>0</v>
      </c>
      <c r="AB123" s="172">
        <v>0</v>
      </c>
      <c r="AD123" s="108" t="s">
        <v>94</v>
      </c>
      <c r="AE123" s="103">
        <f t="shared" si="44"/>
        <v>0</v>
      </c>
      <c r="AF123" s="103">
        <f t="shared" si="45"/>
        <v>0</v>
      </c>
      <c r="AG123" s="103">
        <f t="shared" si="46"/>
        <v>0</v>
      </c>
      <c r="AH123" s="143"/>
      <c r="AI123" s="103">
        <f t="shared" si="47"/>
        <v>0</v>
      </c>
      <c r="AJ123" s="103">
        <f t="shared" si="48"/>
        <v>0</v>
      </c>
      <c r="AK123" s="103">
        <f t="shared" si="49"/>
        <v>0</v>
      </c>
      <c r="AL123" s="106"/>
      <c r="AM123" s="103">
        <f t="shared" si="50"/>
        <v>0</v>
      </c>
      <c r="AN123" s="103">
        <f t="shared" si="51"/>
        <v>0</v>
      </c>
      <c r="AO123" s="103">
        <f t="shared" si="52"/>
        <v>0</v>
      </c>
      <c r="AP123" s="106"/>
      <c r="AQ123" s="103">
        <f t="shared" si="53"/>
        <v>0</v>
      </c>
      <c r="AR123" s="103">
        <f t="shared" si="54"/>
        <v>0</v>
      </c>
      <c r="AS123" s="103">
        <f t="shared" si="55"/>
        <v>0</v>
      </c>
      <c r="AT123" s="106"/>
      <c r="AU123" s="103">
        <f t="shared" si="56"/>
        <v>0</v>
      </c>
      <c r="AV123" s="103">
        <f t="shared" si="57"/>
        <v>0</v>
      </c>
      <c r="AW123" s="103">
        <f t="shared" si="58"/>
        <v>0</v>
      </c>
      <c r="AX123" s="106"/>
      <c r="AY123" s="103">
        <f t="shared" si="59"/>
        <v>0</v>
      </c>
      <c r="AZ123" s="103">
        <f t="shared" si="60"/>
        <v>0</v>
      </c>
      <c r="BA123" s="103">
        <f t="shared" si="61"/>
        <v>0</v>
      </c>
      <c r="BB123" s="143"/>
      <c r="BC123" s="103">
        <f t="shared" si="62"/>
        <v>0</v>
      </c>
      <c r="BD123" s="103">
        <f t="shared" si="63"/>
        <v>0</v>
      </c>
      <c r="BE123" s="103">
        <f t="shared" si="64"/>
        <v>0</v>
      </c>
      <c r="BF123" s="102"/>
    </row>
    <row r="124" spans="1:58" ht="15" customHeight="1" x14ac:dyDescent="0.2">
      <c r="A124" s="108" t="s">
        <v>95</v>
      </c>
      <c r="B124" s="172">
        <v>0</v>
      </c>
      <c r="C124" s="172">
        <v>0</v>
      </c>
      <c r="D124" s="172">
        <v>0</v>
      </c>
      <c r="E124" s="119"/>
      <c r="F124" s="172">
        <v>0</v>
      </c>
      <c r="G124" s="172">
        <v>0</v>
      </c>
      <c r="H124" s="172">
        <v>0</v>
      </c>
      <c r="I124" s="119"/>
      <c r="J124" s="172">
        <v>0</v>
      </c>
      <c r="K124" s="172">
        <v>0</v>
      </c>
      <c r="L124" s="172">
        <v>0</v>
      </c>
      <c r="M124" s="119"/>
      <c r="N124" s="172">
        <v>0</v>
      </c>
      <c r="O124" s="172">
        <v>0</v>
      </c>
      <c r="P124" s="172">
        <v>0</v>
      </c>
      <c r="Q124" s="119"/>
      <c r="R124" s="172">
        <v>0</v>
      </c>
      <c r="S124" s="172">
        <v>0</v>
      </c>
      <c r="T124" s="172">
        <v>0</v>
      </c>
      <c r="U124" s="119"/>
      <c r="V124" s="172">
        <v>0</v>
      </c>
      <c r="W124" s="172">
        <v>0</v>
      </c>
      <c r="X124" s="172">
        <v>0</v>
      </c>
      <c r="Y124" s="119"/>
      <c r="Z124" s="172">
        <v>0</v>
      </c>
      <c r="AA124" s="172">
        <v>0</v>
      </c>
      <c r="AB124" s="172">
        <v>0</v>
      </c>
      <c r="AD124" s="108" t="s">
        <v>95</v>
      </c>
      <c r="AE124" s="103">
        <f t="shared" si="44"/>
        <v>0</v>
      </c>
      <c r="AF124" s="103">
        <f t="shared" si="45"/>
        <v>0</v>
      </c>
      <c r="AG124" s="103">
        <f t="shared" si="46"/>
        <v>0</v>
      </c>
      <c r="AH124" s="143"/>
      <c r="AI124" s="103">
        <f t="shared" si="47"/>
        <v>0</v>
      </c>
      <c r="AJ124" s="103">
        <f t="shared" si="48"/>
        <v>0</v>
      </c>
      <c r="AK124" s="103">
        <f t="shared" si="49"/>
        <v>0</v>
      </c>
      <c r="AL124" s="106"/>
      <c r="AM124" s="103">
        <f t="shared" si="50"/>
        <v>0</v>
      </c>
      <c r="AN124" s="103">
        <f t="shared" si="51"/>
        <v>0</v>
      </c>
      <c r="AO124" s="103">
        <f t="shared" si="52"/>
        <v>0</v>
      </c>
      <c r="AP124" s="106"/>
      <c r="AQ124" s="103">
        <f t="shared" si="53"/>
        <v>0</v>
      </c>
      <c r="AR124" s="103">
        <f t="shared" si="54"/>
        <v>0</v>
      </c>
      <c r="AS124" s="103">
        <f t="shared" si="55"/>
        <v>0</v>
      </c>
      <c r="AT124" s="106"/>
      <c r="AU124" s="103">
        <f t="shared" si="56"/>
        <v>0</v>
      </c>
      <c r="AV124" s="103">
        <f t="shared" si="57"/>
        <v>0</v>
      </c>
      <c r="AW124" s="103">
        <f t="shared" si="58"/>
        <v>0</v>
      </c>
      <c r="AX124" s="106"/>
      <c r="AY124" s="103">
        <f t="shared" si="59"/>
        <v>0</v>
      </c>
      <c r="AZ124" s="103">
        <f t="shared" si="60"/>
        <v>0</v>
      </c>
      <c r="BA124" s="103">
        <f t="shared" si="61"/>
        <v>0</v>
      </c>
      <c r="BB124" s="143"/>
      <c r="BC124" s="103">
        <f t="shared" si="62"/>
        <v>0</v>
      </c>
      <c r="BD124" s="103">
        <f t="shared" si="63"/>
        <v>0</v>
      </c>
      <c r="BE124" s="103">
        <f t="shared" si="64"/>
        <v>0</v>
      </c>
      <c r="BF124" s="102"/>
    </row>
    <row r="125" spans="1:58" ht="15" customHeight="1" x14ac:dyDescent="0.2">
      <c r="A125" s="108" t="s">
        <v>96</v>
      </c>
      <c r="B125" s="172">
        <v>0</v>
      </c>
      <c r="C125" s="172">
        <v>0</v>
      </c>
      <c r="D125" s="172">
        <v>0</v>
      </c>
      <c r="E125" s="119"/>
      <c r="F125" s="172">
        <v>0</v>
      </c>
      <c r="G125" s="172">
        <v>0</v>
      </c>
      <c r="H125" s="172">
        <v>0</v>
      </c>
      <c r="I125" s="119"/>
      <c r="J125" s="172">
        <v>0</v>
      </c>
      <c r="K125" s="172">
        <v>0</v>
      </c>
      <c r="L125" s="172">
        <v>0</v>
      </c>
      <c r="M125" s="119"/>
      <c r="N125" s="172">
        <v>0</v>
      </c>
      <c r="O125" s="172">
        <v>0</v>
      </c>
      <c r="P125" s="172">
        <v>0</v>
      </c>
      <c r="Q125" s="119"/>
      <c r="R125" s="172">
        <v>0</v>
      </c>
      <c r="S125" s="172">
        <v>0</v>
      </c>
      <c r="T125" s="172">
        <v>0</v>
      </c>
      <c r="U125" s="119"/>
      <c r="V125" s="172">
        <v>0</v>
      </c>
      <c r="W125" s="172">
        <v>0</v>
      </c>
      <c r="X125" s="172">
        <v>0</v>
      </c>
      <c r="Y125" s="119"/>
      <c r="Z125" s="172">
        <v>0</v>
      </c>
      <c r="AA125" s="172">
        <v>0</v>
      </c>
      <c r="AB125" s="172">
        <v>0</v>
      </c>
      <c r="AD125" s="108" t="s">
        <v>96</v>
      </c>
      <c r="AE125" s="103">
        <f t="shared" si="44"/>
        <v>0</v>
      </c>
      <c r="AF125" s="103">
        <f t="shared" si="45"/>
        <v>0</v>
      </c>
      <c r="AG125" s="103">
        <f t="shared" si="46"/>
        <v>0</v>
      </c>
      <c r="AH125" s="143"/>
      <c r="AI125" s="103">
        <f t="shared" si="47"/>
        <v>0</v>
      </c>
      <c r="AJ125" s="103">
        <f t="shared" si="48"/>
        <v>0</v>
      </c>
      <c r="AK125" s="103">
        <f t="shared" si="49"/>
        <v>0</v>
      </c>
      <c r="AL125" s="106"/>
      <c r="AM125" s="103">
        <f t="shared" si="50"/>
        <v>0</v>
      </c>
      <c r="AN125" s="103">
        <f t="shared" si="51"/>
        <v>0</v>
      </c>
      <c r="AO125" s="103">
        <f t="shared" si="52"/>
        <v>0</v>
      </c>
      <c r="AP125" s="106"/>
      <c r="AQ125" s="103">
        <f t="shared" si="53"/>
        <v>0</v>
      </c>
      <c r="AR125" s="103">
        <f t="shared" si="54"/>
        <v>0</v>
      </c>
      <c r="AS125" s="103">
        <f t="shared" si="55"/>
        <v>0</v>
      </c>
      <c r="AT125" s="106"/>
      <c r="AU125" s="103">
        <f t="shared" si="56"/>
        <v>0</v>
      </c>
      <c r="AV125" s="103">
        <f t="shared" si="57"/>
        <v>0</v>
      </c>
      <c r="AW125" s="103">
        <f t="shared" si="58"/>
        <v>0</v>
      </c>
      <c r="AX125" s="106"/>
      <c r="AY125" s="103">
        <f t="shared" si="59"/>
        <v>0</v>
      </c>
      <c r="AZ125" s="103">
        <f t="shared" si="60"/>
        <v>0</v>
      </c>
      <c r="BA125" s="103">
        <f t="shared" si="61"/>
        <v>0</v>
      </c>
      <c r="BB125" s="143"/>
      <c r="BC125" s="103">
        <f t="shared" si="62"/>
        <v>0</v>
      </c>
      <c r="BD125" s="103">
        <f t="shared" si="63"/>
        <v>0</v>
      </c>
      <c r="BE125" s="103">
        <f t="shared" si="64"/>
        <v>0</v>
      </c>
      <c r="BF125" s="102"/>
    </row>
    <row r="126" spans="1:58" ht="15" customHeight="1" x14ac:dyDescent="0.2">
      <c r="A126" s="108" t="s">
        <v>97</v>
      </c>
      <c r="B126" s="172">
        <v>0</v>
      </c>
      <c r="C126" s="172">
        <v>0</v>
      </c>
      <c r="D126" s="172">
        <v>0</v>
      </c>
      <c r="E126" s="119"/>
      <c r="F126" s="172">
        <v>0</v>
      </c>
      <c r="G126" s="172">
        <v>0</v>
      </c>
      <c r="H126" s="172">
        <v>0</v>
      </c>
      <c r="I126" s="119"/>
      <c r="J126" s="172">
        <v>0</v>
      </c>
      <c r="K126" s="172">
        <v>0</v>
      </c>
      <c r="L126" s="172">
        <v>0</v>
      </c>
      <c r="M126" s="119"/>
      <c r="N126" s="172">
        <v>0</v>
      </c>
      <c r="O126" s="172">
        <v>0</v>
      </c>
      <c r="P126" s="172">
        <v>0</v>
      </c>
      <c r="Q126" s="119"/>
      <c r="R126" s="172">
        <v>0</v>
      </c>
      <c r="S126" s="172">
        <v>0</v>
      </c>
      <c r="T126" s="172">
        <v>0</v>
      </c>
      <c r="U126" s="119"/>
      <c r="V126" s="172">
        <v>0</v>
      </c>
      <c r="W126" s="172">
        <v>0</v>
      </c>
      <c r="X126" s="172">
        <v>0</v>
      </c>
      <c r="Y126" s="119"/>
      <c r="Z126" s="172">
        <v>0</v>
      </c>
      <c r="AA126" s="172">
        <v>0</v>
      </c>
      <c r="AB126" s="172">
        <v>0</v>
      </c>
      <c r="AD126" s="108" t="s">
        <v>97</v>
      </c>
      <c r="AE126" s="103">
        <f t="shared" si="44"/>
        <v>0</v>
      </c>
      <c r="AF126" s="103">
        <f t="shared" si="45"/>
        <v>0</v>
      </c>
      <c r="AG126" s="103">
        <f t="shared" si="46"/>
        <v>0</v>
      </c>
      <c r="AH126" s="143"/>
      <c r="AI126" s="103">
        <f t="shared" si="47"/>
        <v>0</v>
      </c>
      <c r="AJ126" s="103">
        <f t="shared" si="48"/>
        <v>0</v>
      </c>
      <c r="AK126" s="103">
        <f t="shared" si="49"/>
        <v>0</v>
      </c>
      <c r="AL126" s="106"/>
      <c r="AM126" s="103">
        <f t="shared" si="50"/>
        <v>0</v>
      </c>
      <c r="AN126" s="103">
        <f t="shared" si="51"/>
        <v>0</v>
      </c>
      <c r="AO126" s="103">
        <f t="shared" si="52"/>
        <v>0</v>
      </c>
      <c r="AP126" s="106"/>
      <c r="AQ126" s="103">
        <f t="shared" si="53"/>
        <v>0</v>
      </c>
      <c r="AR126" s="103">
        <f t="shared" si="54"/>
        <v>0</v>
      </c>
      <c r="AS126" s="103">
        <f t="shared" si="55"/>
        <v>0</v>
      </c>
      <c r="AT126" s="106"/>
      <c r="AU126" s="103">
        <f t="shared" si="56"/>
        <v>0</v>
      </c>
      <c r="AV126" s="103">
        <f t="shared" si="57"/>
        <v>0</v>
      </c>
      <c r="AW126" s="103">
        <f t="shared" si="58"/>
        <v>0</v>
      </c>
      <c r="AX126" s="106"/>
      <c r="AY126" s="103">
        <f t="shared" si="59"/>
        <v>0</v>
      </c>
      <c r="AZ126" s="103">
        <f t="shared" si="60"/>
        <v>0</v>
      </c>
      <c r="BA126" s="103">
        <f t="shared" si="61"/>
        <v>0</v>
      </c>
      <c r="BB126" s="143"/>
      <c r="BC126" s="103">
        <f t="shared" si="62"/>
        <v>0</v>
      </c>
      <c r="BD126" s="103">
        <f t="shared" si="63"/>
        <v>0</v>
      </c>
      <c r="BE126" s="103">
        <f t="shared" si="64"/>
        <v>0</v>
      </c>
      <c r="BF126" s="102"/>
    </row>
    <row r="127" spans="1:58" ht="15" customHeight="1" x14ac:dyDescent="0.2">
      <c r="A127" s="108" t="s">
        <v>98</v>
      </c>
      <c r="B127" s="172">
        <v>0</v>
      </c>
      <c r="C127" s="172">
        <v>0</v>
      </c>
      <c r="D127" s="172">
        <v>0</v>
      </c>
      <c r="E127" s="119"/>
      <c r="F127" s="172">
        <v>0</v>
      </c>
      <c r="G127" s="172">
        <v>0</v>
      </c>
      <c r="H127" s="172">
        <v>0</v>
      </c>
      <c r="I127" s="119"/>
      <c r="J127" s="172">
        <v>0</v>
      </c>
      <c r="K127" s="172">
        <v>0</v>
      </c>
      <c r="L127" s="172">
        <v>0</v>
      </c>
      <c r="M127" s="119"/>
      <c r="N127" s="172">
        <v>0</v>
      </c>
      <c r="O127" s="172">
        <v>0</v>
      </c>
      <c r="P127" s="172">
        <v>0</v>
      </c>
      <c r="Q127" s="119"/>
      <c r="R127" s="172">
        <v>0</v>
      </c>
      <c r="S127" s="172">
        <v>0</v>
      </c>
      <c r="T127" s="172">
        <v>0</v>
      </c>
      <c r="U127" s="119"/>
      <c r="V127" s="172">
        <v>0</v>
      </c>
      <c r="W127" s="172">
        <v>0</v>
      </c>
      <c r="X127" s="172">
        <v>0</v>
      </c>
      <c r="Y127" s="119"/>
      <c r="Z127" s="172">
        <v>0</v>
      </c>
      <c r="AA127" s="172">
        <v>0</v>
      </c>
      <c r="AB127" s="172">
        <v>0</v>
      </c>
      <c r="AD127" s="108" t="s">
        <v>98</v>
      </c>
      <c r="AE127" s="103">
        <f t="shared" si="44"/>
        <v>0</v>
      </c>
      <c r="AF127" s="103">
        <f t="shared" si="45"/>
        <v>0</v>
      </c>
      <c r="AG127" s="103">
        <f t="shared" si="46"/>
        <v>0</v>
      </c>
      <c r="AH127" s="143"/>
      <c r="AI127" s="103">
        <f t="shared" si="47"/>
        <v>0</v>
      </c>
      <c r="AJ127" s="103">
        <f t="shared" si="48"/>
        <v>0</v>
      </c>
      <c r="AK127" s="103">
        <f t="shared" si="49"/>
        <v>0</v>
      </c>
      <c r="AL127" s="106"/>
      <c r="AM127" s="103">
        <f t="shared" si="50"/>
        <v>0</v>
      </c>
      <c r="AN127" s="103">
        <f t="shared" si="51"/>
        <v>0</v>
      </c>
      <c r="AO127" s="103">
        <f t="shared" si="52"/>
        <v>0</v>
      </c>
      <c r="AP127" s="106"/>
      <c r="AQ127" s="103">
        <f t="shared" si="53"/>
        <v>0</v>
      </c>
      <c r="AR127" s="103">
        <f t="shared" si="54"/>
        <v>0</v>
      </c>
      <c r="AS127" s="103">
        <f t="shared" si="55"/>
        <v>0</v>
      </c>
      <c r="AT127" s="106"/>
      <c r="AU127" s="103">
        <f t="shared" si="56"/>
        <v>0</v>
      </c>
      <c r="AV127" s="103">
        <f t="shared" si="57"/>
        <v>0</v>
      </c>
      <c r="AW127" s="103">
        <f t="shared" si="58"/>
        <v>0</v>
      </c>
      <c r="AX127" s="106"/>
      <c r="AY127" s="103">
        <f t="shared" si="59"/>
        <v>0</v>
      </c>
      <c r="AZ127" s="103">
        <f t="shared" si="60"/>
        <v>0</v>
      </c>
      <c r="BA127" s="103">
        <f t="shared" si="61"/>
        <v>0</v>
      </c>
      <c r="BB127" s="143"/>
      <c r="BC127" s="103">
        <f t="shared" si="62"/>
        <v>0</v>
      </c>
      <c r="BD127" s="103">
        <f t="shared" si="63"/>
        <v>0</v>
      </c>
      <c r="BE127" s="103">
        <f t="shared" si="64"/>
        <v>0</v>
      </c>
      <c r="BF127" s="102"/>
    </row>
    <row r="128" spans="1:58" ht="15" customHeight="1" x14ac:dyDescent="0.2">
      <c r="A128" s="108" t="s">
        <v>99</v>
      </c>
      <c r="B128" s="172">
        <v>3</v>
      </c>
      <c r="C128" s="172">
        <v>1</v>
      </c>
      <c r="D128" s="172">
        <v>2</v>
      </c>
      <c r="E128" s="119"/>
      <c r="F128" s="172">
        <v>0</v>
      </c>
      <c r="G128" s="172">
        <v>0</v>
      </c>
      <c r="H128" s="172">
        <v>0</v>
      </c>
      <c r="I128" s="119"/>
      <c r="J128" s="172">
        <v>1</v>
      </c>
      <c r="K128" s="172">
        <v>0</v>
      </c>
      <c r="L128" s="172">
        <v>1</v>
      </c>
      <c r="M128" s="119"/>
      <c r="N128" s="172">
        <v>0</v>
      </c>
      <c r="O128" s="172">
        <v>0</v>
      </c>
      <c r="P128" s="172">
        <v>0</v>
      </c>
      <c r="Q128" s="119"/>
      <c r="R128" s="172">
        <v>2</v>
      </c>
      <c r="S128" s="172">
        <v>1</v>
      </c>
      <c r="T128" s="172">
        <v>1</v>
      </c>
      <c r="U128" s="119"/>
      <c r="V128" s="172">
        <v>0</v>
      </c>
      <c r="W128" s="172">
        <v>0</v>
      </c>
      <c r="X128" s="172">
        <v>0</v>
      </c>
      <c r="Y128" s="119"/>
      <c r="Z128" s="172">
        <v>0</v>
      </c>
      <c r="AA128" s="172">
        <v>0</v>
      </c>
      <c r="AB128" s="172">
        <v>0</v>
      </c>
      <c r="AD128" s="108" t="s">
        <v>99</v>
      </c>
      <c r="AE128" s="103">
        <f t="shared" si="44"/>
        <v>3.1976124493711365E-2</v>
      </c>
      <c r="AF128" s="103">
        <f t="shared" si="45"/>
        <v>2.1312872975277068E-2</v>
      </c>
      <c r="AG128" s="103">
        <f t="shared" si="46"/>
        <v>4.2643923240938165E-2</v>
      </c>
      <c r="AH128" s="143"/>
      <c r="AI128" s="103">
        <f t="shared" si="47"/>
        <v>0</v>
      </c>
      <c r="AJ128" s="103">
        <f t="shared" si="48"/>
        <v>0</v>
      </c>
      <c r="AK128" s="103">
        <f t="shared" si="49"/>
        <v>0</v>
      </c>
      <c r="AL128" s="106"/>
      <c r="AM128" s="103">
        <f t="shared" si="50"/>
        <v>4.6468401486988845E-2</v>
      </c>
      <c r="AN128" s="103">
        <f t="shared" si="51"/>
        <v>0</v>
      </c>
      <c r="AO128" s="103">
        <f t="shared" si="52"/>
        <v>9.1407678244972576E-2</v>
      </c>
      <c r="AP128" s="106"/>
      <c r="AQ128" s="103">
        <f t="shared" si="53"/>
        <v>0</v>
      </c>
      <c r="AR128" s="103">
        <f t="shared" si="54"/>
        <v>0</v>
      </c>
      <c r="AS128" s="103">
        <f t="shared" si="55"/>
        <v>0</v>
      </c>
      <c r="AT128" s="106"/>
      <c r="AU128" s="103">
        <f t="shared" si="56"/>
        <v>0.13029315960912052</v>
      </c>
      <c r="AV128" s="103">
        <f t="shared" si="57"/>
        <v>0.12706480304955528</v>
      </c>
      <c r="AW128" s="103">
        <f t="shared" si="58"/>
        <v>0.13368983957219249</v>
      </c>
      <c r="AX128" s="106"/>
      <c r="AY128" s="103">
        <f t="shared" si="59"/>
        <v>0</v>
      </c>
      <c r="AZ128" s="103">
        <f t="shared" si="60"/>
        <v>0</v>
      </c>
      <c r="BA128" s="103">
        <f t="shared" si="61"/>
        <v>0</v>
      </c>
      <c r="BB128" s="143"/>
      <c r="BC128" s="103">
        <v>0</v>
      </c>
      <c r="BD128" s="103">
        <v>0</v>
      </c>
      <c r="BE128" s="103">
        <v>0</v>
      </c>
      <c r="BF128" s="102"/>
    </row>
    <row r="129" spans="1:58" ht="15" customHeight="1" x14ac:dyDescent="0.2">
      <c r="A129" s="108" t="s">
        <v>100</v>
      </c>
      <c r="B129" s="172">
        <v>0</v>
      </c>
      <c r="C129" s="172">
        <v>0</v>
      </c>
      <c r="D129" s="172">
        <v>0</v>
      </c>
      <c r="E129" s="119"/>
      <c r="F129" s="172">
        <v>0</v>
      </c>
      <c r="G129" s="172">
        <v>0</v>
      </c>
      <c r="H129" s="172">
        <v>0</v>
      </c>
      <c r="I129" s="119"/>
      <c r="J129" s="172">
        <v>0</v>
      </c>
      <c r="K129" s="172">
        <v>0</v>
      </c>
      <c r="L129" s="172">
        <v>0</v>
      </c>
      <c r="M129" s="119"/>
      <c r="N129" s="172">
        <v>0</v>
      </c>
      <c r="O129" s="172">
        <v>0</v>
      </c>
      <c r="P129" s="172">
        <v>0</v>
      </c>
      <c r="Q129" s="119"/>
      <c r="R129" s="172">
        <v>0</v>
      </c>
      <c r="S129" s="172">
        <v>0</v>
      </c>
      <c r="T129" s="172">
        <v>0</v>
      </c>
      <c r="U129" s="119"/>
      <c r="V129" s="172">
        <v>0</v>
      </c>
      <c r="W129" s="172">
        <v>0</v>
      </c>
      <c r="X129" s="172">
        <v>0</v>
      </c>
      <c r="Y129" s="119"/>
      <c r="Z129" s="172">
        <v>0</v>
      </c>
      <c r="AA129" s="172">
        <v>0</v>
      </c>
      <c r="AB129" s="172">
        <v>0</v>
      </c>
      <c r="AD129" s="108" t="s">
        <v>100</v>
      </c>
      <c r="AE129" s="103">
        <f t="shared" si="44"/>
        <v>0</v>
      </c>
      <c r="AF129" s="103">
        <f t="shared" si="45"/>
        <v>0</v>
      </c>
      <c r="AG129" s="103">
        <f t="shared" si="46"/>
        <v>0</v>
      </c>
      <c r="AH129" s="143"/>
      <c r="AI129" s="103">
        <f t="shared" si="47"/>
        <v>0</v>
      </c>
      <c r="AJ129" s="103">
        <f t="shared" si="48"/>
        <v>0</v>
      </c>
      <c r="AK129" s="103">
        <f t="shared" si="49"/>
        <v>0</v>
      </c>
      <c r="AL129" s="106"/>
      <c r="AM129" s="103">
        <f t="shared" si="50"/>
        <v>0</v>
      </c>
      <c r="AN129" s="103">
        <f t="shared" si="51"/>
        <v>0</v>
      </c>
      <c r="AO129" s="103">
        <f t="shared" si="52"/>
        <v>0</v>
      </c>
      <c r="AP129" s="106"/>
      <c r="AQ129" s="103">
        <f t="shared" si="53"/>
        <v>0</v>
      </c>
      <c r="AR129" s="103">
        <f t="shared" si="54"/>
        <v>0</v>
      </c>
      <c r="AS129" s="103">
        <f t="shared" si="55"/>
        <v>0</v>
      </c>
      <c r="AT129" s="106"/>
      <c r="AU129" s="103">
        <f t="shared" si="56"/>
        <v>0</v>
      </c>
      <c r="AV129" s="103">
        <f t="shared" si="57"/>
        <v>0</v>
      </c>
      <c r="AW129" s="103">
        <f t="shared" si="58"/>
        <v>0</v>
      </c>
      <c r="AX129" s="106"/>
      <c r="AY129" s="103">
        <f t="shared" si="59"/>
        <v>0</v>
      </c>
      <c r="AZ129" s="103">
        <f t="shared" si="60"/>
        <v>0</v>
      </c>
      <c r="BA129" s="103">
        <f t="shared" si="61"/>
        <v>0</v>
      </c>
      <c r="BB129" s="143"/>
      <c r="BC129" s="103">
        <f t="shared" ref="BC129:BE134" si="65">+Z129/(Z129+Z36+Z82)*100</f>
        <v>0</v>
      </c>
      <c r="BD129" s="103">
        <f t="shared" si="65"/>
        <v>0</v>
      </c>
      <c r="BE129" s="103">
        <f t="shared" si="65"/>
        <v>0</v>
      </c>
      <c r="BF129" s="102"/>
    </row>
    <row r="130" spans="1:58" ht="15" customHeight="1" x14ac:dyDescent="0.2">
      <c r="A130" s="108" t="s">
        <v>101</v>
      </c>
      <c r="B130" s="172">
        <v>0</v>
      </c>
      <c r="C130" s="172">
        <v>0</v>
      </c>
      <c r="D130" s="172">
        <v>0</v>
      </c>
      <c r="E130" s="119"/>
      <c r="F130" s="172">
        <v>0</v>
      </c>
      <c r="G130" s="172">
        <v>0</v>
      </c>
      <c r="H130" s="172">
        <v>0</v>
      </c>
      <c r="I130" s="119"/>
      <c r="J130" s="172">
        <v>0</v>
      </c>
      <c r="K130" s="172">
        <v>0</v>
      </c>
      <c r="L130" s="172">
        <v>0</v>
      </c>
      <c r="M130" s="119"/>
      <c r="N130" s="172">
        <v>0</v>
      </c>
      <c r="O130" s="172">
        <v>0</v>
      </c>
      <c r="P130" s="172">
        <v>0</v>
      </c>
      <c r="Q130" s="119"/>
      <c r="R130" s="172">
        <v>0</v>
      </c>
      <c r="S130" s="172">
        <v>0</v>
      </c>
      <c r="T130" s="172">
        <v>0</v>
      </c>
      <c r="U130" s="119"/>
      <c r="V130" s="172">
        <v>0</v>
      </c>
      <c r="W130" s="172">
        <v>0</v>
      </c>
      <c r="X130" s="172">
        <v>0</v>
      </c>
      <c r="Y130" s="119"/>
      <c r="Z130" s="172">
        <v>0</v>
      </c>
      <c r="AA130" s="172">
        <v>0</v>
      </c>
      <c r="AB130" s="172">
        <v>0</v>
      </c>
      <c r="AD130" s="108" t="s">
        <v>101</v>
      </c>
      <c r="AE130" s="103">
        <f t="shared" si="44"/>
        <v>0</v>
      </c>
      <c r="AF130" s="103">
        <f t="shared" si="45"/>
        <v>0</v>
      </c>
      <c r="AG130" s="103">
        <f t="shared" si="46"/>
        <v>0</v>
      </c>
      <c r="AH130" s="143"/>
      <c r="AI130" s="103">
        <f t="shared" si="47"/>
        <v>0</v>
      </c>
      <c r="AJ130" s="103">
        <f t="shared" si="48"/>
        <v>0</v>
      </c>
      <c r="AK130" s="103">
        <f t="shared" si="49"/>
        <v>0</v>
      </c>
      <c r="AL130" s="106"/>
      <c r="AM130" s="103">
        <f t="shared" si="50"/>
        <v>0</v>
      </c>
      <c r="AN130" s="103">
        <f t="shared" si="51"/>
        <v>0</v>
      </c>
      <c r="AO130" s="103">
        <f t="shared" si="52"/>
        <v>0</v>
      </c>
      <c r="AP130" s="106"/>
      <c r="AQ130" s="103">
        <f t="shared" si="53"/>
        <v>0</v>
      </c>
      <c r="AR130" s="103">
        <f t="shared" si="54"/>
        <v>0</v>
      </c>
      <c r="AS130" s="103">
        <f t="shared" si="55"/>
        <v>0</v>
      </c>
      <c r="AT130" s="106"/>
      <c r="AU130" s="103">
        <f t="shared" si="56"/>
        <v>0</v>
      </c>
      <c r="AV130" s="103">
        <f t="shared" si="57"/>
        <v>0</v>
      </c>
      <c r="AW130" s="103">
        <f t="shared" si="58"/>
        <v>0</v>
      </c>
      <c r="AX130" s="106"/>
      <c r="AY130" s="103">
        <f t="shared" si="59"/>
        <v>0</v>
      </c>
      <c r="AZ130" s="103">
        <f t="shared" si="60"/>
        <v>0</v>
      </c>
      <c r="BA130" s="103">
        <f t="shared" si="61"/>
        <v>0</v>
      </c>
      <c r="BB130" s="143"/>
      <c r="BC130" s="103">
        <f t="shared" si="65"/>
        <v>0</v>
      </c>
      <c r="BD130" s="103">
        <f t="shared" si="65"/>
        <v>0</v>
      </c>
      <c r="BE130" s="103">
        <f t="shared" si="65"/>
        <v>0</v>
      </c>
      <c r="BF130" s="102"/>
    </row>
    <row r="131" spans="1:58" ht="15" customHeight="1" x14ac:dyDescent="0.2">
      <c r="A131" s="108" t="s">
        <v>102</v>
      </c>
      <c r="B131" s="172">
        <v>0</v>
      </c>
      <c r="C131" s="172">
        <v>0</v>
      </c>
      <c r="D131" s="172">
        <v>0</v>
      </c>
      <c r="E131" s="119"/>
      <c r="F131" s="172">
        <v>0</v>
      </c>
      <c r="G131" s="172">
        <v>0</v>
      </c>
      <c r="H131" s="172">
        <v>0</v>
      </c>
      <c r="I131" s="119"/>
      <c r="J131" s="172">
        <v>0</v>
      </c>
      <c r="K131" s="172">
        <v>0</v>
      </c>
      <c r="L131" s="172">
        <v>0</v>
      </c>
      <c r="M131" s="119"/>
      <c r="N131" s="172">
        <v>0</v>
      </c>
      <c r="O131" s="172">
        <v>0</v>
      </c>
      <c r="P131" s="172">
        <v>0</v>
      </c>
      <c r="Q131" s="119"/>
      <c r="R131" s="172">
        <v>0</v>
      </c>
      <c r="S131" s="172">
        <v>0</v>
      </c>
      <c r="T131" s="172">
        <v>0</v>
      </c>
      <c r="U131" s="119"/>
      <c r="V131" s="172">
        <v>0</v>
      </c>
      <c r="W131" s="172">
        <v>0</v>
      </c>
      <c r="X131" s="172">
        <v>0</v>
      </c>
      <c r="Y131" s="119"/>
      <c r="Z131" s="172">
        <v>0</v>
      </c>
      <c r="AA131" s="172">
        <v>0</v>
      </c>
      <c r="AB131" s="172">
        <v>0</v>
      </c>
      <c r="AD131" s="108" t="s">
        <v>102</v>
      </c>
      <c r="AE131" s="103">
        <f t="shared" si="44"/>
        <v>0</v>
      </c>
      <c r="AF131" s="103">
        <f t="shared" si="45"/>
        <v>0</v>
      </c>
      <c r="AG131" s="103">
        <f t="shared" si="46"/>
        <v>0</v>
      </c>
      <c r="AH131" s="143"/>
      <c r="AI131" s="103">
        <f t="shared" si="47"/>
        <v>0</v>
      </c>
      <c r="AJ131" s="103">
        <f t="shared" si="48"/>
        <v>0</v>
      </c>
      <c r="AK131" s="103">
        <f t="shared" si="49"/>
        <v>0</v>
      </c>
      <c r="AL131" s="106"/>
      <c r="AM131" s="103">
        <f t="shared" si="50"/>
        <v>0</v>
      </c>
      <c r="AN131" s="103">
        <f t="shared" si="51"/>
        <v>0</v>
      </c>
      <c r="AO131" s="103">
        <f t="shared" si="52"/>
        <v>0</v>
      </c>
      <c r="AP131" s="106"/>
      <c r="AQ131" s="103">
        <f t="shared" si="53"/>
        <v>0</v>
      </c>
      <c r="AR131" s="103">
        <f t="shared" si="54"/>
        <v>0</v>
      </c>
      <c r="AS131" s="103">
        <f t="shared" si="55"/>
        <v>0</v>
      </c>
      <c r="AT131" s="106"/>
      <c r="AU131" s="103">
        <f t="shared" si="56"/>
        <v>0</v>
      </c>
      <c r="AV131" s="103">
        <f t="shared" si="57"/>
        <v>0</v>
      </c>
      <c r="AW131" s="103">
        <f t="shared" si="58"/>
        <v>0</v>
      </c>
      <c r="AX131" s="106"/>
      <c r="AY131" s="103">
        <f t="shared" si="59"/>
        <v>0</v>
      </c>
      <c r="AZ131" s="103">
        <f t="shared" si="60"/>
        <v>0</v>
      </c>
      <c r="BA131" s="103">
        <f t="shared" si="61"/>
        <v>0</v>
      </c>
      <c r="BB131" s="143"/>
      <c r="BC131" s="103">
        <f t="shared" si="65"/>
        <v>0</v>
      </c>
      <c r="BD131" s="103">
        <f t="shared" si="65"/>
        <v>0</v>
      </c>
      <c r="BE131" s="103">
        <f t="shared" si="65"/>
        <v>0</v>
      </c>
      <c r="BF131" s="102"/>
    </row>
    <row r="132" spans="1:58" ht="15" customHeight="1" x14ac:dyDescent="0.2">
      <c r="A132" s="108" t="s">
        <v>103</v>
      </c>
      <c r="B132" s="172">
        <v>0</v>
      </c>
      <c r="C132" s="172">
        <v>0</v>
      </c>
      <c r="D132" s="172">
        <v>0</v>
      </c>
      <c r="E132" s="119"/>
      <c r="F132" s="172">
        <v>0</v>
      </c>
      <c r="G132" s="172">
        <v>0</v>
      </c>
      <c r="H132" s="172">
        <v>0</v>
      </c>
      <c r="I132" s="119"/>
      <c r="J132" s="172">
        <v>0</v>
      </c>
      <c r="K132" s="172">
        <v>0</v>
      </c>
      <c r="L132" s="172">
        <v>0</v>
      </c>
      <c r="M132" s="119"/>
      <c r="N132" s="172">
        <v>0</v>
      </c>
      <c r="O132" s="172">
        <v>0</v>
      </c>
      <c r="P132" s="172">
        <v>0</v>
      </c>
      <c r="Q132" s="119"/>
      <c r="R132" s="172">
        <v>0</v>
      </c>
      <c r="S132" s="172">
        <v>0</v>
      </c>
      <c r="T132" s="172">
        <v>0</v>
      </c>
      <c r="U132" s="119"/>
      <c r="V132" s="172">
        <v>0</v>
      </c>
      <c r="W132" s="172">
        <v>0</v>
      </c>
      <c r="X132" s="172">
        <v>0</v>
      </c>
      <c r="Y132" s="119"/>
      <c r="Z132" s="172">
        <v>0</v>
      </c>
      <c r="AA132" s="172">
        <v>0</v>
      </c>
      <c r="AB132" s="172">
        <v>0</v>
      </c>
      <c r="AD132" s="108" t="s">
        <v>103</v>
      </c>
      <c r="AE132" s="103">
        <f t="shared" si="44"/>
        <v>0</v>
      </c>
      <c r="AF132" s="103">
        <f t="shared" si="45"/>
        <v>0</v>
      </c>
      <c r="AG132" s="103">
        <f t="shared" si="46"/>
        <v>0</v>
      </c>
      <c r="AH132" s="143"/>
      <c r="AI132" s="103">
        <f t="shared" si="47"/>
        <v>0</v>
      </c>
      <c r="AJ132" s="103">
        <f t="shared" si="48"/>
        <v>0</v>
      </c>
      <c r="AK132" s="103">
        <f t="shared" si="49"/>
        <v>0</v>
      </c>
      <c r="AL132" s="106"/>
      <c r="AM132" s="103">
        <f t="shared" si="50"/>
        <v>0</v>
      </c>
      <c r="AN132" s="103">
        <f t="shared" si="51"/>
        <v>0</v>
      </c>
      <c r="AO132" s="103">
        <f t="shared" si="52"/>
        <v>0</v>
      </c>
      <c r="AP132" s="106"/>
      <c r="AQ132" s="103">
        <f t="shared" si="53"/>
        <v>0</v>
      </c>
      <c r="AR132" s="103">
        <f t="shared" si="54"/>
        <v>0</v>
      </c>
      <c r="AS132" s="103">
        <f t="shared" si="55"/>
        <v>0</v>
      </c>
      <c r="AT132" s="106"/>
      <c r="AU132" s="103">
        <f t="shared" si="56"/>
        <v>0</v>
      </c>
      <c r="AV132" s="103">
        <f t="shared" si="57"/>
        <v>0</v>
      </c>
      <c r="AW132" s="103">
        <f t="shared" si="58"/>
        <v>0</v>
      </c>
      <c r="AX132" s="106"/>
      <c r="AY132" s="103">
        <f t="shared" si="59"/>
        <v>0</v>
      </c>
      <c r="AZ132" s="103">
        <f t="shared" si="60"/>
        <v>0</v>
      </c>
      <c r="BA132" s="103">
        <f t="shared" si="61"/>
        <v>0</v>
      </c>
      <c r="BB132" s="143"/>
      <c r="BC132" s="103">
        <f t="shared" si="65"/>
        <v>0</v>
      </c>
      <c r="BD132" s="103">
        <f t="shared" si="65"/>
        <v>0</v>
      </c>
      <c r="BE132" s="103">
        <f t="shared" si="65"/>
        <v>0</v>
      </c>
      <c r="BF132" s="102"/>
    </row>
    <row r="133" spans="1:58" ht="15" customHeight="1" x14ac:dyDescent="0.2">
      <c r="A133" s="108" t="s">
        <v>104</v>
      </c>
      <c r="B133" s="172">
        <v>0</v>
      </c>
      <c r="C133" s="172">
        <v>0</v>
      </c>
      <c r="D133" s="172">
        <v>0</v>
      </c>
      <c r="E133" s="119"/>
      <c r="F133" s="172">
        <v>0</v>
      </c>
      <c r="G133" s="172">
        <v>0</v>
      </c>
      <c r="H133" s="172">
        <v>0</v>
      </c>
      <c r="I133" s="119"/>
      <c r="J133" s="172">
        <v>0</v>
      </c>
      <c r="K133" s="172">
        <v>0</v>
      </c>
      <c r="L133" s="172">
        <v>0</v>
      </c>
      <c r="M133" s="119"/>
      <c r="N133" s="172">
        <v>0</v>
      </c>
      <c r="O133" s="172">
        <v>0</v>
      </c>
      <c r="P133" s="172">
        <v>0</v>
      </c>
      <c r="Q133" s="119"/>
      <c r="R133" s="172">
        <v>0</v>
      </c>
      <c r="S133" s="172">
        <v>0</v>
      </c>
      <c r="T133" s="172">
        <v>0</v>
      </c>
      <c r="U133" s="119"/>
      <c r="V133" s="172">
        <v>0</v>
      </c>
      <c r="W133" s="172">
        <v>0</v>
      </c>
      <c r="X133" s="172">
        <v>0</v>
      </c>
      <c r="Y133" s="119"/>
      <c r="Z133" s="172">
        <v>0</v>
      </c>
      <c r="AA133" s="172">
        <v>0</v>
      </c>
      <c r="AB133" s="172">
        <v>0</v>
      </c>
      <c r="AD133" s="108" t="s">
        <v>104</v>
      </c>
      <c r="AE133" s="103">
        <f t="shared" si="44"/>
        <v>0</v>
      </c>
      <c r="AF133" s="103">
        <f t="shared" si="45"/>
        <v>0</v>
      </c>
      <c r="AG133" s="103">
        <f t="shared" si="46"/>
        <v>0</v>
      </c>
      <c r="AH133" s="143"/>
      <c r="AI133" s="103">
        <f t="shared" si="47"/>
        <v>0</v>
      </c>
      <c r="AJ133" s="103">
        <f t="shared" si="48"/>
        <v>0</v>
      </c>
      <c r="AK133" s="103">
        <f t="shared" si="49"/>
        <v>0</v>
      </c>
      <c r="AL133" s="106"/>
      <c r="AM133" s="103">
        <f t="shared" si="50"/>
        <v>0</v>
      </c>
      <c r="AN133" s="103">
        <f t="shared" si="51"/>
        <v>0</v>
      </c>
      <c r="AO133" s="103">
        <f t="shared" si="52"/>
        <v>0</v>
      </c>
      <c r="AP133" s="106"/>
      <c r="AQ133" s="103">
        <f t="shared" si="53"/>
        <v>0</v>
      </c>
      <c r="AR133" s="103">
        <f t="shared" si="54"/>
        <v>0</v>
      </c>
      <c r="AS133" s="103">
        <f t="shared" si="55"/>
        <v>0</v>
      </c>
      <c r="AT133" s="106"/>
      <c r="AU133" s="103">
        <f t="shared" si="56"/>
        <v>0</v>
      </c>
      <c r="AV133" s="103">
        <f t="shared" si="57"/>
        <v>0</v>
      </c>
      <c r="AW133" s="103">
        <f t="shared" si="58"/>
        <v>0</v>
      </c>
      <c r="AX133" s="106"/>
      <c r="AY133" s="103">
        <f t="shared" si="59"/>
        <v>0</v>
      </c>
      <c r="AZ133" s="103">
        <f t="shared" si="60"/>
        <v>0</v>
      </c>
      <c r="BA133" s="103">
        <f t="shared" si="61"/>
        <v>0</v>
      </c>
      <c r="BB133" s="143"/>
      <c r="BC133" s="103">
        <f t="shared" si="65"/>
        <v>0</v>
      </c>
      <c r="BD133" s="103">
        <f t="shared" si="65"/>
        <v>0</v>
      </c>
      <c r="BE133" s="103">
        <f t="shared" si="65"/>
        <v>0</v>
      </c>
      <c r="BF133" s="102"/>
    </row>
    <row r="134" spans="1:58" ht="15" customHeight="1" thickBot="1" x14ac:dyDescent="0.25">
      <c r="A134" s="123" t="s">
        <v>105</v>
      </c>
      <c r="B134" s="121">
        <v>0</v>
      </c>
      <c r="C134" s="121">
        <v>0</v>
      </c>
      <c r="D134" s="121">
        <v>0</v>
      </c>
      <c r="E134" s="121"/>
      <c r="F134" s="121">
        <v>0</v>
      </c>
      <c r="G134" s="121">
        <v>0</v>
      </c>
      <c r="H134" s="121">
        <v>0</v>
      </c>
      <c r="I134" s="121"/>
      <c r="J134" s="121">
        <v>0</v>
      </c>
      <c r="K134" s="121">
        <v>0</v>
      </c>
      <c r="L134" s="121">
        <v>0</v>
      </c>
      <c r="M134" s="121"/>
      <c r="N134" s="121">
        <v>0</v>
      </c>
      <c r="O134" s="121">
        <v>0</v>
      </c>
      <c r="P134" s="121">
        <v>0</v>
      </c>
      <c r="Q134" s="121"/>
      <c r="R134" s="121">
        <v>0</v>
      </c>
      <c r="S134" s="121">
        <v>0</v>
      </c>
      <c r="T134" s="121">
        <v>0</v>
      </c>
      <c r="U134" s="121"/>
      <c r="V134" s="121">
        <v>0</v>
      </c>
      <c r="W134" s="121">
        <v>0</v>
      </c>
      <c r="X134" s="121">
        <v>0</v>
      </c>
      <c r="Y134" s="121"/>
      <c r="Z134" s="121">
        <v>0</v>
      </c>
      <c r="AA134" s="121">
        <v>0</v>
      </c>
      <c r="AB134" s="121">
        <v>0</v>
      </c>
      <c r="AD134" s="123" t="s">
        <v>105</v>
      </c>
      <c r="AE134" s="105">
        <f t="shared" si="44"/>
        <v>0</v>
      </c>
      <c r="AF134" s="105">
        <f t="shared" si="45"/>
        <v>0</v>
      </c>
      <c r="AG134" s="105">
        <f t="shared" si="46"/>
        <v>0</v>
      </c>
      <c r="AH134" s="156"/>
      <c r="AI134" s="105">
        <f t="shared" si="47"/>
        <v>0</v>
      </c>
      <c r="AJ134" s="105">
        <f t="shared" si="48"/>
        <v>0</v>
      </c>
      <c r="AK134" s="105">
        <f t="shared" si="49"/>
        <v>0</v>
      </c>
      <c r="AL134" s="101"/>
      <c r="AM134" s="105">
        <f t="shared" si="50"/>
        <v>0</v>
      </c>
      <c r="AN134" s="105">
        <f t="shared" si="51"/>
        <v>0</v>
      </c>
      <c r="AO134" s="105">
        <f t="shared" si="52"/>
        <v>0</v>
      </c>
      <c r="AP134" s="101"/>
      <c r="AQ134" s="105">
        <f t="shared" si="53"/>
        <v>0</v>
      </c>
      <c r="AR134" s="105">
        <f t="shared" si="54"/>
        <v>0</v>
      </c>
      <c r="AS134" s="105">
        <f t="shared" si="55"/>
        <v>0</v>
      </c>
      <c r="AT134" s="101"/>
      <c r="AU134" s="105">
        <f t="shared" si="56"/>
        <v>0</v>
      </c>
      <c r="AV134" s="105">
        <f t="shared" si="57"/>
        <v>0</v>
      </c>
      <c r="AW134" s="105">
        <f t="shared" si="58"/>
        <v>0</v>
      </c>
      <c r="AX134" s="101"/>
      <c r="AY134" s="105">
        <f t="shared" si="59"/>
        <v>0</v>
      </c>
      <c r="AZ134" s="105">
        <f t="shared" si="60"/>
        <v>0</v>
      </c>
      <c r="BA134" s="105">
        <f t="shared" si="61"/>
        <v>0</v>
      </c>
      <c r="BB134" s="156"/>
      <c r="BC134" s="105">
        <f t="shared" si="65"/>
        <v>0</v>
      </c>
      <c r="BD134" s="105">
        <f t="shared" si="65"/>
        <v>0</v>
      </c>
      <c r="BE134" s="105">
        <f t="shared" si="65"/>
        <v>0</v>
      </c>
      <c r="BF134" s="102"/>
    </row>
    <row r="135" spans="1:58" ht="15" customHeight="1" x14ac:dyDescent="0.2">
      <c r="A135" s="334" t="s">
        <v>256</v>
      </c>
      <c r="B135" s="334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4"/>
      <c r="N135" s="334"/>
      <c r="O135" s="334"/>
      <c r="P135" s="334"/>
      <c r="Q135" s="334"/>
      <c r="R135" s="334"/>
      <c r="S135" s="334"/>
      <c r="T135" s="334"/>
      <c r="U135" s="334"/>
      <c r="V135" s="334"/>
      <c r="W135" s="334"/>
      <c r="X135" s="334"/>
      <c r="Y135" s="334"/>
      <c r="Z135" s="334"/>
      <c r="AA135" s="334"/>
      <c r="AB135" s="334"/>
      <c r="AD135" s="334" t="s">
        <v>256</v>
      </c>
      <c r="AE135" s="334"/>
      <c r="AF135" s="334"/>
      <c r="AG135" s="334"/>
      <c r="AH135" s="334"/>
      <c r="AI135" s="334"/>
      <c r="AJ135" s="334"/>
      <c r="AK135" s="334"/>
      <c r="AL135" s="334"/>
      <c r="AM135" s="334"/>
      <c r="AN135" s="334"/>
      <c r="AO135" s="334"/>
      <c r="AP135" s="334"/>
      <c r="AQ135" s="334"/>
      <c r="AR135" s="334"/>
      <c r="AS135" s="334"/>
      <c r="AT135" s="334"/>
      <c r="AU135" s="334"/>
      <c r="AV135" s="334"/>
      <c r="AW135" s="334"/>
      <c r="AX135" s="334"/>
      <c r="AY135" s="334"/>
      <c r="AZ135" s="334"/>
      <c r="BA135" s="334"/>
      <c r="BB135" s="334"/>
      <c r="BC135" s="334"/>
      <c r="BD135" s="334"/>
      <c r="BE135" s="334"/>
    </row>
    <row r="136" spans="1:58" ht="15" customHeight="1" x14ac:dyDescent="0.2">
      <c r="A136" s="335" t="s">
        <v>242</v>
      </c>
      <c r="B136" s="335"/>
      <c r="C136" s="335"/>
      <c r="D136" s="335"/>
      <c r="E136" s="335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  <c r="AA136" s="335"/>
      <c r="AB136" s="335"/>
      <c r="AD136" s="335" t="s">
        <v>242</v>
      </c>
      <c r="AE136" s="335"/>
      <c r="AF136" s="335"/>
      <c r="AG136" s="335"/>
      <c r="AH136" s="335"/>
      <c r="AI136" s="335"/>
      <c r="AJ136" s="335"/>
      <c r="AK136" s="335"/>
      <c r="AL136" s="335"/>
      <c r="AM136" s="335"/>
      <c r="AN136" s="335"/>
      <c r="AO136" s="335"/>
      <c r="AP136" s="335"/>
      <c r="AQ136" s="335"/>
      <c r="AR136" s="335"/>
      <c r="AS136" s="335"/>
      <c r="AT136" s="335"/>
      <c r="AU136" s="335"/>
      <c r="AV136" s="335"/>
      <c r="AW136" s="335"/>
      <c r="AX136" s="335"/>
      <c r="AY136" s="335"/>
      <c r="AZ136" s="335"/>
      <c r="BA136" s="335"/>
      <c r="BB136" s="335"/>
      <c r="BC136" s="335"/>
      <c r="BD136" s="335"/>
      <c r="BE136" s="335"/>
    </row>
    <row r="137" spans="1:58" ht="15" customHeight="1" x14ac:dyDescent="0.2">
      <c r="BF137" s="102"/>
    </row>
    <row r="138" spans="1:58" ht="15" customHeight="1" x14ac:dyDescent="0.2">
      <c r="BF138" s="102"/>
    </row>
    <row r="139" spans="1:58" ht="15" customHeight="1" x14ac:dyDescent="0.2">
      <c r="BF139" s="102"/>
    </row>
    <row r="140" spans="1:58" ht="15" customHeight="1" x14ac:dyDescent="0.2">
      <c r="AE140" s="158"/>
      <c r="BF140" s="102"/>
    </row>
    <row r="141" spans="1:58" ht="15" customHeight="1" x14ac:dyDescent="0.2">
      <c r="AE141" s="158"/>
      <c r="BF141" s="102"/>
    </row>
    <row r="142" spans="1:58" ht="15" customHeight="1" x14ac:dyDescent="0.2">
      <c r="AE142" s="158"/>
      <c r="BF142" s="102"/>
    </row>
    <row r="143" spans="1:58" ht="15" customHeight="1" x14ac:dyDescent="0.2">
      <c r="AE143" s="158"/>
    </row>
    <row r="144" spans="1:58" ht="15" customHeight="1" x14ac:dyDescent="0.2">
      <c r="AE144" s="158"/>
    </row>
    <row r="145" spans="31:31" ht="15" customHeight="1" x14ac:dyDescent="0.2">
      <c r="AE145" s="158"/>
    </row>
    <row r="146" spans="31:31" ht="15" customHeight="1" x14ac:dyDescent="0.2">
      <c r="AE146" s="158"/>
    </row>
    <row r="147" spans="31:31" ht="15" customHeight="1" x14ac:dyDescent="0.2">
      <c r="AE147" s="158"/>
    </row>
    <row r="148" spans="31:31" ht="15" customHeight="1" x14ac:dyDescent="0.2">
      <c r="AE148" s="158"/>
    </row>
    <row r="149" spans="31:31" ht="15" customHeight="1" x14ac:dyDescent="0.2">
      <c r="AE149" s="158"/>
    </row>
    <row r="150" spans="31:31" ht="15" customHeight="1" x14ac:dyDescent="0.2">
      <c r="AE150" s="158"/>
    </row>
    <row r="151" spans="31:31" ht="15" customHeight="1" x14ac:dyDescent="0.2">
      <c r="AE151" s="158"/>
    </row>
    <row r="152" spans="31:31" ht="15" customHeight="1" x14ac:dyDescent="0.2">
      <c r="AE152" s="158"/>
    </row>
    <row r="153" spans="31:31" ht="15" customHeight="1" x14ac:dyDescent="0.2">
      <c r="AE153" s="158"/>
    </row>
    <row r="154" spans="31:31" ht="15" customHeight="1" x14ac:dyDescent="0.2">
      <c r="AE154" s="158"/>
    </row>
    <row r="155" spans="31:31" ht="15" customHeight="1" x14ac:dyDescent="0.2">
      <c r="AE155" s="158"/>
    </row>
    <row r="156" spans="31:31" ht="15" customHeight="1" x14ac:dyDescent="0.2">
      <c r="AE156" s="158"/>
    </row>
    <row r="157" spans="31:31" ht="15" customHeight="1" x14ac:dyDescent="0.2">
      <c r="AE157" s="158"/>
    </row>
    <row r="158" spans="31:31" ht="15" customHeight="1" x14ac:dyDescent="0.2">
      <c r="AE158" s="158"/>
    </row>
    <row r="159" spans="31:31" ht="15" customHeight="1" x14ac:dyDescent="0.2">
      <c r="AE159" s="158"/>
    </row>
    <row r="160" spans="31:31" ht="15" customHeight="1" x14ac:dyDescent="0.2">
      <c r="AE160" s="158"/>
    </row>
    <row r="161" spans="31:31" ht="15" customHeight="1" x14ac:dyDescent="0.2">
      <c r="AE161" s="158"/>
    </row>
    <row r="162" spans="31:31" ht="15" customHeight="1" x14ac:dyDescent="0.2">
      <c r="AE162" s="158"/>
    </row>
    <row r="163" spans="31:31" ht="15" customHeight="1" x14ac:dyDescent="0.2">
      <c r="AE163" s="158"/>
    </row>
    <row r="164" spans="31:31" ht="15" customHeight="1" x14ac:dyDescent="0.2">
      <c r="AE164" s="158"/>
    </row>
    <row r="165" spans="31:31" ht="15" customHeight="1" x14ac:dyDescent="0.2">
      <c r="AE165" s="158"/>
    </row>
    <row r="166" spans="31:31" ht="15" customHeight="1" x14ac:dyDescent="0.2">
      <c r="AE166" s="158"/>
    </row>
    <row r="167" spans="31:31" ht="15" customHeight="1" x14ac:dyDescent="0.2">
      <c r="AE167" s="158"/>
    </row>
    <row r="168" spans="31:31" ht="15" customHeight="1" x14ac:dyDescent="0.2">
      <c r="AE168" s="158"/>
    </row>
    <row r="169" spans="31:31" ht="15" customHeight="1" x14ac:dyDescent="0.2">
      <c r="AE169" s="158"/>
    </row>
    <row r="170" spans="31:31" ht="15" customHeight="1" x14ac:dyDescent="0.2">
      <c r="AE170" s="158"/>
    </row>
    <row r="171" spans="31:31" ht="15" customHeight="1" x14ac:dyDescent="0.2">
      <c r="AE171" s="158"/>
    </row>
    <row r="172" spans="31:31" ht="15" customHeight="1" x14ac:dyDescent="0.2">
      <c r="AE172" s="158"/>
    </row>
    <row r="173" spans="31:31" ht="15" customHeight="1" x14ac:dyDescent="0.2">
      <c r="AE173" s="158"/>
    </row>
    <row r="174" spans="31:31" ht="15" customHeight="1" x14ac:dyDescent="0.2">
      <c r="AE174" s="158"/>
    </row>
    <row r="175" spans="31:31" ht="15" customHeight="1" x14ac:dyDescent="0.2">
      <c r="AE175" s="158"/>
    </row>
    <row r="176" spans="31:31" ht="15" customHeight="1" x14ac:dyDescent="0.2">
      <c r="AE176" s="158"/>
    </row>
    <row r="177" spans="31:31" ht="15" customHeight="1" x14ac:dyDescent="0.2">
      <c r="AE177" s="158"/>
    </row>
    <row r="178" spans="31:31" ht="15" customHeight="1" x14ac:dyDescent="0.2">
      <c r="AE178" s="158"/>
    </row>
  </sheetData>
  <mergeCells count="102">
    <mergeCell ref="A7:AB7"/>
    <mergeCell ref="AD7:BE7"/>
    <mergeCell ref="A8:AB8"/>
    <mergeCell ref="AD8:BE8"/>
    <mergeCell ref="A52:AB52"/>
    <mergeCell ref="AD52:BE52"/>
    <mergeCell ref="A96:AB96"/>
    <mergeCell ref="AD96:BE96"/>
    <mergeCell ref="A49:AB49"/>
    <mergeCell ref="AD49:BE49"/>
    <mergeCell ref="A50:AB50"/>
    <mergeCell ref="AD50:BE50"/>
    <mergeCell ref="A51:AB51"/>
    <mergeCell ref="AD51:BE51"/>
    <mergeCell ref="A53:AB53"/>
    <mergeCell ref="AD53:BE53"/>
    <mergeCell ref="A54:AB54"/>
    <mergeCell ref="AD54:BE54"/>
    <mergeCell ref="A56:A57"/>
    <mergeCell ref="B56:D56"/>
    <mergeCell ref="BC10:BE10"/>
    <mergeCell ref="A42:AB42"/>
    <mergeCell ref="AD42:BE42"/>
    <mergeCell ref="A43:AB43"/>
    <mergeCell ref="A4:AB4"/>
    <mergeCell ref="A6:AB6"/>
    <mergeCell ref="AD4:BE4"/>
    <mergeCell ref="A5:AB5"/>
    <mergeCell ref="AD5:BE5"/>
    <mergeCell ref="A3:AB3"/>
    <mergeCell ref="AD3:BE3"/>
    <mergeCell ref="AA1:AB2"/>
    <mergeCell ref="AD6:BE6"/>
    <mergeCell ref="A10:A11"/>
    <mergeCell ref="B10:D10"/>
    <mergeCell ref="F10:H10"/>
    <mergeCell ref="J10:L10"/>
    <mergeCell ref="N10:P10"/>
    <mergeCell ref="AQ56:AS56"/>
    <mergeCell ref="AU56:AW56"/>
    <mergeCell ref="AY56:BA56"/>
    <mergeCell ref="BC56:BE56"/>
    <mergeCell ref="AD43:BE43"/>
    <mergeCell ref="AI10:AK10"/>
    <mergeCell ref="AM10:AO10"/>
    <mergeCell ref="AQ10:AS10"/>
    <mergeCell ref="AU10:AW10"/>
    <mergeCell ref="AY10:BA10"/>
    <mergeCell ref="R10:T10"/>
    <mergeCell ref="V10:X10"/>
    <mergeCell ref="Z10:AB10"/>
    <mergeCell ref="AD10:AD11"/>
    <mergeCell ref="AE10:AG10"/>
    <mergeCell ref="A88:AB88"/>
    <mergeCell ref="AD88:BE88"/>
    <mergeCell ref="Z56:AB56"/>
    <mergeCell ref="AD56:AD57"/>
    <mergeCell ref="AE56:AG56"/>
    <mergeCell ref="AI56:AK56"/>
    <mergeCell ref="AM56:AO56"/>
    <mergeCell ref="F56:H56"/>
    <mergeCell ref="J56:L56"/>
    <mergeCell ref="N56:P56"/>
    <mergeCell ref="R56:T56"/>
    <mergeCell ref="V56:X56"/>
    <mergeCell ref="N103:P103"/>
    <mergeCell ref="A99:AB99"/>
    <mergeCell ref="AD99:BE99"/>
    <mergeCell ref="A100:AB100"/>
    <mergeCell ref="AD100:BE100"/>
    <mergeCell ref="A101:AB101"/>
    <mergeCell ref="AD101:BE101"/>
    <mergeCell ref="A89:AB89"/>
    <mergeCell ref="AD89:BE89"/>
    <mergeCell ref="A97:AB97"/>
    <mergeCell ref="AD97:BE97"/>
    <mergeCell ref="A98:AB98"/>
    <mergeCell ref="AD98:BE98"/>
    <mergeCell ref="BG1:BH2"/>
    <mergeCell ref="BG46:BH47"/>
    <mergeCell ref="AA46:AB47"/>
    <mergeCell ref="AA92:AB93"/>
    <mergeCell ref="BG92:BH93"/>
    <mergeCell ref="BC103:BE103"/>
    <mergeCell ref="A135:AB135"/>
    <mergeCell ref="AD135:BE135"/>
    <mergeCell ref="A136:AB136"/>
    <mergeCell ref="AD136:BE136"/>
    <mergeCell ref="AI103:AK103"/>
    <mergeCell ref="AM103:AO103"/>
    <mergeCell ref="AQ103:AS103"/>
    <mergeCell ref="AU103:AW103"/>
    <mergeCell ref="AY103:BA103"/>
    <mergeCell ref="R103:T103"/>
    <mergeCell ref="V103:X103"/>
    <mergeCell ref="Z103:AB103"/>
    <mergeCell ref="AD103:AD104"/>
    <mergeCell ref="AE103:AG103"/>
    <mergeCell ref="A103:A104"/>
    <mergeCell ref="B103:D103"/>
    <mergeCell ref="F103:H103"/>
    <mergeCell ref="J103:L103"/>
  </mergeCells>
  <hyperlinks>
    <hyperlink ref="AA1" r:id="rId1" location="INDICE!A1"/>
    <hyperlink ref="AA1:AB2" location="INDICE!A1" display="INDICE"/>
    <hyperlink ref="BG1" r:id="rId2" location="INDICE!A1"/>
    <hyperlink ref="BG1:BH2" location="INDICE!A1" display="INDICE"/>
    <hyperlink ref="BG46" r:id="rId3" location="INDICE!A1"/>
    <hyperlink ref="BG46:BH47" location="INDICE!A1" display="INDICE"/>
    <hyperlink ref="AA46" r:id="rId4" location="INDICE!A1"/>
    <hyperlink ref="AA46:AB47" location="INDICE!A1" display="INDICE"/>
    <hyperlink ref="AA92" r:id="rId5" location="INDICE!A1"/>
    <hyperlink ref="AA92:AB93" location="INDICE!A1" display="INDICE"/>
    <hyperlink ref="BG92" r:id="rId6" location="INDICE!A1"/>
    <hyperlink ref="BG92:BH93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7"/>
  <headerFooter alignWithMargins="0"/>
  <rowBreaks count="4" manualBreakCount="4">
    <brk id="45" max="56" man="1"/>
    <brk id="48" max="56" man="1"/>
    <brk id="91" max="56" man="1"/>
    <brk id="9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zoomScaleNormal="100" zoomScaleSheetLayoutView="50" workbookViewId="0">
      <selection activeCell="AE1" sqref="AE1:AF2"/>
    </sheetView>
  </sheetViews>
  <sheetFormatPr baseColWidth="10" defaultRowHeight="15" customHeight="1" x14ac:dyDescent="0.2"/>
  <cols>
    <col min="1" max="1" width="16.28515625" style="108" customWidth="1"/>
    <col min="2" max="4" width="8.140625" style="108" customWidth="1"/>
    <col min="5" max="5" width="1.7109375" style="108" customWidth="1"/>
    <col min="6" max="8" width="7.7109375" style="108" customWidth="1"/>
    <col min="9" max="9" width="1.7109375" style="108" customWidth="1"/>
    <col min="10" max="12" width="7.7109375" style="108" customWidth="1"/>
    <col min="13" max="13" width="1.7109375" style="108" customWidth="1"/>
    <col min="14" max="16" width="7.7109375" style="108" customWidth="1"/>
    <col min="17" max="17" width="1.7109375" style="108" customWidth="1"/>
    <col min="18" max="19" width="7.7109375" style="108" customWidth="1"/>
    <col min="20" max="20" width="8.140625" style="108" customWidth="1"/>
    <col min="21" max="21" width="1.7109375" style="108" customWidth="1"/>
    <col min="22" max="24" width="7.7109375" style="108" customWidth="1"/>
    <col min="25" max="25" width="1.7109375" style="108" customWidth="1"/>
    <col min="26" max="28" width="7.140625" style="108" customWidth="1"/>
    <col min="29" max="33" width="8.7109375" style="171" customWidth="1"/>
    <col min="34" max="256" width="11.42578125" style="171"/>
    <col min="257" max="257" width="21.42578125" style="171" customWidth="1"/>
    <col min="258" max="258" width="8.42578125" style="171" customWidth="1"/>
    <col min="259" max="259" width="8.140625" style="171" customWidth="1"/>
    <col min="260" max="260" width="7.5703125" style="171" customWidth="1"/>
    <col min="261" max="261" width="1.7109375" style="171" customWidth="1"/>
    <col min="262" max="264" width="6.7109375" style="171" customWidth="1"/>
    <col min="265" max="265" width="1.7109375" style="171" customWidth="1"/>
    <col min="266" max="268" width="6.7109375" style="171" customWidth="1"/>
    <col min="269" max="269" width="1.7109375" style="171" customWidth="1"/>
    <col min="270" max="272" width="6.7109375" style="171" customWidth="1"/>
    <col min="273" max="273" width="1.7109375" style="171" customWidth="1"/>
    <col min="274" max="276" width="6.7109375" style="171" customWidth="1"/>
    <col min="277" max="277" width="1.7109375" style="171" customWidth="1"/>
    <col min="278" max="280" width="6.7109375" style="171" customWidth="1"/>
    <col min="281" max="281" width="1.7109375" style="171" customWidth="1"/>
    <col min="282" max="284" width="6.7109375" style="171" customWidth="1"/>
    <col min="285" max="512" width="11.42578125" style="171"/>
    <col min="513" max="513" width="21.42578125" style="171" customWidth="1"/>
    <col min="514" max="514" width="8.42578125" style="171" customWidth="1"/>
    <col min="515" max="515" width="8.140625" style="171" customWidth="1"/>
    <col min="516" max="516" width="7.5703125" style="171" customWidth="1"/>
    <col min="517" max="517" width="1.7109375" style="171" customWidth="1"/>
    <col min="518" max="520" width="6.7109375" style="171" customWidth="1"/>
    <col min="521" max="521" width="1.7109375" style="171" customWidth="1"/>
    <col min="522" max="524" width="6.7109375" style="171" customWidth="1"/>
    <col min="525" max="525" width="1.7109375" style="171" customWidth="1"/>
    <col min="526" max="528" width="6.7109375" style="171" customWidth="1"/>
    <col min="529" max="529" width="1.7109375" style="171" customWidth="1"/>
    <col min="530" max="532" width="6.7109375" style="171" customWidth="1"/>
    <col min="533" max="533" width="1.7109375" style="171" customWidth="1"/>
    <col min="534" max="536" width="6.7109375" style="171" customWidth="1"/>
    <col min="537" max="537" width="1.7109375" style="171" customWidth="1"/>
    <col min="538" max="540" width="6.7109375" style="171" customWidth="1"/>
    <col min="541" max="768" width="11.42578125" style="171"/>
    <col min="769" max="769" width="21.42578125" style="171" customWidth="1"/>
    <col min="770" max="770" width="8.42578125" style="171" customWidth="1"/>
    <col min="771" max="771" width="8.140625" style="171" customWidth="1"/>
    <col min="772" max="772" width="7.5703125" style="171" customWidth="1"/>
    <col min="773" max="773" width="1.7109375" style="171" customWidth="1"/>
    <col min="774" max="776" width="6.7109375" style="171" customWidth="1"/>
    <col min="777" max="777" width="1.7109375" style="171" customWidth="1"/>
    <col min="778" max="780" width="6.7109375" style="171" customWidth="1"/>
    <col min="781" max="781" width="1.7109375" style="171" customWidth="1"/>
    <col min="782" max="784" width="6.7109375" style="171" customWidth="1"/>
    <col min="785" max="785" width="1.7109375" style="171" customWidth="1"/>
    <col min="786" max="788" width="6.7109375" style="171" customWidth="1"/>
    <col min="789" max="789" width="1.7109375" style="171" customWidth="1"/>
    <col min="790" max="792" width="6.7109375" style="171" customWidth="1"/>
    <col min="793" max="793" width="1.7109375" style="171" customWidth="1"/>
    <col min="794" max="796" width="6.7109375" style="171" customWidth="1"/>
    <col min="797" max="1024" width="11.42578125" style="171"/>
    <col min="1025" max="1025" width="21.42578125" style="171" customWidth="1"/>
    <col min="1026" max="1026" width="8.42578125" style="171" customWidth="1"/>
    <col min="1027" max="1027" width="8.140625" style="171" customWidth="1"/>
    <col min="1028" max="1028" width="7.5703125" style="171" customWidth="1"/>
    <col min="1029" max="1029" width="1.7109375" style="171" customWidth="1"/>
    <col min="1030" max="1032" width="6.7109375" style="171" customWidth="1"/>
    <col min="1033" max="1033" width="1.7109375" style="171" customWidth="1"/>
    <col min="1034" max="1036" width="6.7109375" style="171" customWidth="1"/>
    <col min="1037" max="1037" width="1.7109375" style="171" customWidth="1"/>
    <col min="1038" max="1040" width="6.7109375" style="171" customWidth="1"/>
    <col min="1041" max="1041" width="1.7109375" style="171" customWidth="1"/>
    <col min="1042" max="1044" width="6.7109375" style="171" customWidth="1"/>
    <col min="1045" max="1045" width="1.7109375" style="171" customWidth="1"/>
    <col min="1046" max="1048" width="6.7109375" style="171" customWidth="1"/>
    <col min="1049" max="1049" width="1.7109375" style="171" customWidth="1"/>
    <col min="1050" max="1052" width="6.7109375" style="171" customWidth="1"/>
    <col min="1053" max="1280" width="11.42578125" style="171"/>
    <col min="1281" max="1281" width="21.42578125" style="171" customWidth="1"/>
    <col min="1282" max="1282" width="8.42578125" style="171" customWidth="1"/>
    <col min="1283" max="1283" width="8.140625" style="171" customWidth="1"/>
    <col min="1284" max="1284" width="7.5703125" style="171" customWidth="1"/>
    <col min="1285" max="1285" width="1.7109375" style="171" customWidth="1"/>
    <col min="1286" max="1288" width="6.7109375" style="171" customWidth="1"/>
    <col min="1289" max="1289" width="1.7109375" style="171" customWidth="1"/>
    <col min="1290" max="1292" width="6.7109375" style="171" customWidth="1"/>
    <col min="1293" max="1293" width="1.7109375" style="171" customWidth="1"/>
    <col min="1294" max="1296" width="6.7109375" style="171" customWidth="1"/>
    <col min="1297" max="1297" width="1.7109375" style="171" customWidth="1"/>
    <col min="1298" max="1300" width="6.7109375" style="171" customWidth="1"/>
    <col min="1301" max="1301" width="1.7109375" style="171" customWidth="1"/>
    <col min="1302" max="1304" width="6.7109375" style="171" customWidth="1"/>
    <col min="1305" max="1305" width="1.7109375" style="171" customWidth="1"/>
    <col min="1306" max="1308" width="6.7109375" style="171" customWidth="1"/>
    <col min="1309" max="1536" width="11.42578125" style="171"/>
    <col min="1537" max="1537" width="21.42578125" style="171" customWidth="1"/>
    <col min="1538" max="1538" width="8.42578125" style="171" customWidth="1"/>
    <col min="1539" max="1539" width="8.140625" style="171" customWidth="1"/>
    <col min="1540" max="1540" width="7.5703125" style="171" customWidth="1"/>
    <col min="1541" max="1541" width="1.7109375" style="171" customWidth="1"/>
    <col min="1542" max="1544" width="6.7109375" style="171" customWidth="1"/>
    <col min="1545" max="1545" width="1.7109375" style="171" customWidth="1"/>
    <col min="1546" max="1548" width="6.7109375" style="171" customWidth="1"/>
    <col min="1549" max="1549" width="1.7109375" style="171" customWidth="1"/>
    <col min="1550" max="1552" width="6.7109375" style="171" customWidth="1"/>
    <col min="1553" max="1553" width="1.7109375" style="171" customWidth="1"/>
    <col min="1554" max="1556" width="6.7109375" style="171" customWidth="1"/>
    <col min="1557" max="1557" width="1.7109375" style="171" customWidth="1"/>
    <col min="1558" max="1560" width="6.7109375" style="171" customWidth="1"/>
    <col min="1561" max="1561" width="1.7109375" style="171" customWidth="1"/>
    <col min="1562" max="1564" width="6.7109375" style="171" customWidth="1"/>
    <col min="1565" max="1792" width="11.42578125" style="171"/>
    <col min="1793" max="1793" width="21.42578125" style="171" customWidth="1"/>
    <col min="1794" max="1794" width="8.42578125" style="171" customWidth="1"/>
    <col min="1795" max="1795" width="8.140625" style="171" customWidth="1"/>
    <col min="1796" max="1796" width="7.5703125" style="171" customWidth="1"/>
    <col min="1797" max="1797" width="1.7109375" style="171" customWidth="1"/>
    <col min="1798" max="1800" width="6.7109375" style="171" customWidth="1"/>
    <col min="1801" max="1801" width="1.7109375" style="171" customWidth="1"/>
    <col min="1802" max="1804" width="6.7109375" style="171" customWidth="1"/>
    <col min="1805" max="1805" width="1.7109375" style="171" customWidth="1"/>
    <col min="1806" max="1808" width="6.7109375" style="171" customWidth="1"/>
    <col min="1809" max="1809" width="1.7109375" style="171" customWidth="1"/>
    <col min="1810" max="1812" width="6.7109375" style="171" customWidth="1"/>
    <col min="1813" max="1813" width="1.7109375" style="171" customWidth="1"/>
    <col min="1814" max="1816" width="6.7109375" style="171" customWidth="1"/>
    <col min="1817" max="1817" width="1.7109375" style="171" customWidth="1"/>
    <col min="1818" max="1820" width="6.7109375" style="171" customWidth="1"/>
    <col min="1821" max="2048" width="11.42578125" style="171"/>
    <col min="2049" max="2049" width="21.42578125" style="171" customWidth="1"/>
    <col min="2050" max="2050" width="8.42578125" style="171" customWidth="1"/>
    <col min="2051" max="2051" width="8.140625" style="171" customWidth="1"/>
    <col min="2052" max="2052" width="7.5703125" style="171" customWidth="1"/>
    <col min="2053" max="2053" width="1.7109375" style="171" customWidth="1"/>
    <col min="2054" max="2056" width="6.7109375" style="171" customWidth="1"/>
    <col min="2057" max="2057" width="1.7109375" style="171" customWidth="1"/>
    <col min="2058" max="2060" width="6.7109375" style="171" customWidth="1"/>
    <col min="2061" max="2061" width="1.7109375" style="171" customWidth="1"/>
    <col min="2062" max="2064" width="6.7109375" style="171" customWidth="1"/>
    <col min="2065" max="2065" width="1.7109375" style="171" customWidth="1"/>
    <col min="2066" max="2068" width="6.7109375" style="171" customWidth="1"/>
    <col min="2069" max="2069" width="1.7109375" style="171" customWidth="1"/>
    <col min="2070" max="2072" width="6.7109375" style="171" customWidth="1"/>
    <col min="2073" max="2073" width="1.7109375" style="171" customWidth="1"/>
    <col min="2074" max="2076" width="6.7109375" style="171" customWidth="1"/>
    <col min="2077" max="2304" width="11.42578125" style="171"/>
    <col min="2305" max="2305" width="21.42578125" style="171" customWidth="1"/>
    <col min="2306" max="2306" width="8.42578125" style="171" customWidth="1"/>
    <col min="2307" max="2307" width="8.140625" style="171" customWidth="1"/>
    <col min="2308" max="2308" width="7.5703125" style="171" customWidth="1"/>
    <col min="2309" max="2309" width="1.7109375" style="171" customWidth="1"/>
    <col min="2310" max="2312" width="6.7109375" style="171" customWidth="1"/>
    <col min="2313" max="2313" width="1.7109375" style="171" customWidth="1"/>
    <col min="2314" max="2316" width="6.7109375" style="171" customWidth="1"/>
    <col min="2317" max="2317" width="1.7109375" style="171" customWidth="1"/>
    <col min="2318" max="2320" width="6.7109375" style="171" customWidth="1"/>
    <col min="2321" max="2321" width="1.7109375" style="171" customWidth="1"/>
    <col min="2322" max="2324" width="6.7109375" style="171" customWidth="1"/>
    <col min="2325" max="2325" width="1.7109375" style="171" customWidth="1"/>
    <col min="2326" max="2328" width="6.7109375" style="171" customWidth="1"/>
    <col min="2329" max="2329" width="1.7109375" style="171" customWidth="1"/>
    <col min="2330" max="2332" width="6.7109375" style="171" customWidth="1"/>
    <col min="2333" max="2560" width="11.42578125" style="171"/>
    <col min="2561" max="2561" width="21.42578125" style="171" customWidth="1"/>
    <col min="2562" max="2562" width="8.42578125" style="171" customWidth="1"/>
    <col min="2563" max="2563" width="8.140625" style="171" customWidth="1"/>
    <col min="2564" max="2564" width="7.5703125" style="171" customWidth="1"/>
    <col min="2565" max="2565" width="1.7109375" style="171" customWidth="1"/>
    <col min="2566" max="2568" width="6.7109375" style="171" customWidth="1"/>
    <col min="2569" max="2569" width="1.7109375" style="171" customWidth="1"/>
    <col min="2570" max="2572" width="6.7109375" style="171" customWidth="1"/>
    <col min="2573" max="2573" width="1.7109375" style="171" customWidth="1"/>
    <col min="2574" max="2576" width="6.7109375" style="171" customWidth="1"/>
    <col min="2577" max="2577" width="1.7109375" style="171" customWidth="1"/>
    <col min="2578" max="2580" width="6.7109375" style="171" customWidth="1"/>
    <col min="2581" max="2581" width="1.7109375" style="171" customWidth="1"/>
    <col min="2582" max="2584" width="6.7109375" style="171" customWidth="1"/>
    <col min="2585" max="2585" width="1.7109375" style="171" customWidth="1"/>
    <col min="2586" max="2588" width="6.7109375" style="171" customWidth="1"/>
    <col min="2589" max="2816" width="11.42578125" style="171"/>
    <col min="2817" max="2817" width="21.42578125" style="171" customWidth="1"/>
    <col min="2818" max="2818" width="8.42578125" style="171" customWidth="1"/>
    <col min="2819" max="2819" width="8.140625" style="171" customWidth="1"/>
    <col min="2820" max="2820" width="7.5703125" style="171" customWidth="1"/>
    <col min="2821" max="2821" width="1.7109375" style="171" customWidth="1"/>
    <col min="2822" max="2824" width="6.7109375" style="171" customWidth="1"/>
    <col min="2825" max="2825" width="1.7109375" style="171" customWidth="1"/>
    <col min="2826" max="2828" width="6.7109375" style="171" customWidth="1"/>
    <col min="2829" max="2829" width="1.7109375" style="171" customWidth="1"/>
    <col min="2830" max="2832" width="6.7109375" style="171" customWidth="1"/>
    <col min="2833" max="2833" width="1.7109375" style="171" customWidth="1"/>
    <col min="2834" max="2836" width="6.7109375" style="171" customWidth="1"/>
    <col min="2837" max="2837" width="1.7109375" style="171" customWidth="1"/>
    <col min="2838" max="2840" width="6.7109375" style="171" customWidth="1"/>
    <col min="2841" max="2841" width="1.7109375" style="171" customWidth="1"/>
    <col min="2842" max="2844" width="6.7109375" style="171" customWidth="1"/>
    <col min="2845" max="3072" width="11.42578125" style="171"/>
    <col min="3073" max="3073" width="21.42578125" style="171" customWidth="1"/>
    <col min="3074" max="3074" width="8.42578125" style="171" customWidth="1"/>
    <col min="3075" max="3075" width="8.140625" style="171" customWidth="1"/>
    <col min="3076" max="3076" width="7.5703125" style="171" customWidth="1"/>
    <col min="3077" max="3077" width="1.7109375" style="171" customWidth="1"/>
    <col min="3078" max="3080" width="6.7109375" style="171" customWidth="1"/>
    <col min="3081" max="3081" width="1.7109375" style="171" customWidth="1"/>
    <col min="3082" max="3084" width="6.7109375" style="171" customWidth="1"/>
    <col min="3085" max="3085" width="1.7109375" style="171" customWidth="1"/>
    <col min="3086" max="3088" width="6.7109375" style="171" customWidth="1"/>
    <col min="3089" max="3089" width="1.7109375" style="171" customWidth="1"/>
    <col min="3090" max="3092" width="6.7109375" style="171" customWidth="1"/>
    <col min="3093" max="3093" width="1.7109375" style="171" customWidth="1"/>
    <col min="3094" max="3096" width="6.7109375" style="171" customWidth="1"/>
    <col min="3097" max="3097" width="1.7109375" style="171" customWidth="1"/>
    <col min="3098" max="3100" width="6.7109375" style="171" customWidth="1"/>
    <col min="3101" max="3328" width="11.42578125" style="171"/>
    <col min="3329" max="3329" width="21.42578125" style="171" customWidth="1"/>
    <col min="3330" max="3330" width="8.42578125" style="171" customWidth="1"/>
    <col min="3331" max="3331" width="8.140625" style="171" customWidth="1"/>
    <col min="3332" max="3332" width="7.5703125" style="171" customWidth="1"/>
    <col min="3333" max="3333" width="1.7109375" style="171" customWidth="1"/>
    <col min="3334" max="3336" width="6.7109375" style="171" customWidth="1"/>
    <col min="3337" max="3337" width="1.7109375" style="171" customWidth="1"/>
    <col min="3338" max="3340" width="6.7109375" style="171" customWidth="1"/>
    <col min="3341" max="3341" width="1.7109375" style="171" customWidth="1"/>
    <col min="3342" max="3344" width="6.7109375" style="171" customWidth="1"/>
    <col min="3345" max="3345" width="1.7109375" style="171" customWidth="1"/>
    <col min="3346" max="3348" width="6.7109375" style="171" customWidth="1"/>
    <col min="3349" max="3349" width="1.7109375" style="171" customWidth="1"/>
    <col min="3350" max="3352" width="6.7109375" style="171" customWidth="1"/>
    <col min="3353" max="3353" width="1.7109375" style="171" customWidth="1"/>
    <col min="3354" max="3356" width="6.7109375" style="171" customWidth="1"/>
    <col min="3357" max="3584" width="11.42578125" style="171"/>
    <col min="3585" max="3585" width="21.42578125" style="171" customWidth="1"/>
    <col min="3586" max="3586" width="8.42578125" style="171" customWidth="1"/>
    <col min="3587" max="3587" width="8.140625" style="171" customWidth="1"/>
    <col min="3588" max="3588" width="7.5703125" style="171" customWidth="1"/>
    <col min="3589" max="3589" width="1.7109375" style="171" customWidth="1"/>
    <col min="3590" max="3592" width="6.7109375" style="171" customWidth="1"/>
    <col min="3593" max="3593" width="1.7109375" style="171" customWidth="1"/>
    <col min="3594" max="3596" width="6.7109375" style="171" customWidth="1"/>
    <col min="3597" max="3597" width="1.7109375" style="171" customWidth="1"/>
    <col min="3598" max="3600" width="6.7109375" style="171" customWidth="1"/>
    <col min="3601" max="3601" width="1.7109375" style="171" customWidth="1"/>
    <col min="3602" max="3604" width="6.7109375" style="171" customWidth="1"/>
    <col min="3605" max="3605" width="1.7109375" style="171" customWidth="1"/>
    <col min="3606" max="3608" width="6.7109375" style="171" customWidth="1"/>
    <col min="3609" max="3609" width="1.7109375" style="171" customWidth="1"/>
    <col min="3610" max="3612" width="6.7109375" style="171" customWidth="1"/>
    <col min="3613" max="3840" width="11.42578125" style="171"/>
    <col min="3841" max="3841" width="21.42578125" style="171" customWidth="1"/>
    <col min="3842" max="3842" width="8.42578125" style="171" customWidth="1"/>
    <col min="3843" max="3843" width="8.140625" style="171" customWidth="1"/>
    <col min="3844" max="3844" width="7.5703125" style="171" customWidth="1"/>
    <col min="3845" max="3845" width="1.7109375" style="171" customWidth="1"/>
    <col min="3846" max="3848" width="6.7109375" style="171" customWidth="1"/>
    <col min="3849" max="3849" width="1.7109375" style="171" customWidth="1"/>
    <col min="3850" max="3852" width="6.7109375" style="171" customWidth="1"/>
    <col min="3853" max="3853" width="1.7109375" style="171" customWidth="1"/>
    <col min="3854" max="3856" width="6.7109375" style="171" customWidth="1"/>
    <col min="3857" max="3857" width="1.7109375" style="171" customWidth="1"/>
    <col min="3858" max="3860" width="6.7109375" style="171" customWidth="1"/>
    <col min="3861" max="3861" width="1.7109375" style="171" customWidth="1"/>
    <col min="3862" max="3864" width="6.7109375" style="171" customWidth="1"/>
    <col min="3865" max="3865" width="1.7109375" style="171" customWidth="1"/>
    <col min="3866" max="3868" width="6.7109375" style="171" customWidth="1"/>
    <col min="3869" max="4096" width="11.42578125" style="171"/>
    <col min="4097" max="4097" width="21.42578125" style="171" customWidth="1"/>
    <col min="4098" max="4098" width="8.42578125" style="171" customWidth="1"/>
    <col min="4099" max="4099" width="8.140625" style="171" customWidth="1"/>
    <col min="4100" max="4100" width="7.5703125" style="171" customWidth="1"/>
    <col min="4101" max="4101" width="1.7109375" style="171" customWidth="1"/>
    <col min="4102" max="4104" width="6.7109375" style="171" customWidth="1"/>
    <col min="4105" max="4105" width="1.7109375" style="171" customWidth="1"/>
    <col min="4106" max="4108" width="6.7109375" style="171" customWidth="1"/>
    <col min="4109" max="4109" width="1.7109375" style="171" customWidth="1"/>
    <col min="4110" max="4112" width="6.7109375" style="171" customWidth="1"/>
    <col min="4113" max="4113" width="1.7109375" style="171" customWidth="1"/>
    <col min="4114" max="4116" width="6.7109375" style="171" customWidth="1"/>
    <col min="4117" max="4117" width="1.7109375" style="171" customWidth="1"/>
    <col min="4118" max="4120" width="6.7109375" style="171" customWidth="1"/>
    <col min="4121" max="4121" width="1.7109375" style="171" customWidth="1"/>
    <col min="4122" max="4124" width="6.7109375" style="171" customWidth="1"/>
    <col min="4125" max="4352" width="11.42578125" style="171"/>
    <col min="4353" max="4353" width="21.42578125" style="171" customWidth="1"/>
    <col min="4354" max="4354" width="8.42578125" style="171" customWidth="1"/>
    <col min="4355" max="4355" width="8.140625" style="171" customWidth="1"/>
    <col min="4356" max="4356" width="7.5703125" style="171" customWidth="1"/>
    <col min="4357" max="4357" width="1.7109375" style="171" customWidth="1"/>
    <col min="4358" max="4360" width="6.7109375" style="171" customWidth="1"/>
    <col min="4361" max="4361" width="1.7109375" style="171" customWidth="1"/>
    <col min="4362" max="4364" width="6.7109375" style="171" customWidth="1"/>
    <col min="4365" max="4365" width="1.7109375" style="171" customWidth="1"/>
    <col min="4366" max="4368" width="6.7109375" style="171" customWidth="1"/>
    <col min="4369" max="4369" width="1.7109375" style="171" customWidth="1"/>
    <col min="4370" max="4372" width="6.7109375" style="171" customWidth="1"/>
    <col min="4373" max="4373" width="1.7109375" style="171" customWidth="1"/>
    <col min="4374" max="4376" width="6.7109375" style="171" customWidth="1"/>
    <col min="4377" max="4377" width="1.7109375" style="171" customWidth="1"/>
    <col min="4378" max="4380" width="6.7109375" style="171" customWidth="1"/>
    <col min="4381" max="4608" width="11.42578125" style="171"/>
    <col min="4609" max="4609" width="21.42578125" style="171" customWidth="1"/>
    <col min="4610" max="4610" width="8.42578125" style="171" customWidth="1"/>
    <col min="4611" max="4611" width="8.140625" style="171" customWidth="1"/>
    <col min="4612" max="4612" width="7.5703125" style="171" customWidth="1"/>
    <col min="4613" max="4613" width="1.7109375" style="171" customWidth="1"/>
    <col min="4614" max="4616" width="6.7109375" style="171" customWidth="1"/>
    <col min="4617" max="4617" width="1.7109375" style="171" customWidth="1"/>
    <col min="4618" max="4620" width="6.7109375" style="171" customWidth="1"/>
    <col min="4621" max="4621" width="1.7109375" style="171" customWidth="1"/>
    <col min="4622" max="4624" width="6.7109375" style="171" customWidth="1"/>
    <col min="4625" max="4625" width="1.7109375" style="171" customWidth="1"/>
    <col min="4626" max="4628" width="6.7109375" style="171" customWidth="1"/>
    <col min="4629" max="4629" width="1.7109375" style="171" customWidth="1"/>
    <col min="4630" max="4632" width="6.7109375" style="171" customWidth="1"/>
    <col min="4633" max="4633" width="1.7109375" style="171" customWidth="1"/>
    <col min="4634" max="4636" width="6.7109375" style="171" customWidth="1"/>
    <col min="4637" max="4864" width="11.42578125" style="171"/>
    <col min="4865" max="4865" width="21.42578125" style="171" customWidth="1"/>
    <col min="4866" max="4866" width="8.42578125" style="171" customWidth="1"/>
    <col min="4867" max="4867" width="8.140625" style="171" customWidth="1"/>
    <col min="4868" max="4868" width="7.5703125" style="171" customWidth="1"/>
    <col min="4869" max="4869" width="1.7109375" style="171" customWidth="1"/>
    <col min="4870" max="4872" width="6.7109375" style="171" customWidth="1"/>
    <col min="4873" max="4873" width="1.7109375" style="171" customWidth="1"/>
    <col min="4874" max="4876" width="6.7109375" style="171" customWidth="1"/>
    <col min="4877" max="4877" width="1.7109375" style="171" customWidth="1"/>
    <col min="4878" max="4880" width="6.7109375" style="171" customWidth="1"/>
    <col min="4881" max="4881" width="1.7109375" style="171" customWidth="1"/>
    <col min="4882" max="4884" width="6.7109375" style="171" customWidth="1"/>
    <col min="4885" max="4885" width="1.7109375" style="171" customWidth="1"/>
    <col min="4886" max="4888" width="6.7109375" style="171" customWidth="1"/>
    <col min="4889" max="4889" width="1.7109375" style="171" customWidth="1"/>
    <col min="4890" max="4892" width="6.7109375" style="171" customWidth="1"/>
    <col min="4893" max="5120" width="11.42578125" style="171"/>
    <col min="5121" max="5121" width="21.42578125" style="171" customWidth="1"/>
    <col min="5122" max="5122" width="8.42578125" style="171" customWidth="1"/>
    <col min="5123" max="5123" width="8.140625" style="171" customWidth="1"/>
    <col min="5124" max="5124" width="7.5703125" style="171" customWidth="1"/>
    <col min="5125" max="5125" width="1.7109375" style="171" customWidth="1"/>
    <col min="5126" max="5128" width="6.7109375" style="171" customWidth="1"/>
    <col min="5129" max="5129" width="1.7109375" style="171" customWidth="1"/>
    <col min="5130" max="5132" width="6.7109375" style="171" customWidth="1"/>
    <col min="5133" max="5133" width="1.7109375" style="171" customWidth="1"/>
    <col min="5134" max="5136" width="6.7109375" style="171" customWidth="1"/>
    <col min="5137" max="5137" width="1.7109375" style="171" customWidth="1"/>
    <col min="5138" max="5140" width="6.7109375" style="171" customWidth="1"/>
    <col min="5141" max="5141" width="1.7109375" style="171" customWidth="1"/>
    <col min="5142" max="5144" width="6.7109375" style="171" customWidth="1"/>
    <col min="5145" max="5145" width="1.7109375" style="171" customWidth="1"/>
    <col min="5146" max="5148" width="6.7109375" style="171" customWidth="1"/>
    <col min="5149" max="5376" width="11.42578125" style="171"/>
    <col min="5377" max="5377" width="21.42578125" style="171" customWidth="1"/>
    <col min="5378" max="5378" width="8.42578125" style="171" customWidth="1"/>
    <col min="5379" max="5379" width="8.140625" style="171" customWidth="1"/>
    <col min="5380" max="5380" width="7.5703125" style="171" customWidth="1"/>
    <col min="5381" max="5381" width="1.7109375" style="171" customWidth="1"/>
    <col min="5382" max="5384" width="6.7109375" style="171" customWidth="1"/>
    <col min="5385" max="5385" width="1.7109375" style="171" customWidth="1"/>
    <col min="5386" max="5388" width="6.7109375" style="171" customWidth="1"/>
    <col min="5389" max="5389" width="1.7109375" style="171" customWidth="1"/>
    <col min="5390" max="5392" width="6.7109375" style="171" customWidth="1"/>
    <col min="5393" max="5393" width="1.7109375" style="171" customWidth="1"/>
    <col min="5394" max="5396" width="6.7109375" style="171" customWidth="1"/>
    <col min="5397" max="5397" width="1.7109375" style="171" customWidth="1"/>
    <col min="5398" max="5400" width="6.7109375" style="171" customWidth="1"/>
    <col min="5401" max="5401" width="1.7109375" style="171" customWidth="1"/>
    <col min="5402" max="5404" width="6.7109375" style="171" customWidth="1"/>
    <col min="5405" max="5632" width="11.42578125" style="171"/>
    <col min="5633" max="5633" width="21.42578125" style="171" customWidth="1"/>
    <col min="5634" max="5634" width="8.42578125" style="171" customWidth="1"/>
    <col min="5635" max="5635" width="8.140625" style="171" customWidth="1"/>
    <col min="5636" max="5636" width="7.5703125" style="171" customWidth="1"/>
    <col min="5637" max="5637" width="1.7109375" style="171" customWidth="1"/>
    <col min="5638" max="5640" width="6.7109375" style="171" customWidth="1"/>
    <col min="5641" max="5641" width="1.7109375" style="171" customWidth="1"/>
    <col min="5642" max="5644" width="6.7109375" style="171" customWidth="1"/>
    <col min="5645" max="5645" width="1.7109375" style="171" customWidth="1"/>
    <col min="5646" max="5648" width="6.7109375" style="171" customWidth="1"/>
    <col min="5649" max="5649" width="1.7109375" style="171" customWidth="1"/>
    <col min="5650" max="5652" width="6.7109375" style="171" customWidth="1"/>
    <col min="5653" max="5653" width="1.7109375" style="171" customWidth="1"/>
    <col min="5654" max="5656" width="6.7109375" style="171" customWidth="1"/>
    <col min="5657" max="5657" width="1.7109375" style="171" customWidth="1"/>
    <col min="5658" max="5660" width="6.7109375" style="171" customWidth="1"/>
    <col min="5661" max="5888" width="11.42578125" style="171"/>
    <col min="5889" max="5889" width="21.42578125" style="171" customWidth="1"/>
    <col min="5890" max="5890" width="8.42578125" style="171" customWidth="1"/>
    <col min="5891" max="5891" width="8.140625" style="171" customWidth="1"/>
    <col min="5892" max="5892" width="7.5703125" style="171" customWidth="1"/>
    <col min="5893" max="5893" width="1.7109375" style="171" customWidth="1"/>
    <col min="5894" max="5896" width="6.7109375" style="171" customWidth="1"/>
    <col min="5897" max="5897" width="1.7109375" style="171" customWidth="1"/>
    <col min="5898" max="5900" width="6.7109375" style="171" customWidth="1"/>
    <col min="5901" max="5901" width="1.7109375" style="171" customWidth="1"/>
    <col min="5902" max="5904" width="6.7109375" style="171" customWidth="1"/>
    <col min="5905" max="5905" width="1.7109375" style="171" customWidth="1"/>
    <col min="5906" max="5908" width="6.7109375" style="171" customWidth="1"/>
    <col min="5909" max="5909" width="1.7109375" style="171" customWidth="1"/>
    <col min="5910" max="5912" width="6.7109375" style="171" customWidth="1"/>
    <col min="5913" max="5913" width="1.7109375" style="171" customWidth="1"/>
    <col min="5914" max="5916" width="6.7109375" style="171" customWidth="1"/>
    <col min="5917" max="6144" width="11.42578125" style="171"/>
    <col min="6145" max="6145" width="21.42578125" style="171" customWidth="1"/>
    <col min="6146" max="6146" width="8.42578125" style="171" customWidth="1"/>
    <col min="6147" max="6147" width="8.140625" style="171" customWidth="1"/>
    <col min="6148" max="6148" width="7.5703125" style="171" customWidth="1"/>
    <col min="6149" max="6149" width="1.7109375" style="171" customWidth="1"/>
    <col min="6150" max="6152" width="6.7109375" style="171" customWidth="1"/>
    <col min="6153" max="6153" width="1.7109375" style="171" customWidth="1"/>
    <col min="6154" max="6156" width="6.7109375" style="171" customWidth="1"/>
    <col min="6157" max="6157" width="1.7109375" style="171" customWidth="1"/>
    <col min="6158" max="6160" width="6.7109375" style="171" customWidth="1"/>
    <col min="6161" max="6161" width="1.7109375" style="171" customWidth="1"/>
    <col min="6162" max="6164" width="6.7109375" style="171" customWidth="1"/>
    <col min="6165" max="6165" width="1.7109375" style="171" customWidth="1"/>
    <col min="6166" max="6168" width="6.7109375" style="171" customWidth="1"/>
    <col min="6169" max="6169" width="1.7109375" style="171" customWidth="1"/>
    <col min="6170" max="6172" width="6.7109375" style="171" customWidth="1"/>
    <col min="6173" max="6400" width="11.42578125" style="171"/>
    <col min="6401" max="6401" width="21.42578125" style="171" customWidth="1"/>
    <col min="6402" max="6402" width="8.42578125" style="171" customWidth="1"/>
    <col min="6403" max="6403" width="8.140625" style="171" customWidth="1"/>
    <col min="6404" max="6404" width="7.5703125" style="171" customWidth="1"/>
    <col min="6405" max="6405" width="1.7109375" style="171" customWidth="1"/>
    <col min="6406" max="6408" width="6.7109375" style="171" customWidth="1"/>
    <col min="6409" max="6409" width="1.7109375" style="171" customWidth="1"/>
    <col min="6410" max="6412" width="6.7109375" style="171" customWidth="1"/>
    <col min="6413" max="6413" width="1.7109375" style="171" customWidth="1"/>
    <col min="6414" max="6416" width="6.7109375" style="171" customWidth="1"/>
    <col min="6417" max="6417" width="1.7109375" style="171" customWidth="1"/>
    <col min="6418" max="6420" width="6.7109375" style="171" customWidth="1"/>
    <col min="6421" max="6421" width="1.7109375" style="171" customWidth="1"/>
    <col min="6422" max="6424" width="6.7109375" style="171" customWidth="1"/>
    <col min="6425" max="6425" width="1.7109375" style="171" customWidth="1"/>
    <col min="6426" max="6428" width="6.7109375" style="171" customWidth="1"/>
    <col min="6429" max="6656" width="11.42578125" style="171"/>
    <col min="6657" max="6657" width="21.42578125" style="171" customWidth="1"/>
    <col min="6658" max="6658" width="8.42578125" style="171" customWidth="1"/>
    <col min="6659" max="6659" width="8.140625" style="171" customWidth="1"/>
    <col min="6660" max="6660" width="7.5703125" style="171" customWidth="1"/>
    <col min="6661" max="6661" width="1.7109375" style="171" customWidth="1"/>
    <col min="6662" max="6664" width="6.7109375" style="171" customWidth="1"/>
    <col min="6665" max="6665" width="1.7109375" style="171" customWidth="1"/>
    <col min="6666" max="6668" width="6.7109375" style="171" customWidth="1"/>
    <col min="6669" max="6669" width="1.7109375" style="171" customWidth="1"/>
    <col min="6670" max="6672" width="6.7109375" style="171" customWidth="1"/>
    <col min="6673" max="6673" width="1.7109375" style="171" customWidth="1"/>
    <col min="6674" max="6676" width="6.7109375" style="171" customWidth="1"/>
    <col min="6677" max="6677" width="1.7109375" style="171" customWidth="1"/>
    <col min="6678" max="6680" width="6.7109375" style="171" customWidth="1"/>
    <col min="6681" max="6681" width="1.7109375" style="171" customWidth="1"/>
    <col min="6682" max="6684" width="6.7109375" style="171" customWidth="1"/>
    <col min="6685" max="6912" width="11.42578125" style="171"/>
    <col min="6913" max="6913" width="21.42578125" style="171" customWidth="1"/>
    <col min="6914" max="6914" width="8.42578125" style="171" customWidth="1"/>
    <col min="6915" max="6915" width="8.140625" style="171" customWidth="1"/>
    <col min="6916" max="6916" width="7.5703125" style="171" customWidth="1"/>
    <col min="6917" max="6917" width="1.7109375" style="171" customWidth="1"/>
    <col min="6918" max="6920" width="6.7109375" style="171" customWidth="1"/>
    <col min="6921" max="6921" width="1.7109375" style="171" customWidth="1"/>
    <col min="6922" max="6924" width="6.7109375" style="171" customWidth="1"/>
    <col min="6925" max="6925" width="1.7109375" style="171" customWidth="1"/>
    <col min="6926" max="6928" width="6.7109375" style="171" customWidth="1"/>
    <col min="6929" max="6929" width="1.7109375" style="171" customWidth="1"/>
    <col min="6930" max="6932" width="6.7109375" style="171" customWidth="1"/>
    <col min="6933" max="6933" width="1.7109375" style="171" customWidth="1"/>
    <col min="6934" max="6936" width="6.7109375" style="171" customWidth="1"/>
    <col min="6937" max="6937" width="1.7109375" style="171" customWidth="1"/>
    <col min="6938" max="6940" width="6.7109375" style="171" customWidth="1"/>
    <col min="6941" max="7168" width="11.42578125" style="171"/>
    <col min="7169" max="7169" width="21.42578125" style="171" customWidth="1"/>
    <col min="7170" max="7170" width="8.42578125" style="171" customWidth="1"/>
    <col min="7171" max="7171" width="8.140625" style="171" customWidth="1"/>
    <col min="7172" max="7172" width="7.5703125" style="171" customWidth="1"/>
    <col min="7173" max="7173" width="1.7109375" style="171" customWidth="1"/>
    <col min="7174" max="7176" width="6.7109375" style="171" customWidth="1"/>
    <col min="7177" max="7177" width="1.7109375" style="171" customWidth="1"/>
    <col min="7178" max="7180" width="6.7109375" style="171" customWidth="1"/>
    <col min="7181" max="7181" width="1.7109375" style="171" customWidth="1"/>
    <col min="7182" max="7184" width="6.7109375" style="171" customWidth="1"/>
    <col min="7185" max="7185" width="1.7109375" style="171" customWidth="1"/>
    <col min="7186" max="7188" width="6.7109375" style="171" customWidth="1"/>
    <col min="7189" max="7189" width="1.7109375" style="171" customWidth="1"/>
    <col min="7190" max="7192" width="6.7109375" style="171" customWidth="1"/>
    <col min="7193" max="7193" width="1.7109375" style="171" customWidth="1"/>
    <col min="7194" max="7196" width="6.7109375" style="171" customWidth="1"/>
    <col min="7197" max="7424" width="11.42578125" style="171"/>
    <col min="7425" max="7425" width="21.42578125" style="171" customWidth="1"/>
    <col min="7426" max="7426" width="8.42578125" style="171" customWidth="1"/>
    <col min="7427" max="7427" width="8.140625" style="171" customWidth="1"/>
    <col min="7428" max="7428" width="7.5703125" style="171" customWidth="1"/>
    <col min="7429" max="7429" width="1.7109375" style="171" customWidth="1"/>
    <col min="7430" max="7432" width="6.7109375" style="171" customWidth="1"/>
    <col min="7433" max="7433" width="1.7109375" style="171" customWidth="1"/>
    <col min="7434" max="7436" width="6.7109375" style="171" customWidth="1"/>
    <col min="7437" max="7437" width="1.7109375" style="171" customWidth="1"/>
    <col min="7438" max="7440" width="6.7109375" style="171" customWidth="1"/>
    <col min="7441" max="7441" width="1.7109375" style="171" customWidth="1"/>
    <col min="7442" max="7444" width="6.7109375" style="171" customWidth="1"/>
    <col min="7445" max="7445" width="1.7109375" style="171" customWidth="1"/>
    <col min="7446" max="7448" width="6.7109375" style="171" customWidth="1"/>
    <col min="7449" max="7449" width="1.7109375" style="171" customWidth="1"/>
    <col min="7450" max="7452" width="6.7109375" style="171" customWidth="1"/>
    <col min="7453" max="7680" width="11.42578125" style="171"/>
    <col min="7681" max="7681" width="21.42578125" style="171" customWidth="1"/>
    <col min="7682" max="7682" width="8.42578125" style="171" customWidth="1"/>
    <col min="7683" max="7683" width="8.140625" style="171" customWidth="1"/>
    <col min="7684" max="7684" width="7.5703125" style="171" customWidth="1"/>
    <col min="7685" max="7685" width="1.7109375" style="171" customWidth="1"/>
    <col min="7686" max="7688" width="6.7109375" style="171" customWidth="1"/>
    <col min="7689" max="7689" width="1.7109375" style="171" customWidth="1"/>
    <col min="7690" max="7692" width="6.7109375" style="171" customWidth="1"/>
    <col min="7693" max="7693" width="1.7109375" style="171" customWidth="1"/>
    <col min="7694" max="7696" width="6.7109375" style="171" customWidth="1"/>
    <col min="7697" max="7697" width="1.7109375" style="171" customWidth="1"/>
    <col min="7698" max="7700" width="6.7109375" style="171" customWidth="1"/>
    <col min="7701" max="7701" width="1.7109375" style="171" customWidth="1"/>
    <col min="7702" max="7704" width="6.7109375" style="171" customWidth="1"/>
    <col min="7705" max="7705" width="1.7109375" style="171" customWidth="1"/>
    <col min="7706" max="7708" width="6.7109375" style="171" customWidth="1"/>
    <col min="7709" max="7936" width="11.42578125" style="171"/>
    <col min="7937" max="7937" width="21.42578125" style="171" customWidth="1"/>
    <col min="7938" max="7938" width="8.42578125" style="171" customWidth="1"/>
    <col min="7939" max="7939" width="8.140625" style="171" customWidth="1"/>
    <col min="7940" max="7940" width="7.5703125" style="171" customWidth="1"/>
    <col min="7941" max="7941" width="1.7109375" style="171" customWidth="1"/>
    <col min="7942" max="7944" width="6.7109375" style="171" customWidth="1"/>
    <col min="7945" max="7945" width="1.7109375" style="171" customWidth="1"/>
    <col min="7946" max="7948" width="6.7109375" style="171" customWidth="1"/>
    <col min="7949" max="7949" width="1.7109375" style="171" customWidth="1"/>
    <col min="7950" max="7952" width="6.7109375" style="171" customWidth="1"/>
    <col min="7953" max="7953" width="1.7109375" style="171" customWidth="1"/>
    <col min="7954" max="7956" width="6.7109375" style="171" customWidth="1"/>
    <col min="7957" max="7957" width="1.7109375" style="171" customWidth="1"/>
    <col min="7958" max="7960" width="6.7109375" style="171" customWidth="1"/>
    <col min="7961" max="7961" width="1.7109375" style="171" customWidth="1"/>
    <col min="7962" max="7964" width="6.7109375" style="171" customWidth="1"/>
    <col min="7965" max="8192" width="11.42578125" style="171"/>
    <col min="8193" max="8193" width="21.42578125" style="171" customWidth="1"/>
    <col min="8194" max="8194" width="8.42578125" style="171" customWidth="1"/>
    <col min="8195" max="8195" width="8.140625" style="171" customWidth="1"/>
    <col min="8196" max="8196" width="7.5703125" style="171" customWidth="1"/>
    <col min="8197" max="8197" width="1.7109375" style="171" customWidth="1"/>
    <col min="8198" max="8200" width="6.7109375" style="171" customWidth="1"/>
    <col min="8201" max="8201" width="1.7109375" style="171" customWidth="1"/>
    <col min="8202" max="8204" width="6.7109375" style="171" customWidth="1"/>
    <col min="8205" max="8205" width="1.7109375" style="171" customWidth="1"/>
    <col min="8206" max="8208" width="6.7109375" style="171" customWidth="1"/>
    <col min="8209" max="8209" width="1.7109375" style="171" customWidth="1"/>
    <col min="8210" max="8212" width="6.7109375" style="171" customWidth="1"/>
    <col min="8213" max="8213" width="1.7109375" style="171" customWidth="1"/>
    <col min="8214" max="8216" width="6.7109375" style="171" customWidth="1"/>
    <col min="8217" max="8217" width="1.7109375" style="171" customWidth="1"/>
    <col min="8218" max="8220" width="6.7109375" style="171" customWidth="1"/>
    <col min="8221" max="8448" width="11.42578125" style="171"/>
    <col min="8449" max="8449" width="21.42578125" style="171" customWidth="1"/>
    <col min="8450" max="8450" width="8.42578125" style="171" customWidth="1"/>
    <col min="8451" max="8451" width="8.140625" style="171" customWidth="1"/>
    <col min="8452" max="8452" width="7.5703125" style="171" customWidth="1"/>
    <col min="8453" max="8453" width="1.7109375" style="171" customWidth="1"/>
    <col min="8454" max="8456" width="6.7109375" style="171" customWidth="1"/>
    <col min="8457" max="8457" width="1.7109375" style="171" customWidth="1"/>
    <col min="8458" max="8460" width="6.7109375" style="171" customWidth="1"/>
    <col min="8461" max="8461" width="1.7109375" style="171" customWidth="1"/>
    <col min="8462" max="8464" width="6.7109375" style="171" customWidth="1"/>
    <col min="8465" max="8465" width="1.7109375" style="171" customWidth="1"/>
    <col min="8466" max="8468" width="6.7109375" style="171" customWidth="1"/>
    <col min="8469" max="8469" width="1.7109375" style="171" customWidth="1"/>
    <col min="8470" max="8472" width="6.7109375" style="171" customWidth="1"/>
    <col min="8473" max="8473" width="1.7109375" style="171" customWidth="1"/>
    <col min="8474" max="8476" width="6.7109375" style="171" customWidth="1"/>
    <col min="8477" max="8704" width="11.42578125" style="171"/>
    <col min="8705" max="8705" width="21.42578125" style="171" customWidth="1"/>
    <col min="8706" max="8706" width="8.42578125" style="171" customWidth="1"/>
    <col min="8707" max="8707" width="8.140625" style="171" customWidth="1"/>
    <col min="8708" max="8708" width="7.5703125" style="171" customWidth="1"/>
    <col min="8709" max="8709" width="1.7109375" style="171" customWidth="1"/>
    <col min="8710" max="8712" width="6.7109375" style="171" customWidth="1"/>
    <col min="8713" max="8713" width="1.7109375" style="171" customWidth="1"/>
    <col min="8714" max="8716" width="6.7109375" style="171" customWidth="1"/>
    <col min="8717" max="8717" width="1.7109375" style="171" customWidth="1"/>
    <col min="8718" max="8720" width="6.7109375" style="171" customWidth="1"/>
    <col min="8721" max="8721" width="1.7109375" style="171" customWidth="1"/>
    <col min="8722" max="8724" width="6.7109375" style="171" customWidth="1"/>
    <col min="8725" max="8725" width="1.7109375" style="171" customWidth="1"/>
    <col min="8726" max="8728" width="6.7109375" style="171" customWidth="1"/>
    <col min="8729" max="8729" width="1.7109375" style="171" customWidth="1"/>
    <col min="8730" max="8732" width="6.7109375" style="171" customWidth="1"/>
    <col min="8733" max="8960" width="11.42578125" style="171"/>
    <col min="8961" max="8961" width="21.42578125" style="171" customWidth="1"/>
    <col min="8962" max="8962" width="8.42578125" style="171" customWidth="1"/>
    <col min="8963" max="8963" width="8.140625" style="171" customWidth="1"/>
    <col min="8964" max="8964" width="7.5703125" style="171" customWidth="1"/>
    <col min="8965" max="8965" width="1.7109375" style="171" customWidth="1"/>
    <col min="8966" max="8968" width="6.7109375" style="171" customWidth="1"/>
    <col min="8969" max="8969" width="1.7109375" style="171" customWidth="1"/>
    <col min="8970" max="8972" width="6.7109375" style="171" customWidth="1"/>
    <col min="8973" max="8973" width="1.7109375" style="171" customWidth="1"/>
    <col min="8974" max="8976" width="6.7109375" style="171" customWidth="1"/>
    <col min="8977" max="8977" width="1.7109375" style="171" customWidth="1"/>
    <col min="8978" max="8980" width="6.7109375" style="171" customWidth="1"/>
    <col min="8981" max="8981" width="1.7109375" style="171" customWidth="1"/>
    <col min="8982" max="8984" width="6.7109375" style="171" customWidth="1"/>
    <col min="8985" max="8985" width="1.7109375" style="171" customWidth="1"/>
    <col min="8986" max="8988" width="6.7109375" style="171" customWidth="1"/>
    <col min="8989" max="9216" width="11.42578125" style="171"/>
    <col min="9217" max="9217" width="21.42578125" style="171" customWidth="1"/>
    <col min="9218" max="9218" width="8.42578125" style="171" customWidth="1"/>
    <col min="9219" max="9219" width="8.140625" style="171" customWidth="1"/>
    <col min="9220" max="9220" width="7.5703125" style="171" customWidth="1"/>
    <col min="9221" max="9221" width="1.7109375" style="171" customWidth="1"/>
    <col min="9222" max="9224" width="6.7109375" style="171" customWidth="1"/>
    <col min="9225" max="9225" width="1.7109375" style="171" customWidth="1"/>
    <col min="9226" max="9228" width="6.7109375" style="171" customWidth="1"/>
    <col min="9229" max="9229" width="1.7109375" style="171" customWidth="1"/>
    <col min="9230" max="9232" width="6.7109375" style="171" customWidth="1"/>
    <col min="9233" max="9233" width="1.7109375" style="171" customWidth="1"/>
    <col min="9234" max="9236" width="6.7109375" style="171" customWidth="1"/>
    <col min="9237" max="9237" width="1.7109375" style="171" customWidth="1"/>
    <col min="9238" max="9240" width="6.7109375" style="171" customWidth="1"/>
    <col min="9241" max="9241" width="1.7109375" style="171" customWidth="1"/>
    <col min="9242" max="9244" width="6.7109375" style="171" customWidth="1"/>
    <col min="9245" max="9472" width="11.42578125" style="171"/>
    <col min="9473" max="9473" width="21.42578125" style="171" customWidth="1"/>
    <col min="9474" max="9474" width="8.42578125" style="171" customWidth="1"/>
    <col min="9475" max="9475" width="8.140625" style="171" customWidth="1"/>
    <col min="9476" max="9476" width="7.5703125" style="171" customWidth="1"/>
    <col min="9477" max="9477" width="1.7109375" style="171" customWidth="1"/>
    <col min="9478" max="9480" width="6.7109375" style="171" customWidth="1"/>
    <col min="9481" max="9481" width="1.7109375" style="171" customWidth="1"/>
    <col min="9482" max="9484" width="6.7109375" style="171" customWidth="1"/>
    <col min="9485" max="9485" width="1.7109375" style="171" customWidth="1"/>
    <col min="9486" max="9488" width="6.7109375" style="171" customWidth="1"/>
    <col min="9489" max="9489" width="1.7109375" style="171" customWidth="1"/>
    <col min="9490" max="9492" width="6.7109375" style="171" customWidth="1"/>
    <col min="9493" max="9493" width="1.7109375" style="171" customWidth="1"/>
    <col min="9494" max="9496" width="6.7109375" style="171" customWidth="1"/>
    <col min="9497" max="9497" width="1.7109375" style="171" customWidth="1"/>
    <col min="9498" max="9500" width="6.7109375" style="171" customWidth="1"/>
    <col min="9501" max="9728" width="11.42578125" style="171"/>
    <col min="9729" max="9729" width="21.42578125" style="171" customWidth="1"/>
    <col min="9730" max="9730" width="8.42578125" style="171" customWidth="1"/>
    <col min="9731" max="9731" width="8.140625" style="171" customWidth="1"/>
    <col min="9732" max="9732" width="7.5703125" style="171" customWidth="1"/>
    <col min="9733" max="9733" width="1.7109375" style="171" customWidth="1"/>
    <col min="9734" max="9736" width="6.7109375" style="171" customWidth="1"/>
    <col min="9737" max="9737" width="1.7109375" style="171" customWidth="1"/>
    <col min="9738" max="9740" width="6.7109375" style="171" customWidth="1"/>
    <col min="9741" max="9741" width="1.7109375" style="171" customWidth="1"/>
    <col min="9742" max="9744" width="6.7109375" style="171" customWidth="1"/>
    <col min="9745" max="9745" width="1.7109375" style="171" customWidth="1"/>
    <col min="9746" max="9748" width="6.7109375" style="171" customWidth="1"/>
    <col min="9749" max="9749" width="1.7109375" style="171" customWidth="1"/>
    <col min="9750" max="9752" width="6.7109375" style="171" customWidth="1"/>
    <col min="9753" max="9753" width="1.7109375" style="171" customWidth="1"/>
    <col min="9754" max="9756" width="6.7109375" style="171" customWidth="1"/>
    <col min="9757" max="9984" width="11.42578125" style="171"/>
    <col min="9985" max="9985" width="21.42578125" style="171" customWidth="1"/>
    <col min="9986" max="9986" width="8.42578125" style="171" customWidth="1"/>
    <col min="9987" max="9987" width="8.140625" style="171" customWidth="1"/>
    <col min="9988" max="9988" width="7.5703125" style="171" customWidth="1"/>
    <col min="9989" max="9989" width="1.7109375" style="171" customWidth="1"/>
    <col min="9990" max="9992" width="6.7109375" style="171" customWidth="1"/>
    <col min="9993" max="9993" width="1.7109375" style="171" customWidth="1"/>
    <col min="9994" max="9996" width="6.7109375" style="171" customWidth="1"/>
    <col min="9997" max="9997" width="1.7109375" style="171" customWidth="1"/>
    <col min="9998" max="10000" width="6.7109375" style="171" customWidth="1"/>
    <col min="10001" max="10001" width="1.7109375" style="171" customWidth="1"/>
    <col min="10002" max="10004" width="6.7109375" style="171" customWidth="1"/>
    <col min="10005" max="10005" width="1.7109375" style="171" customWidth="1"/>
    <col min="10006" max="10008" width="6.7109375" style="171" customWidth="1"/>
    <col min="10009" max="10009" width="1.7109375" style="171" customWidth="1"/>
    <col min="10010" max="10012" width="6.7109375" style="171" customWidth="1"/>
    <col min="10013" max="10240" width="11.42578125" style="171"/>
    <col min="10241" max="10241" width="21.42578125" style="171" customWidth="1"/>
    <col min="10242" max="10242" width="8.42578125" style="171" customWidth="1"/>
    <col min="10243" max="10243" width="8.140625" style="171" customWidth="1"/>
    <col min="10244" max="10244" width="7.5703125" style="171" customWidth="1"/>
    <col min="10245" max="10245" width="1.7109375" style="171" customWidth="1"/>
    <col min="10246" max="10248" width="6.7109375" style="171" customWidth="1"/>
    <col min="10249" max="10249" width="1.7109375" style="171" customWidth="1"/>
    <col min="10250" max="10252" width="6.7109375" style="171" customWidth="1"/>
    <col min="10253" max="10253" width="1.7109375" style="171" customWidth="1"/>
    <col min="10254" max="10256" width="6.7109375" style="171" customWidth="1"/>
    <col min="10257" max="10257" width="1.7109375" style="171" customWidth="1"/>
    <col min="10258" max="10260" width="6.7109375" style="171" customWidth="1"/>
    <col min="10261" max="10261" width="1.7109375" style="171" customWidth="1"/>
    <col min="10262" max="10264" width="6.7109375" style="171" customWidth="1"/>
    <col min="10265" max="10265" width="1.7109375" style="171" customWidth="1"/>
    <col min="10266" max="10268" width="6.7109375" style="171" customWidth="1"/>
    <col min="10269" max="10496" width="11.42578125" style="171"/>
    <col min="10497" max="10497" width="21.42578125" style="171" customWidth="1"/>
    <col min="10498" max="10498" width="8.42578125" style="171" customWidth="1"/>
    <col min="10499" max="10499" width="8.140625" style="171" customWidth="1"/>
    <col min="10500" max="10500" width="7.5703125" style="171" customWidth="1"/>
    <col min="10501" max="10501" width="1.7109375" style="171" customWidth="1"/>
    <col min="10502" max="10504" width="6.7109375" style="171" customWidth="1"/>
    <col min="10505" max="10505" width="1.7109375" style="171" customWidth="1"/>
    <col min="10506" max="10508" width="6.7109375" style="171" customWidth="1"/>
    <col min="10509" max="10509" width="1.7109375" style="171" customWidth="1"/>
    <col min="10510" max="10512" width="6.7109375" style="171" customWidth="1"/>
    <col min="10513" max="10513" width="1.7109375" style="171" customWidth="1"/>
    <col min="10514" max="10516" width="6.7109375" style="171" customWidth="1"/>
    <col min="10517" max="10517" width="1.7109375" style="171" customWidth="1"/>
    <col min="10518" max="10520" width="6.7109375" style="171" customWidth="1"/>
    <col min="10521" max="10521" width="1.7109375" style="171" customWidth="1"/>
    <col min="10522" max="10524" width="6.7109375" style="171" customWidth="1"/>
    <col min="10525" max="10752" width="11.42578125" style="171"/>
    <col min="10753" max="10753" width="21.42578125" style="171" customWidth="1"/>
    <col min="10754" max="10754" width="8.42578125" style="171" customWidth="1"/>
    <col min="10755" max="10755" width="8.140625" style="171" customWidth="1"/>
    <col min="10756" max="10756" width="7.5703125" style="171" customWidth="1"/>
    <col min="10757" max="10757" width="1.7109375" style="171" customWidth="1"/>
    <col min="10758" max="10760" width="6.7109375" style="171" customWidth="1"/>
    <col min="10761" max="10761" width="1.7109375" style="171" customWidth="1"/>
    <col min="10762" max="10764" width="6.7109375" style="171" customWidth="1"/>
    <col min="10765" max="10765" width="1.7109375" style="171" customWidth="1"/>
    <col min="10766" max="10768" width="6.7109375" style="171" customWidth="1"/>
    <col min="10769" max="10769" width="1.7109375" style="171" customWidth="1"/>
    <col min="10770" max="10772" width="6.7109375" style="171" customWidth="1"/>
    <col min="10773" max="10773" width="1.7109375" style="171" customWidth="1"/>
    <col min="10774" max="10776" width="6.7109375" style="171" customWidth="1"/>
    <col min="10777" max="10777" width="1.7109375" style="171" customWidth="1"/>
    <col min="10778" max="10780" width="6.7109375" style="171" customWidth="1"/>
    <col min="10781" max="11008" width="11.42578125" style="171"/>
    <col min="11009" max="11009" width="21.42578125" style="171" customWidth="1"/>
    <col min="11010" max="11010" width="8.42578125" style="171" customWidth="1"/>
    <col min="11011" max="11011" width="8.140625" style="171" customWidth="1"/>
    <col min="11012" max="11012" width="7.5703125" style="171" customWidth="1"/>
    <col min="11013" max="11013" width="1.7109375" style="171" customWidth="1"/>
    <col min="11014" max="11016" width="6.7109375" style="171" customWidth="1"/>
    <col min="11017" max="11017" width="1.7109375" style="171" customWidth="1"/>
    <col min="11018" max="11020" width="6.7109375" style="171" customWidth="1"/>
    <col min="11021" max="11021" width="1.7109375" style="171" customWidth="1"/>
    <col min="11022" max="11024" width="6.7109375" style="171" customWidth="1"/>
    <col min="11025" max="11025" width="1.7109375" style="171" customWidth="1"/>
    <col min="11026" max="11028" width="6.7109375" style="171" customWidth="1"/>
    <col min="11029" max="11029" width="1.7109375" style="171" customWidth="1"/>
    <col min="11030" max="11032" width="6.7109375" style="171" customWidth="1"/>
    <col min="11033" max="11033" width="1.7109375" style="171" customWidth="1"/>
    <col min="11034" max="11036" width="6.7109375" style="171" customWidth="1"/>
    <col min="11037" max="11264" width="11.42578125" style="171"/>
    <col min="11265" max="11265" width="21.42578125" style="171" customWidth="1"/>
    <col min="11266" max="11266" width="8.42578125" style="171" customWidth="1"/>
    <col min="11267" max="11267" width="8.140625" style="171" customWidth="1"/>
    <col min="11268" max="11268" width="7.5703125" style="171" customWidth="1"/>
    <col min="11269" max="11269" width="1.7109375" style="171" customWidth="1"/>
    <col min="11270" max="11272" width="6.7109375" style="171" customWidth="1"/>
    <col min="11273" max="11273" width="1.7109375" style="171" customWidth="1"/>
    <col min="11274" max="11276" width="6.7109375" style="171" customWidth="1"/>
    <col min="11277" max="11277" width="1.7109375" style="171" customWidth="1"/>
    <col min="11278" max="11280" width="6.7109375" style="171" customWidth="1"/>
    <col min="11281" max="11281" width="1.7109375" style="171" customWidth="1"/>
    <col min="11282" max="11284" width="6.7109375" style="171" customWidth="1"/>
    <col min="11285" max="11285" width="1.7109375" style="171" customWidth="1"/>
    <col min="11286" max="11288" width="6.7109375" style="171" customWidth="1"/>
    <col min="11289" max="11289" width="1.7109375" style="171" customWidth="1"/>
    <col min="11290" max="11292" width="6.7109375" style="171" customWidth="1"/>
    <col min="11293" max="11520" width="11.42578125" style="171"/>
    <col min="11521" max="11521" width="21.42578125" style="171" customWidth="1"/>
    <col min="11522" max="11522" width="8.42578125" style="171" customWidth="1"/>
    <col min="11523" max="11523" width="8.140625" style="171" customWidth="1"/>
    <col min="11524" max="11524" width="7.5703125" style="171" customWidth="1"/>
    <col min="11525" max="11525" width="1.7109375" style="171" customWidth="1"/>
    <col min="11526" max="11528" width="6.7109375" style="171" customWidth="1"/>
    <col min="11529" max="11529" width="1.7109375" style="171" customWidth="1"/>
    <col min="11530" max="11532" width="6.7109375" style="171" customWidth="1"/>
    <col min="11533" max="11533" width="1.7109375" style="171" customWidth="1"/>
    <col min="11534" max="11536" width="6.7109375" style="171" customWidth="1"/>
    <col min="11537" max="11537" width="1.7109375" style="171" customWidth="1"/>
    <col min="11538" max="11540" width="6.7109375" style="171" customWidth="1"/>
    <col min="11541" max="11541" width="1.7109375" style="171" customWidth="1"/>
    <col min="11542" max="11544" width="6.7109375" style="171" customWidth="1"/>
    <col min="11545" max="11545" width="1.7109375" style="171" customWidth="1"/>
    <col min="11546" max="11548" width="6.7109375" style="171" customWidth="1"/>
    <col min="11549" max="11776" width="11.42578125" style="171"/>
    <col min="11777" max="11777" width="21.42578125" style="171" customWidth="1"/>
    <col min="11778" max="11778" width="8.42578125" style="171" customWidth="1"/>
    <col min="11779" max="11779" width="8.140625" style="171" customWidth="1"/>
    <col min="11780" max="11780" width="7.5703125" style="171" customWidth="1"/>
    <col min="11781" max="11781" width="1.7109375" style="171" customWidth="1"/>
    <col min="11782" max="11784" width="6.7109375" style="171" customWidth="1"/>
    <col min="11785" max="11785" width="1.7109375" style="171" customWidth="1"/>
    <col min="11786" max="11788" width="6.7109375" style="171" customWidth="1"/>
    <col min="11789" max="11789" width="1.7109375" style="171" customWidth="1"/>
    <col min="11790" max="11792" width="6.7109375" style="171" customWidth="1"/>
    <col min="11793" max="11793" width="1.7109375" style="171" customWidth="1"/>
    <col min="11794" max="11796" width="6.7109375" style="171" customWidth="1"/>
    <col min="11797" max="11797" width="1.7109375" style="171" customWidth="1"/>
    <col min="11798" max="11800" width="6.7109375" style="171" customWidth="1"/>
    <col min="11801" max="11801" width="1.7109375" style="171" customWidth="1"/>
    <col min="11802" max="11804" width="6.7109375" style="171" customWidth="1"/>
    <col min="11805" max="12032" width="11.42578125" style="171"/>
    <col min="12033" max="12033" width="21.42578125" style="171" customWidth="1"/>
    <col min="12034" max="12034" width="8.42578125" style="171" customWidth="1"/>
    <col min="12035" max="12035" width="8.140625" style="171" customWidth="1"/>
    <col min="12036" max="12036" width="7.5703125" style="171" customWidth="1"/>
    <col min="12037" max="12037" width="1.7109375" style="171" customWidth="1"/>
    <col min="12038" max="12040" width="6.7109375" style="171" customWidth="1"/>
    <col min="12041" max="12041" width="1.7109375" style="171" customWidth="1"/>
    <col min="12042" max="12044" width="6.7109375" style="171" customWidth="1"/>
    <col min="12045" max="12045" width="1.7109375" style="171" customWidth="1"/>
    <col min="12046" max="12048" width="6.7109375" style="171" customWidth="1"/>
    <col min="12049" max="12049" width="1.7109375" style="171" customWidth="1"/>
    <col min="12050" max="12052" width="6.7109375" style="171" customWidth="1"/>
    <col min="12053" max="12053" width="1.7109375" style="171" customWidth="1"/>
    <col min="12054" max="12056" width="6.7109375" style="171" customWidth="1"/>
    <col min="12057" max="12057" width="1.7109375" style="171" customWidth="1"/>
    <col min="12058" max="12060" width="6.7109375" style="171" customWidth="1"/>
    <col min="12061" max="12288" width="11.42578125" style="171"/>
    <col min="12289" max="12289" width="21.42578125" style="171" customWidth="1"/>
    <col min="12290" max="12290" width="8.42578125" style="171" customWidth="1"/>
    <col min="12291" max="12291" width="8.140625" style="171" customWidth="1"/>
    <col min="12292" max="12292" width="7.5703125" style="171" customWidth="1"/>
    <col min="12293" max="12293" width="1.7109375" style="171" customWidth="1"/>
    <col min="12294" max="12296" width="6.7109375" style="171" customWidth="1"/>
    <col min="12297" max="12297" width="1.7109375" style="171" customWidth="1"/>
    <col min="12298" max="12300" width="6.7109375" style="171" customWidth="1"/>
    <col min="12301" max="12301" width="1.7109375" style="171" customWidth="1"/>
    <col min="12302" max="12304" width="6.7109375" style="171" customWidth="1"/>
    <col min="12305" max="12305" width="1.7109375" style="171" customWidth="1"/>
    <col min="12306" max="12308" width="6.7109375" style="171" customWidth="1"/>
    <col min="12309" max="12309" width="1.7109375" style="171" customWidth="1"/>
    <col min="12310" max="12312" width="6.7109375" style="171" customWidth="1"/>
    <col min="12313" max="12313" width="1.7109375" style="171" customWidth="1"/>
    <col min="12314" max="12316" width="6.7109375" style="171" customWidth="1"/>
    <col min="12317" max="12544" width="11.42578125" style="171"/>
    <col min="12545" max="12545" width="21.42578125" style="171" customWidth="1"/>
    <col min="12546" max="12546" width="8.42578125" style="171" customWidth="1"/>
    <col min="12547" max="12547" width="8.140625" style="171" customWidth="1"/>
    <col min="12548" max="12548" width="7.5703125" style="171" customWidth="1"/>
    <col min="12549" max="12549" width="1.7109375" style="171" customWidth="1"/>
    <col min="12550" max="12552" width="6.7109375" style="171" customWidth="1"/>
    <col min="12553" max="12553" width="1.7109375" style="171" customWidth="1"/>
    <col min="12554" max="12556" width="6.7109375" style="171" customWidth="1"/>
    <col min="12557" max="12557" width="1.7109375" style="171" customWidth="1"/>
    <col min="12558" max="12560" width="6.7109375" style="171" customWidth="1"/>
    <col min="12561" max="12561" width="1.7109375" style="171" customWidth="1"/>
    <col min="12562" max="12564" width="6.7109375" style="171" customWidth="1"/>
    <col min="12565" max="12565" width="1.7109375" style="171" customWidth="1"/>
    <col min="12566" max="12568" width="6.7109375" style="171" customWidth="1"/>
    <col min="12569" max="12569" width="1.7109375" style="171" customWidth="1"/>
    <col min="12570" max="12572" width="6.7109375" style="171" customWidth="1"/>
    <col min="12573" max="12800" width="11.42578125" style="171"/>
    <col min="12801" max="12801" width="21.42578125" style="171" customWidth="1"/>
    <col min="12802" max="12802" width="8.42578125" style="171" customWidth="1"/>
    <col min="12803" max="12803" width="8.140625" style="171" customWidth="1"/>
    <col min="12804" max="12804" width="7.5703125" style="171" customWidth="1"/>
    <col min="12805" max="12805" width="1.7109375" style="171" customWidth="1"/>
    <col min="12806" max="12808" width="6.7109375" style="171" customWidth="1"/>
    <col min="12809" max="12809" width="1.7109375" style="171" customWidth="1"/>
    <col min="12810" max="12812" width="6.7109375" style="171" customWidth="1"/>
    <col min="12813" max="12813" width="1.7109375" style="171" customWidth="1"/>
    <col min="12814" max="12816" width="6.7109375" style="171" customWidth="1"/>
    <col min="12817" max="12817" width="1.7109375" style="171" customWidth="1"/>
    <col min="12818" max="12820" width="6.7109375" style="171" customWidth="1"/>
    <col min="12821" max="12821" width="1.7109375" style="171" customWidth="1"/>
    <col min="12822" max="12824" width="6.7109375" style="171" customWidth="1"/>
    <col min="12825" max="12825" width="1.7109375" style="171" customWidth="1"/>
    <col min="12826" max="12828" width="6.7109375" style="171" customWidth="1"/>
    <col min="12829" max="13056" width="11.42578125" style="171"/>
    <col min="13057" max="13057" width="21.42578125" style="171" customWidth="1"/>
    <col min="13058" max="13058" width="8.42578125" style="171" customWidth="1"/>
    <col min="13059" max="13059" width="8.140625" style="171" customWidth="1"/>
    <col min="13060" max="13060" width="7.5703125" style="171" customWidth="1"/>
    <col min="13061" max="13061" width="1.7109375" style="171" customWidth="1"/>
    <col min="13062" max="13064" width="6.7109375" style="171" customWidth="1"/>
    <col min="13065" max="13065" width="1.7109375" style="171" customWidth="1"/>
    <col min="13066" max="13068" width="6.7109375" style="171" customWidth="1"/>
    <col min="13069" max="13069" width="1.7109375" style="171" customWidth="1"/>
    <col min="13070" max="13072" width="6.7109375" style="171" customWidth="1"/>
    <col min="13073" max="13073" width="1.7109375" style="171" customWidth="1"/>
    <col min="13074" max="13076" width="6.7109375" style="171" customWidth="1"/>
    <col min="13077" max="13077" width="1.7109375" style="171" customWidth="1"/>
    <col min="13078" max="13080" width="6.7109375" style="171" customWidth="1"/>
    <col min="13081" max="13081" width="1.7109375" style="171" customWidth="1"/>
    <col min="13082" max="13084" width="6.7109375" style="171" customWidth="1"/>
    <col min="13085" max="13312" width="11.42578125" style="171"/>
    <col min="13313" max="13313" width="21.42578125" style="171" customWidth="1"/>
    <col min="13314" max="13314" width="8.42578125" style="171" customWidth="1"/>
    <col min="13315" max="13315" width="8.140625" style="171" customWidth="1"/>
    <col min="13316" max="13316" width="7.5703125" style="171" customWidth="1"/>
    <col min="13317" max="13317" width="1.7109375" style="171" customWidth="1"/>
    <col min="13318" max="13320" width="6.7109375" style="171" customWidth="1"/>
    <col min="13321" max="13321" width="1.7109375" style="171" customWidth="1"/>
    <col min="13322" max="13324" width="6.7109375" style="171" customWidth="1"/>
    <col min="13325" max="13325" width="1.7109375" style="171" customWidth="1"/>
    <col min="13326" max="13328" width="6.7109375" style="171" customWidth="1"/>
    <col min="13329" max="13329" width="1.7109375" style="171" customWidth="1"/>
    <col min="13330" max="13332" width="6.7109375" style="171" customWidth="1"/>
    <col min="13333" max="13333" width="1.7109375" style="171" customWidth="1"/>
    <col min="13334" max="13336" width="6.7109375" style="171" customWidth="1"/>
    <col min="13337" max="13337" width="1.7109375" style="171" customWidth="1"/>
    <col min="13338" max="13340" width="6.7109375" style="171" customWidth="1"/>
    <col min="13341" max="13568" width="11.42578125" style="171"/>
    <col min="13569" max="13569" width="21.42578125" style="171" customWidth="1"/>
    <col min="13570" max="13570" width="8.42578125" style="171" customWidth="1"/>
    <col min="13571" max="13571" width="8.140625" style="171" customWidth="1"/>
    <col min="13572" max="13572" width="7.5703125" style="171" customWidth="1"/>
    <col min="13573" max="13573" width="1.7109375" style="171" customWidth="1"/>
    <col min="13574" max="13576" width="6.7109375" style="171" customWidth="1"/>
    <col min="13577" max="13577" width="1.7109375" style="171" customWidth="1"/>
    <col min="13578" max="13580" width="6.7109375" style="171" customWidth="1"/>
    <col min="13581" max="13581" width="1.7109375" style="171" customWidth="1"/>
    <col min="13582" max="13584" width="6.7109375" style="171" customWidth="1"/>
    <col min="13585" max="13585" width="1.7109375" style="171" customWidth="1"/>
    <col min="13586" max="13588" width="6.7109375" style="171" customWidth="1"/>
    <col min="13589" max="13589" width="1.7109375" style="171" customWidth="1"/>
    <col min="13590" max="13592" width="6.7109375" style="171" customWidth="1"/>
    <col min="13593" max="13593" width="1.7109375" style="171" customWidth="1"/>
    <col min="13594" max="13596" width="6.7109375" style="171" customWidth="1"/>
    <col min="13597" max="13824" width="11.42578125" style="171"/>
    <col min="13825" max="13825" width="21.42578125" style="171" customWidth="1"/>
    <col min="13826" max="13826" width="8.42578125" style="171" customWidth="1"/>
    <col min="13827" max="13827" width="8.140625" style="171" customWidth="1"/>
    <col min="13828" max="13828" width="7.5703125" style="171" customWidth="1"/>
    <col min="13829" max="13829" width="1.7109375" style="171" customWidth="1"/>
    <col min="13830" max="13832" width="6.7109375" style="171" customWidth="1"/>
    <col min="13833" max="13833" width="1.7109375" style="171" customWidth="1"/>
    <col min="13834" max="13836" width="6.7109375" style="171" customWidth="1"/>
    <col min="13837" max="13837" width="1.7109375" style="171" customWidth="1"/>
    <col min="13838" max="13840" width="6.7109375" style="171" customWidth="1"/>
    <col min="13841" max="13841" width="1.7109375" style="171" customWidth="1"/>
    <col min="13842" max="13844" width="6.7109375" style="171" customWidth="1"/>
    <col min="13845" max="13845" width="1.7109375" style="171" customWidth="1"/>
    <col min="13846" max="13848" width="6.7109375" style="171" customWidth="1"/>
    <col min="13849" max="13849" width="1.7109375" style="171" customWidth="1"/>
    <col min="13850" max="13852" width="6.7109375" style="171" customWidth="1"/>
    <col min="13853" max="14080" width="11.42578125" style="171"/>
    <col min="14081" max="14081" width="21.42578125" style="171" customWidth="1"/>
    <col min="14082" max="14082" width="8.42578125" style="171" customWidth="1"/>
    <col min="14083" max="14083" width="8.140625" style="171" customWidth="1"/>
    <col min="14084" max="14084" width="7.5703125" style="171" customWidth="1"/>
    <col min="14085" max="14085" width="1.7109375" style="171" customWidth="1"/>
    <col min="14086" max="14088" width="6.7109375" style="171" customWidth="1"/>
    <col min="14089" max="14089" width="1.7109375" style="171" customWidth="1"/>
    <col min="14090" max="14092" width="6.7109375" style="171" customWidth="1"/>
    <col min="14093" max="14093" width="1.7109375" style="171" customWidth="1"/>
    <col min="14094" max="14096" width="6.7109375" style="171" customWidth="1"/>
    <col min="14097" max="14097" width="1.7109375" style="171" customWidth="1"/>
    <col min="14098" max="14100" width="6.7109375" style="171" customWidth="1"/>
    <col min="14101" max="14101" width="1.7109375" style="171" customWidth="1"/>
    <col min="14102" max="14104" width="6.7109375" style="171" customWidth="1"/>
    <col min="14105" max="14105" width="1.7109375" style="171" customWidth="1"/>
    <col min="14106" max="14108" width="6.7109375" style="171" customWidth="1"/>
    <col min="14109" max="14336" width="11.42578125" style="171"/>
    <col min="14337" max="14337" width="21.42578125" style="171" customWidth="1"/>
    <col min="14338" max="14338" width="8.42578125" style="171" customWidth="1"/>
    <col min="14339" max="14339" width="8.140625" style="171" customWidth="1"/>
    <col min="14340" max="14340" width="7.5703125" style="171" customWidth="1"/>
    <col min="14341" max="14341" width="1.7109375" style="171" customWidth="1"/>
    <col min="14342" max="14344" width="6.7109375" style="171" customWidth="1"/>
    <col min="14345" max="14345" width="1.7109375" style="171" customWidth="1"/>
    <col min="14346" max="14348" width="6.7109375" style="171" customWidth="1"/>
    <col min="14349" max="14349" width="1.7109375" style="171" customWidth="1"/>
    <col min="14350" max="14352" width="6.7109375" style="171" customWidth="1"/>
    <col min="14353" max="14353" width="1.7109375" style="171" customWidth="1"/>
    <col min="14354" max="14356" width="6.7109375" style="171" customWidth="1"/>
    <col min="14357" max="14357" width="1.7109375" style="171" customWidth="1"/>
    <col min="14358" max="14360" width="6.7109375" style="171" customWidth="1"/>
    <col min="14361" max="14361" width="1.7109375" style="171" customWidth="1"/>
    <col min="14362" max="14364" width="6.7109375" style="171" customWidth="1"/>
    <col min="14365" max="14592" width="11.42578125" style="171"/>
    <col min="14593" max="14593" width="21.42578125" style="171" customWidth="1"/>
    <col min="14594" max="14594" width="8.42578125" style="171" customWidth="1"/>
    <col min="14595" max="14595" width="8.140625" style="171" customWidth="1"/>
    <col min="14596" max="14596" width="7.5703125" style="171" customWidth="1"/>
    <col min="14597" max="14597" width="1.7109375" style="171" customWidth="1"/>
    <col min="14598" max="14600" width="6.7109375" style="171" customWidth="1"/>
    <col min="14601" max="14601" width="1.7109375" style="171" customWidth="1"/>
    <col min="14602" max="14604" width="6.7109375" style="171" customWidth="1"/>
    <col min="14605" max="14605" width="1.7109375" style="171" customWidth="1"/>
    <col min="14606" max="14608" width="6.7109375" style="171" customWidth="1"/>
    <col min="14609" max="14609" width="1.7109375" style="171" customWidth="1"/>
    <col min="14610" max="14612" width="6.7109375" style="171" customWidth="1"/>
    <col min="14613" max="14613" width="1.7109375" style="171" customWidth="1"/>
    <col min="14614" max="14616" width="6.7109375" style="171" customWidth="1"/>
    <col min="14617" max="14617" width="1.7109375" style="171" customWidth="1"/>
    <col min="14618" max="14620" width="6.7109375" style="171" customWidth="1"/>
    <col min="14621" max="14848" width="11.42578125" style="171"/>
    <col min="14849" max="14849" width="21.42578125" style="171" customWidth="1"/>
    <col min="14850" max="14850" width="8.42578125" style="171" customWidth="1"/>
    <col min="14851" max="14851" width="8.140625" style="171" customWidth="1"/>
    <col min="14852" max="14852" width="7.5703125" style="171" customWidth="1"/>
    <col min="14853" max="14853" width="1.7109375" style="171" customWidth="1"/>
    <col min="14854" max="14856" width="6.7109375" style="171" customWidth="1"/>
    <col min="14857" max="14857" width="1.7109375" style="171" customWidth="1"/>
    <col min="14858" max="14860" width="6.7109375" style="171" customWidth="1"/>
    <col min="14861" max="14861" width="1.7109375" style="171" customWidth="1"/>
    <col min="14862" max="14864" width="6.7109375" style="171" customWidth="1"/>
    <col min="14865" max="14865" width="1.7109375" style="171" customWidth="1"/>
    <col min="14866" max="14868" width="6.7109375" style="171" customWidth="1"/>
    <col min="14869" max="14869" width="1.7109375" style="171" customWidth="1"/>
    <col min="14870" max="14872" width="6.7109375" style="171" customWidth="1"/>
    <col min="14873" max="14873" width="1.7109375" style="171" customWidth="1"/>
    <col min="14874" max="14876" width="6.7109375" style="171" customWidth="1"/>
    <col min="14877" max="15104" width="11.42578125" style="171"/>
    <col min="15105" max="15105" width="21.42578125" style="171" customWidth="1"/>
    <col min="15106" max="15106" width="8.42578125" style="171" customWidth="1"/>
    <col min="15107" max="15107" width="8.140625" style="171" customWidth="1"/>
    <col min="15108" max="15108" width="7.5703125" style="171" customWidth="1"/>
    <col min="15109" max="15109" width="1.7109375" style="171" customWidth="1"/>
    <col min="15110" max="15112" width="6.7109375" style="171" customWidth="1"/>
    <col min="15113" max="15113" width="1.7109375" style="171" customWidth="1"/>
    <col min="15114" max="15116" width="6.7109375" style="171" customWidth="1"/>
    <col min="15117" max="15117" width="1.7109375" style="171" customWidth="1"/>
    <col min="15118" max="15120" width="6.7109375" style="171" customWidth="1"/>
    <col min="15121" max="15121" width="1.7109375" style="171" customWidth="1"/>
    <col min="15122" max="15124" width="6.7109375" style="171" customWidth="1"/>
    <col min="15125" max="15125" width="1.7109375" style="171" customWidth="1"/>
    <col min="15126" max="15128" width="6.7109375" style="171" customWidth="1"/>
    <col min="15129" max="15129" width="1.7109375" style="171" customWidth="1"/>
    <col min="15130" max="15132" width="6.7109375" style="171" customWidth="1"/>
    <col min="15133" max="15360" width="11.42578125" style="171"/>
    <col min="15361" max="15361" width="21.42578125" style="171" customWidth="1"/>
    <col min="15362" max="15362" width="8.42578125" style="171" customWidth="1"/>
    <col min="15363" max="15363" width="8.140625" style="171" customWidth="1"/>
    <col min="15364" max="15364" width="7.5703125" style="171" customWidth="1"/>
    <col min="15365" max="15365" width="1.7109375" style="171" customWidth="1"/>
    <col min="15366" max="15368" width="6.7109375" style="171" customWidth="1"/>
    <col min="15369" max="15369" width="1.7109375" style="171" customWidth="1"/>
    <col min="15370" max="15372" width="6.7109375" style="171" customWidth="1"/>
    <col min="15373" max="15373" width="1.7109375" style="171" customWidth="1"/>
    <col min="15374" max="15376" width="6.7109375" style="171" customWidth="1"/>
    <col min="15377" max="15377" width="1.7109375" style="171" customWidth="1"/>
    <col min="15378" max="15380" width="6.7109375" style="171" customWidth="1"/>
    <col min="15381" max="15381" width="1.7109375" style="171" customWidth="1"/>
    <col min="15382" max="15384" width="6.7109375" style="171" customWidth="1"/>
    <col min="15385" max="15385" width="1.7109375" style="171" customWidth="1"/>
    <col min="15386" max="15388" width="6.7109375" style="171" customWidth="1"/>
    <col min="15389" max="15616" width="11.42578125" style="171"/>
    <col min="15617" max="15617" width="21.42578125" style="171" customWidth="1"/>
    <col min="15618" max="15618" width="8.42578125" style="171" customWidth="1"/>
    <col min="15619" max="15619" width="8.140625" style="171" customWidth="1"/>
    <col min="15620" max="15620" width="7.5703125" style="171" customWidth="1"/>
    <col min="15621" max="15621" width="1.7109375" style="171" customWidth="1"/>
    <col min="15622" max="15624" width="6.7109375" style="171" customWidth="1"/>
    <col min="15625" max="15625" width="1.7109375" style="171" customWidth="1"/>
    <col min="15626" max="15628" width="6.7109375" style="171" customWidth="1"/>
    <col min="15629" max="15629" width="1.7109375" style="171" customWidth="1"/>
    <col min="15630" max="15632" width="6.7109375" style="171" customWidth="1"/>
    <col min="15633" max="15633" width="1.7109375" style="171" customWidth="1"/>
    <col min="15634" max="15636" width="6.7109375" style="171" customWidth="1"/>
    <col min="15637" max="15637" width="1.7109375" style="171" customWidth="1"/>
    <col min="15638" max="15640" width="6.7109375" style="171" customWidth="1"/>
    <col min="15641" max="15641" width="1.7109375" style="171" customWidth="1"/>
    <col min="15642" max="15644" width="6.7109375" style="171" customWidth="1"/>
    <col min="15645" max="15872" width="11.42578125" style="171"/>
    <col min="15873" max="15873" width="21.42578125" style="171" customWidth="1"/>
    <col min="15874" max="15874" width="8.42578125" style="171" customWidth="1"/>
    <col min="15875" max="15875" width="8.140625" style="171" customWidth="1"/>
    <col min="15876" max="15876" width="7.5703125" style="171" customWidth="1"/>
    <col min="15877" max="15877" width="1.7109375" style="171" customWidth="1"/>
    <col min="15878" max="15880" width="6.7109375" style="171" customWidth="1"/>
    <col min="15881" max="15881" width="1.7109375" style="171" customWidth="1"/>
    <col min="15882" max="15884" width="6.7109375" style="171" customWidth="1"/>
    <col min="15885" max="15885" width="1.7109375" style="171" customWidth="1"/>
    <col min="15886" max="15888" width="6.7109375" style="171" customWidth="1"/>
    <col min="15889" max="15889" width="1.7109375" style="171" customWidth="1"/>
    <col min="15890" max="15892" width="6.7109375" style="171" customWidth="1"/>
    <col min="15893" max="15893" width="1.7109375" style="171" customWidth="1"/>
    <col min="15894" max="15896" width="6.7109375" style="171" customWidth="1"/>
    <col min="15897" max="15897" width="1.7109375" style="171" customWidth="1"/>
    <col min="15898" max="15900" width="6.7109375" style="171" customWidth="1"/>
    <col min="15901" max="16128" width="11.42578125" style="171"/>
    <col min="16129" max="16129" width="21.42578125" style="171" customWidth="1"/>
    <col min="16130" max="16130" width="8.42578125" style="171" customWidth="1"/>
    <col min="16131" max="16131" width="8.140625" style="171" customWidth="1"/>
    <col min="16132" max="16132" width="7.5703125" style="171" customWidth="1"/>
    <col min="16133" max="16133" width="1.7109375" style="171" customWidth="1"/>
    <col min="16134" max="16136" width="6.7109375" style="171" customWidth="1"/>
    <col min="16137" max="16137" width="1.7109375" style="171" customWidth="1"/>
    <col min="16138" max="16140" width="6.7109375" style="171" customWidth="1"/>
    <col min="16141" max="16141" width="1.7109375" style="171" customWidth="1"/>
    <col min="16142" max="16144" width="6.7109375" style="171" customWidth="1"/>
    <col min="16145" max="16145" width="1.7109375" style="171" customWidth="1"/>
    <col min="16146" max="16148" width="6.7109375" style="171" customWidth="1"/>
    <col min="16149" max="16149" width="1.7109375" style="171" customWidth="1"/>
    <col min="16150" max="16152" width="6.7109375" style="171" customWidth="1"/>
    <col min="16153" max="16153" width="1.7109375" style="171" customWidth="1"/>
    <col min="16154" max="16156" width="6.7109375" style="171" customWidth="1"/>
    <col min="16157" max="16384" width="11.42578125" style="171"/>
  </cols>
  <sheetData>
    <row r="1" spans="1:33" s="163" customFormat="1" ht="15" customHeight="1" x14ac:dyDescent="0.2">
      <c r="A1" s="336" t="s">
        <v>299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171"/>
      <c r="AD1" s="29"/>
      <c r="AE1" s="318" t="s">
        <v>356</v>
      </c>
      <c r="AF1" s="318"/>
      <c r="AG1" s="171"/>
    </row>
    <row r="2" spans="1:33" s="163" customFormat="1" ht="15" customHeight="1" x14ac:dyDescent="0.2">
      <c r="A2" s="330" t="s">
        <v>143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171"/>
      <c r="AD2" s="30"/>
      <c r="AE2" s="318"/>
      <c r="AF2" s="318"/>
      <c r="AG2" s="171"/>
    </row>
    <row r="3" spans="1:33" s="163" customFormat="1" ht="15" customHeight="1" x14ac:dyDescent="0.2">
      <c r="A3" s="336" t="s">
        <v>254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171"/>
      <c r="AD3" s="96"/>
      <c r="AE3" s="96"/>
      <c r="AF3" s="96"/>
      <c r="AG3" s="171"/>
    </row>
    <row r="4" spans="1:33" s="163" customFormat="1" ht="15" customHeight="1" x14ac:dyDescent="0.2">
      <c r="A4" s="330" t="s">
        <v>255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171"/>
      <c r="AD4" s="171"/>
      <c r="AE4" s="171"/>
      <c r="AF4" s="171"/>
      <c r="AG4" s="171"/>
    </row>
    <row r="5" spans="1:33" s="163" customFormat="1" ht="15" customHeight="1" x14ac:dyDescent="0.2">
      <c r="A5" s="330" t="s">
        <v>515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ht="15" customHeight="1" x14ac:dyDescent="0.2">
      <c r="A7" s="332" t="s">
        <v>470</v>
      </c>
      <c r="B7" s="331" t="s">
        <v>19</v>
      </c>
      <c r="C7" s="331"/>
      <c r="D7" s="331"/>
      <c r="E7" s="109"/>
      <c r="F7" s="331" t="s">
        <v>116</v>
      </c>
      <c r="G7" s="331"/>
      <c r="H7" s="331"/>
      <c r="I7" s="109"/>
      <c r="J7" s="331" t="s">
        <v>117</v>
      </c>
      <c r="K7" s="331"/>
      <c r="L7" s="331"/>
      <c r="M7" s="109"/>
      <c r="N7" s="331" t="s">
        <v>118</v>
      </c>
      <c r="O7" s="331"/>
      <c r="P7" s="331"/>
      <c r="Q7" s="109"/>
      <c r="R7" s="331" t="s">
        <v>119</v>
      </c>
      <c r="S7" s="331"/>
      <c r="T7" s="331"/>
      <c r="U7" s="109"/>
      <c r="V7" s="331" t="s">
        <v>120</v>
      </c>
      <c r="W7" s="331"/>
      <c r="X7" s="331"/>
      <c r="Y7" s="109"/>
      <c r="Z7" s="331" t="s">
        <v>121</v>
      </c>
      <c r="AA7" s="331"/>
      <c r="AB7" s="331"/>
    </row>
    <row r="8" spans="1:33" ht="15" customHeight="1" thickBot="1" x14ac:dyDescent="0.25">
      <c r="A8" s="333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63" customFormat="1" ht="15" customHeight="1" x14ac:dyDescent="0.2">
      <c r="A9" s="112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71"/>
      <c r="AD9" s="171"/>
      <c r="AE9" s="171"/>
      <c r="AF9" s="171"/>
      <c r="AG9" s="171"/>
    </row>
    <row r="10" spans="1:33" s="163" customFormat="1" ht="15" customHeight="1" x14ac:dyDescent="0.2">
      <c r="A10" s="136" t="s">
        <v>19</v>
      </c>
      <c r="B10" s="152">
        <f t="shared" ref="B10:D11" si="0">+B16+B22</f>
        <v>220290</v>
      </c>
      <c r="C10" s="152">
        <f t="shared" si="0"/>
        <v>109921</v>
      </c>
      <c r="D10" s="152">
        <f t="shared" si="0"/>
        <v>110369</v>
      </c>
      <c r="E10" s="152"/>
      <c r="F10" s="152">
        <f t="shared" ref="F10:H12" si="1">+F16+F22</f>
        <v>58123</v>
      </c>
      <c r="G10" s="152">
        <f t="shared" si="1"/>
        <v>30020</v>
      </c>
      <c r="H10" s="152">
        <f t="shared" si="1"/>
        <v>28103</v>
      </c>
      <c r="I10" s="152"/>
      <c r="J10" s="152">
        <f t="shared" ref="J10:L12" si="2">+J16+J22</f>
        <v>50474</v>
      </c>
      <c r="K10" s="152">
        <f t="shared" si="2"/>
        <v>25368</v>
      </c>
      <c r="L10" s="152">
        <f t="shared" si="2"/>
        <v>25106</v>
      </c>
      <c r="M10" s="152"/>
      <c r="N10" s="152">
        <f t="shared" ref="N10:P12" si="3">+N16+N22</f>
        <v>43533</v>
      </c>
      <c r="O10" s="152">
        <f t="shared" si="3"/>
        <v>21454</v>
      </c>
      <c r="P10" s="152">
        <f t="shared" si="3"/>
        <v>22079</v>
      </c>
      <c r="Q10" s="152"/>
      <c r="R10" s="152">
        <f t="shared" ref="R10:T12" si="4">+R16+R22</f>
        <v>37674</v>
      </c>
      <c r="S10" s="152">
        <f t="shared" si="4"/>
        <v>18630</v>
      </c>
      <c r="T10" s="152">
        <f t="shared" si="4"/>
        <v>19044</v>
      </c>
      <c r="U10" s="152"/>
      <c r="V10" s="152">
        <f t="shared" ref="V10:X12" si="5">+V16+V22</f>
        <v>29838</v>
      </c>
      <c r="W10" s="152">
        <f t="shared" si="5"/>
        <v>14150</v>
      </c>
      <c r="X10" s="152">
        <f t="shared" si="5"/>
        <v>15688</v>
      </c>
      <c r="Y10" s="152"/>
      <c r="Z10" s="152">
        <f t="shared" ref="Z10:AB12" si="6">+Z16+Z22</f>
        <v>648</v>
      </c>
      <c r="AA10" s="152">
        <f t="shared" si="6"/>
        <v>299</v>
      </c>
      <c r="AB10" s="152">
        <f t="shared" si="6"/>
        <v>349</v>
      </c>
      <c r="AC10" s="171"/>
      <c r="AD10" s="171"/>
      <c r="AE10" s="171"/>
      <c r="AF10" s="171"/>
      <c r="AG10" s="171"/>
    </row>
    <row r="11" spans="1:33" s="163" customFormat="1" ht="15" customHeight="1" x14ac:dyDescent="0.2">
      <c r="A11" s="116" t="s">
        <v>73</v>
      </c>
      <c r="B11" s="115">
        <f t="shared" si="0"/>
        <v>185184</v>
      </c>
      <c r="C11" s="115">
        <f t="shared" si="0"/>
        <v>92573</v>
      </c>
      <c r="D11" s="115">
        <f t="shared" si="0"/>
        <v>92611</v>
      </c>
      <c r="E11" s="115"/>
      <c r="F11" s="115">
        <f t="shared" si="1"/>
        <v>50665</v>
      </c>
      <c r="G11" s="115">
        <f t="shared" si="1"/>
        <v>26339</v>
      </c>
      <c r="H11" s="115">
        <f t="shared" si="1"/>
        <v>24326</v>
      </c>
      <c r="I11" s="115"/>
      <c r="J11" s="115">
        <f t="shared" si="2"/>
        <v>43025</v>
      </c>
      <c r="K11" s="115">
        <f t="shared" si="2"/>
        <v>21657</v>
      </c>
      <c r="L11" s="115">
        <f t="shared" si="2"/>
        <v>21368</v>
      </c>
      <c r="M11" s="115"/>
      <c r="N11" s="115">
        <f t="shared" si="3"/>
        <v>36250</v>
      </c>
      <c r="O11" s="115">
        <f t="shared" si="3"/>
        <v>17838</v>
      </c>
      <c r="P11" s="115">
        <f t="shared" si="3"/>
        <v>18412</v>
      </c>
      <c r="Q11" s="115"/>
      <c r="R11" s="115">
        <f t="shared" si="4"/>
        <v>31362</v>
      </c>
      <c r="S11" s="115">
        <f t="shared" si="4"/>
        <v>15519</v>
      </c>
      <c r="T11" s="115">
        <f t="shared" si="4"/>
        <v>15843</v>
      </c>
      <c r="U11" s="115"/>
      <c r="V11" s="115">
        <f t="shared" si="5"/>
        <v>23504</v>
      </c>
      <c r="W11" s="115">
        <f t="shared" si="5"/>
        <v>11056</v>
      </c>
      <c r="X11" s="115">
        <f t="shared" si="5"/>
        <v>12448</v>
      </c>
      <c r="Y11" s="115"/>
      <c r="Z11" s="115">
        <f t="shared" si="6"/>
        <v>378</v>
      </c>
      <c r="AA11" s="115">
        <f t="shared" si="6"/>
        <v>164</v>
      </c>
      <c r="AB11" s="115">
        <f t="shared" si="6"/>
        <v>214</v>
      </c>
      <c r="AC11" s="171"/>
      <c r="AD11" s="171"/>
      <c r="AE11" s="171"/>
      <c r="AF11" s="171"/>
      <c r="AG11" s="171"/>
    </row>
    <row r="12" spans="1:33" s="163" customFormat="1" ht="15" customHeight="1" x14ac:dyDescent="0.2">
      <c r="A12" s="116" t="s">
        <v>74</v>
      </c>
      <c r="B12" s="115">
        <f>+B18+B24</f>
        <v>26343</v>
      </c>
      <c r="C12" s="115">
        <f>+C18+C24</f>
        <v>13442</v>
      </c>
      <c r="D12" s="115">
        <f>+D18+D24</f>
        <v>12901</v>
      </c>
      <c r="E12" s="115"/>
      <c r="F12" s="115">
        <f t="shared" si="1"/>
        <v>5412</v>
      </c>
      <c r="G12" s="115">
        <f t="shared" si="1"/>
        <v>2736</v>
      </c>
      <c r="H12" s="115">
        <f t="shared" si="1"/>
        <v>2676</v>
      </c>
      <c r="I12" s="115"/>
      <c r="J12" s="115">
        <f t="shared" si="2"/>
        <v>5561</v>
      </c>
      <c r="K12" s="115">
        <f t="shared" si="2"/>
        <v>2856</v>
      </c>
      <c r="L12" s="115">
        <f t="shared" si="2"/>
        <v>2705</v>
      </c>
      <c r="M12" s="115"/>
      <c r="N12" s="115">
        <f t="shared" si="3"/>
        <v>5419</v>
      </c>
      <c r="O12" s="115">
        <f t="shared" si="3"/>
        <v>2803</v>
      </c>
      <c r="P12" s="115">
        <f t="shared" si="3"/>
        <v>2616</v>
      </c>
      <c r="Q12" s="115"/>
      <c r="R12" s="115">
        <f t="shared" si="4"/>
        <v>4772</v>
      </c>
      <c r="S12" s="115">
        <f t="shared" si="4"/>
        <v>2453</v>
      </c>
      <c r="T12" s="115">
        <f t="shared" si="4"/>
        <v>2319</v>
      </c>
      <c r="U12" s="115"/>
      <c r="V12" s="115">
        <f t="shared" si="5"/>
        <v>4909</v>
      </c>
      <c r="W12" s="115">
        <f t="shared" si="5"/>
        <v>2459</v>
      </c>
      <c r="X12" s="115">
        <f t="shared" si="5"/>
        <v>2450</v>
      </c>
      <c r="Y12" s="115"/>
      <c r="Z12" s="115">
        <f t="shared" si="6"/>
        <v>270</v>
      </c>
      <c r="AA12" s="115">
        <f t="shared" si="6"/>
        <v>135</v>
      </c>
      <c r="AB12" s="115">
        <f t="shared" si="6"/>
        <v>135</v>
      </c>
      <c r="AC12" s="171"/>
      <c r="AD12" s="171"/>
      <c r="AE12" s="171"/>
      <c r="AF12" s="171"/>
      <c r="AG12" s="171"/>
    </row>
    <row r="13" spans="1:33" s="163" customFormat="1" ht="15" customHeight="1" x14ac:dyDescent="0.2">
      <c r="A13" s="116" t="s">
        <v>263</v>
      </c>
      <c r="B13" s="115">
        <f>+B19</f>
        <v>8763</v>
      </c>
      <c r="C13" s="115">
        <f>+C19</f>
        <v>3906</v>
      </c>
      <c r="D13" s="115">
        <f>+D19</f>
        <v>4857</v>
      </c>
      <c r="E13" s="115"/>
      <c r="F13" s="115">
        <f>+F19</f>
        <v>2046</v>
      </c>
      <c r="G13" s="115">
        <f>+G19</f>
        <v>945</v>
      </c>
      <c r="H13" s="115">
        <f>+H19</f>
        <v>1101</v>
      </c>
      <c r="I13" s="115"/>
      <c r="J13" s="115">
        <f>+J19</f>
        <v>1888</v>
      </c>
      <c r="K13" s="115">
        <f>+K19</f>
        <v>855</v>
      </c>
      <c r="L13" s="115">
        <f>+L19</f>
        <v>1033</v>
      </c>
      <c r="M13" s="115"/>
      <c r="N13" s="115">
        <f>+N19</f>
        <v>1864</v>
      </c>
      <c r="O13" s="115">
        <f>+O19</f>
        <v>813</v>
      </c>
      <c r="P13" s="115">
        <f>+P19</f>
        <v>1051</v>
      </c>
      <c r="Q13" s="115"/>
      <c r="R13" s="115">
        <f>+R19</f>
        <v>1540</v>
      </c>
      <c r="S13" s="115">
        <f>+S19</f>
        <v>658</v>
      </c>
      <c r="T13" s="115">
        <f>+T19</f>
        <v>882</v>
      </c>
      <c r="U13" s="115"/>
      <c r="V13" s="115">
        <f>+V19</f>
        <v>1425</v>
      </c>
      <c r="W13" s="115">
        <f>+W19</f>
        <v>635</v>
      </c>
      <c r="X13" s="115">
        <f>+X19</f>
        <v>790</v>
      </c>
      <c r="Y13" s="115"/>
      <c r="Z13" s="115">
        <f>+Z19</f>
        <v>0</v>
      </c>
      <c r="AA13" s="115">
        <f>+AA19</f>
        <v>0</v>
      </c>
      <c r="AB13" s="115">
        <f>+AB19</f>
        <v>0</v>
      </c>
      <c r="AC13" s="171"/>
      <c r="AD13" s="171"/>
      <c r="AE13" s="171"/>
      <c r="AF13" s="171"/>
      <c r="AG13" s="171"/>
    </row>
    <row r="14" spans="1:33" s="163" customFormat="1" ht="15" customHeight="1" x14ac:dyDescent="0.2">
      <c r="A14" s="112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71"/>
      <c r="AD14" s="171"/>
      <c r="AE14" s="171"/>
      <c r="AF14" s="171"/>
      <c r="AG14" s="171"/>
    </row>
    <row r="15" spans="1:33" s="163" customFormat="1" ht="15" customHeight="1" x14ac:dyDescent="0.2">
      <c r="A15" s="136" t="s">
        <v>471</v>
      </c>
      <c r="B15" s="117"/>
      <c r="C15" s="117"/>
      <c r="D15" s="117"/>
      <c r="E15" s="118"/>
      <c r="F15" s="117"/>
      <c r="G15" s="117"/>
      <c r="H15" s="117"/>
      <c r="I15" s="118"/>
      <c r="J15" s="117"/>
      <c r="K15" s="117"/>
      <c r="L15" s="117"/>
      <c r="M15" s="118"/>
      <c r="N15" s="117"/>
      <c r="O15" s="117"/>
      <c r="P15" s="117"/>
      <c r="Q15" s="118"/>
      <c r="R15" s="117"/>
      <c r="S15" s="117"/>
      <c r="T15" s="117"/>
      <c r="U15" s="118"/>
      <c r="V15" s="117"/>
      <c r="W15" s="117"/>
      <c r="X15" s="117"/>
      <c r="Y15" s="118"/>
      <c r="Z15" s="117"/>
      <c r="AA15" s="117"/>
      <c r="AB15" s="117"/>
      <c r="AC15" s="171"/>
      <c r="AD15" s="171"/>
      <c r="AE15" s="171"/>
      <c r="AF15" s="171"/>
      <c r="AG15" s="171"/>
    </row>
    <row r="16" spans="1:33" s="163" customFormat="1" ht="15" customHeight="1" x14ac:dyDescent="0.2">
      <c r="A16" s="137" t="s">
        <v>19</v>
      </c>
      <c r="B16" s="271">
        <v>173563</v>
      </c>
      <c r="C16" s="271">
        <v>86516</v>
      </c>
      <c r="D16" s="271">
        <v>87047</v>
      </c>
      <c r="E16" s="271"/>
      <c r="F16" s="271">
        <v>45789</v>
      </c>
      <c r="G16" s="271">
        <v>23668</v>
      </c>
      <c r="H16" s="271">
        <v>22121</v>
      </c>
      <c r="I16" s="271"/>
      <c r="J16" s="271">
        <v>39643</v>
      </c>
      <c r="K16" s="271">
        <v>19871</v>
      </c>
      <c r="L16" s="271">
        <v>19772</v>
      </c>
      <c r="M16" s="271"/>
      <c r="N16" s="271">
        <v>34605</v>
      </c>
      <c r="O16" s="271">
        <v>16994</v>
      </c>
      <c r="P16" s="271">
        <v>17611</v>
      </c>
      <c r="Q16" s="271"/>
      <c r="R16" s="271">
        <v>29434</v>
      </c>
      <c r="S16" s="271">
        <v>14498</v>
      </c>
      <c r="T16" s="271">
        <v>14936</v>
      </c>
      <c r="U16" s="271"/>
      <c r="V16" s="271">
        <v>23445</v>
      </c>
      <c r="W16" s="271">
        <v>11186</v>
      </c>
      <c r="X16" s="271">
        <v>12259</v>
      </c>
      <c r="Y16" s="271"/>
      <c r="Z16" s="271">
        <v>647</v>
      </c>
      <c r="AA16" s="271">
        <v>299</v>
      </c>
      <c r="AB16" s="271">
        <v>348</v>
      </c>
      <c r="AC16" s="171"/>
      <c r="AD16" s="171"/>
      <c r="AE16" s="171"/>
      <c r="AF16" s="171"/>
      <c r="AG16" s="171"/>
    </row>
    <row r="17" spans="1:33" ht="15" customHeight="1" x14ac:dyDescent="0.2">
      <c r="A17" s="116" t="s">
        <v>73</v>
      </c>
      <c r="B17" s="272">
        <v>138981</v>
      </c>
      <c r="C17" s="272">
        <v>69418</v>
      </c>
      <c r="D17" s="272">
        <v>69563</v>
      </c>
      <c r="E17" s="272"/>
      <c r="F17" s="272">
        <v>38447</v>
      </c>
      <c r="G17" s="272">
        <v>20042</v>
      </c>
      <c r="H17" s="272">
        <v>18405</v>
      </c>
      <c r="I17" s="272"/>
      <c r="J17" s="272">
        <v>32302</v>
      </c>
      <c r="K17" s="272">
        <v>16211</v>
      </c>
      <c r="L17" s="272">
        <v>16091</v>
      </c>
      <c r="M17" s="272"/>
      <c r="N17" s="272">
        <v>27419</v>
      </c>
      <c r="O17" s="272">
        <v>13427</v>
      </c>
      <c r="P17" s="272">
        <v>13992</v>
      </c>
      <c r="Q17" s="272"/>
      <c r="R17" s="272">
        <v>23219</v>
      </c>
      <c r="S17" s="272">
        <v>11436</v>
      </c>
      <c r="T17" s="272">
        <v>11783</v>
      </c>
      <c r="U17" s="272"/>
      <c r="V17" s="272">
        <v>17216</v>
      </c>
      <c r="W17" s="272">
        <v>8138</v>
      </c>
      <c r="X17" s="272">
        <v>9078</v>
      </c>
      <c r="Y17" s="272"/>
      <c r="Z17" s="272">
        <v>378</v>
      </c>
      <c r="AA17" s="272">
        <v>164</v>
      </c>
      <c r="AB17" s="272">
        <v>214</v>
      </c>
    </row>
    <row r="18" spans="1:33" ht="15" customHeight="1" x14ac:dyDescent="0.2">
      <c r="A18" s="116" t="s">
        <v>74</v>
      </c>
      <c r="B18" s="272">
        <v>25819</v>
      </c>
      <c r="C18" s="272">
        <v>13192</v>
      </c>
      <c r="D18" s="272">
        <v>12627</v>
      </c>
      <c r="E18" s="272"/>
      <c r="F18" s="272">
        <v>5296</v>
      </c>
      <c r="G18" s="272">
        <v>2681</v>
      </c>
      <c r="H18" s="272">
        <v>2615</v>
      </c>
      <c r="I18" s="272"/>
      <c r="J18" s="272">
        <v>5453</v>
      </c>
      <c r="K18" s="272">
        <v>2805</v>
      </c>
      <c r="L18" s="272">
        <v>2648</v>
      </c>
      <c r="M18" s="272"/>
      <c r="N18" s="272">
        <v>5322</v>
      </c>
      <c r="O18" s="272">
        <v>2754</v>
      </c>
      <c r="P18" s="272">
        <v>2568</v>
      </c>
      <c r="Q18" s="272"/>
      <c r="R18" s="272">
        <v>4675</v>
      </c>
      <c r="S18" s="272">
        <v>2404</v>
      </c>
      <c r="T18" s="272">
        <v>2271</v>
      </c>
      <c r="U18" s="272"/>
      <c r="V18" s="272">
        <v>4804</v>
      </c>
      <c r="W18" s="272">
        <v>2413</v>
      </c>
      <c r="X18" s="272">
        <v>2391</v>
      </c>
      <c r="Y18" s="272"/>
      <c r="Z18" s="272">
        <v>269</v>
      </c>
      <c r="AA18" s="272">
        <v>135</v>
      </c>
      <c r="AB18" s="272">
        <v>134</v>
      </c>
    </row>
    <row r="19" spans="1:33" ht="15" customHeight="1" x14ac:dyDescent="0.2">
      <c r="A19" s="116" t="s">
        <v>263</v>
      </c>
      <c r="B19" s="272">
        <v>8763</v>
      </c>
      <c r="C19" s="272">
        <v>3906</v>
      </c>
      <c r="D19" s="272">
        <v>4857</v>
      </c>
      <c r="E19" s="272"/>
      <c r="F19" s="272">
        <v>2046</v>
      </c>
      <c r="G19" s="272">
        <v>945</v>
      </c>
      <c r="H19" s="272">
        <v>1101</v>
      </c>
      <c r="I19" s="272"/>
      <c r="J19" s="272">
        <v>1888</v>
      </c>
      <c r="K19" s="272">
        <v>855</v>
      </c>
      <c r="L19" s="272">
        <v>1033</v>
      </c>
      <c r="M19" s="272"/>
      <c r="N19" s="272">
        <v>1864</v>
      </c>
      <c r="O19" s="272">
        <v>813</v>
      </c>
      <c r="P19" s="272">
        <v>1051</v>
      </c>
      <c r="Q19" s="272"/>
      <c r="R19" s="272">
        <v>1540</v>
      </c>
      <c r="S19" s="272">
        <v>658</v>
      </c>
      <c r="T19" s="272">
        <v>882</v>
      </c>
      <c r="U19" s="272"/>
      <c r="V19" s="272">
        <v>1425</v>
      </c>
      <c r="W19" s="272">
        <v>635</v>
      </c>
      <c r="X19" s="272">
        <v>790</v>
      </c>
      <c r="Y19" s="272"/>
      <c r="Z19" s="272">
        <v>0</v>
      </c>
      <c r="AA19" s="272">
        <v>0</v>
      </c>
      <c r="AB19" s="272">
        <v>0</v>
      </c>
    </row>
    <row r="20" spans="1:33" ht="15" customHeight="1" x14ac:dyDescent="0.2">
      <c r="A20" s="116"/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</row>
    <row r="21" spans="1:33" ht="15" customHeight="1" x14ac:dyDescent="0.2">
      <c r="A21" s="125" t="s">
        <v>472</v>
      </c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</row>
    <row r="22" spans="1:33" s="163" customFormat="1" ht="15" customHeight="1" x14ac:dyDescent="0.2">
      <c r="A22" s="137" t="s">
        <v>19</v>
      </c>
      <c r="B22" s="271">
        <v>46727</v>
      </c>
      <c r="C22" s="271">
        <v>23405</v>
      </c>
      <c r="D22" s="271">
        <v>23322</v>
      </c>
      <c r="E22" s="271"/>
      <c r="F22" s="271">
        <v>12334</v>
      </c>
      <c r="G22" s="271">
        <v>6352</v>
      </c>
      <c r="H22" s="271">
        <v>5982</v>
      </c>
      <c r="I22" s="271"/>
      <c r="J22" s="271">
        <v>10831</v>
      </c>
      <c r="K22" s="271">
        <v>5497</v>
      </c>
      <c r="L22" s="271">
        <v>5334</v>
      </c>
      <c r="M22" s="271"/>
      <c r="N22" s="271">
        <v>8928</v>
      </c>
      <c r="O22" s="271">
        <v>4460</v>
      </c>
      <c r="P22" s="271">
        <v>4468</v>
      </c>
      <c r="Q22" s="271"/>
      <c r="R22" s="271">
        <v>8240</v>
      </c>
      <c r="S22" s="271">
        <v>4132</v>
      </c>
      <c r="T22" s="271">
        <v>4108</v>
      </c>
      <c r="U22" s="271"/>
      <c r="V22" s="271">
        <v>6393</v>
      </c>
      <c r="W22" s="271">
        <v>2964</v>
      </c>
      <c r="X22" s="271">
        <v>3429</v>
      </c>
      <c r="Y22" s="271"/>
      <c r="Z22" s="271">
        <v>1</v>
      </c>
      <c r="AA22" s="271">
        <v>0</v>
      </c>
      <c r="AB22" s="271">
        <v>1</v>
      </c>
      <c r="AC22" s="171"/>
      <c r="AD22" s="171"/>
      <c r="AE22" s="171"/>
      <c r="AF22" s="171"/>
      <c r="AG22" s="171"/>
    </row>
    <row r="23" spans="1:33" ht="15" customHeight="1" x14ac:dyDescent="0.2">
      <c r="A23" s="116" t="s">
        <v>73</v>
      </c>
      <c r="B23" s="272">
        <v>46203</v>
      </c>
      <c r="C23" s="272">
        <v>23155</v>
      </c>
      <c r="D23" s="272">
        <v>23048</v>
      </c>
      <c r="E23" s="272"/>
      <c r="F23" s="272">
        <v>12218</v>
      </c>
      <c r="G23" s="272">
        <v>6297</v>
      </c>
      <c r="H23" s="272">
        <v>5921</v>
      </c>
      <c r="I23" s="272"/>
      <c r="J23" s="272">
        <v>10723</v>
      </c>
      <c r="K23" s="272">
        <v>5446</v>
      </c>
      <c r="L23" s="272">
        <v>5277</v>
      </c>
      <c r="M23" s="272"/>
      <c r="N23" s="272">
        <v>8831</v>
      </c>
      <c r="O23" s="272">
        <v>4411</v>
      </c>
      <c r="P23" s="272">
        <v>4420</v>
      </c>
      <c r="Q23" s="272"/>
      <c r="R23" s="272">
        <v>8143</v>
      </c>
      <c r="S23" s="272">
        <v>4083</v>
      </c>
      <c r="T23" s="272">
        <v>4060</v>
      </c>
      <c r="U23" s="272"/>
      <c r="V23" s="272">
        <v>6288</v>
      </c>
      <c r="W23" s="272">
        <v>2918</v>
      </c>
      <c r="X23" s="272">
        <v>3370</v>
      </c>
      <c r="Y23" s="272"/>
      <c r="Z23" s="272">
        <v>0</v>
      </c>
      <c r="AA23" s="272">
        <v>0</v>
      </c>
      <c r="AB23" s="272">
        <v>0</v>
      </c>
    </row>
    <row r="24" spans="1:33" ht="15" customHeight="1" x14ac:dyDescent="0.2">
      <c r="A24" s="116" t="s">
        <v>74</v>
      </c>
      <c r="B24" s="272">
        <v>524</v>
      </c>
      <c r="C24" s="272">
        <v>250</v>
      </c>
      <c r="D24" s="272">
        <v>274</v>
      </c>
      <c r="E24" s="272"/>
      <c r="F24" s="272">
        <v>116</v>
      </c>
      <c r="G24" s="272">
        <v>55</v>
      </c>
      <c r="H24" s="272">
        <v>61</v>
      </c>
      <c r="I24" s="272"/>
      <c r="J24" s="272">
        <v>108</v>
      </c>
      <c r="K24" s="272">
        <v>51</v>
      </c>
      <c r="L24" s="272">
        <v>57</v>
      </c>
      <c r="M24" s="272"/>
      <c r="N24" s="272">
        <v>97</v>
      </c>
      <c r="O24" s="272">
        <v>49</v>
      </c>
      <c r="P24" s="272">
        <v>48</v>
      </c>
      <c r="Q24" s="272"/>
      <c r="R24" s="272">
        <v>97</v>
      </c>
      <c r="S24" s="272">
        <v>49</v>
      </c>
      <c r="T24" s="272">
        <v>48</v>
      </c>
      <c r="U24" s="272"/>
      <c r="V24" s="272">
        <v>105</v>
      </c>
      <c r="W24" s="272">
        <v>46</v>
      </c>
      <c r="X24" s="272">
        <v>59</v>
      </c>
      <c r="Y24" s="272"/>
      <c r="Z24" s="272">
        <v>1</v>
      </c>
      <c r="AA24" s="272">
        <v>0</v>
      </c>
      <c r="AB24" s="272">
        <v>1</v>
      </c>
    </row>
    <row r="25" spans="1:33" ht="15" customHeight="1" thickBot="1" x14ac:dyDescent="0.25">
      <c r="A25" s="120" t="s">
        <v>263</v>
      </c>
      <c r="B25" s="249">
        <v>0</v>
      </c>
      <c r="C25" s="249">
        <v>0</v>
      </c>
      <c r="D25" s="249">
        <v>0</v>
      </c>
      <c r="E25" s="249"/>
      <c r="F25" s="249">
        <v>0</v>
      </c>
      <c r="G25" s="249">
        <v>0</v>
      </c>
      <c r="H25" s="249">
        <v>0</v>
      </c>
      <c r="I25" s="249"/>
      <c r="J25" s="249">
        <v>0</v>
      </c>
      <c r="K25" s="249">
        <v>0</v>
      </c>
      <c r="L25" s="249">
        <v>0</v>
      </c>
      <c r="M25" s="249"/>
      <c r="N25" s="249">
        <v>0</v>
      </c>
      <c r="O25" s="249">
        <v>0</v>
      </c>
      <c r="P25" s="249">
        <v>0</v>
      </c>
      <c r="Q25" s="249"/>
      <c r="R25" s="249">
        <v>0</v>
      </c>
      <c r="S25" s="249">
        <v>0</v>
      </c>
      <c r="T25" s="249">
        <v>0</v>
      </c>
      <c r="U25" s="249"/>
      <c r="V25" s="249">
        <v>0</v>
      </c>
      <c r="W25" s="249">
        <v>0</v>
      </c>
      <c r="X25" s="249">
        <v>0</v>
      </c>
      <c r="Y25" s="249"/>
      <c r="Z25" s="249">
        <v>0</v>
      </c>
      <c r="AA25" s="249">
        <v>0</v>
      </c>
      <c r="AB25" s="249">
        <v>0</v>
      </c>
    </row>
    <row r="26" spans="1:33" ht="15" customHeight="1" x14ac:dyDescent="0.2">
      <c r="A26" s="334" t="s">
        <v>256</v>
      </c>
      <c r="B26" s="334"/>
      <c r="C26" s="334"/>
      <c r="D26" s="334"/>
      <c r="E26" s="334"/>
      <c r="F26" s="334"/>
      <c r="G26" s="334"/>
      <c r="H26" s="334"/>
      <c r="I26" s="334"/>
      <c r="J26" s="334"/>
      <c r="K26" s="334"/>
      <c r="L26" s="334"/>
      <c r="M26" s="334"/>
      <c r="N26" s="334"/>
      <c r="O26" s="334"/>
      <c r="P26" s="334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</row>
    <row r="27" spans="1:33" ht="15" customHeight="1" x14ac:dyDescent="0.2">
      <c r="A27" s="335" t="s">
        <v>242</v>
      </c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9"/>
  <sheetViews>
    <sheetView topLeftCell="A93" zoomScaleNormal="100" zoomScaleSheetLayoutView="50" workbookViewId="0">
      <selection activeCell="AE102" sqref="AE102:AF103"/>
    </sheetView>
  </sheetViews>
  <sheetFormatPr baseColWidth="10" defaultRowHeight="15" customHeight="1" x14ac:dyDescent="0.25"/>
  <cols>
    <col min="1" max="1" width="16.28515625" style="108" customWidth="1"/>
    <col min="2" max="4" width="7.5703125" style="108" customWidth="1"/>
    <col min="5" max="5" width="1.7109375" style="108" customWidth="1"/>
    <col min="6" max="8" width="7.5703125" style="108" customWidth="1"/>
    <col min="9" max="9" width="1.7109375" style="108" customWidth="1"/>
    <col min="10" max="12" width="7.5703125" style="108" customWidth="1"/>
    <col min="13" max="13" width="1.7109375" style="108" customWidth="1"/>
    <col min="14" max="16" width="7.5703125" style="108" customWidth="1"/>
    <col min="17" max="17" width="1.7109375" style="108" customWidth="1"/>
    <col min="18" max="20" width="7.5703125" style="108" customWidth="1"/>
    <col min="21" max="21" width="1.7109375" style="108" customWidth="1"/>
    <col min="22" max="24" width="7.5703125" style="108" customWidth="1"/>
    <col min="25" max="25" width="1.7109375" style="108" customWidth="1"/>
    <col min="26" max="28" width="7.5703125" style="108" customWidth="1"/>
    <col min="29" max="33" width="8.7109375" style="108" customWidth="1"/>
    <col min="34" max="256" width="11.42578125" style="108"/>
    <col min="257" max="257" width="19.42578125" style="108" customWidth="1"/>
    <col min="258" max="258" width="8.42578125" style="108" customWidth="1"/>
    <col min="259" max="259" width="8.140625" style="108" customWidth="1"/>
    <col min="260" max="260" width="7.5703125" style="108" customWidth="1"/>
    <col min="261" max="261" width="1.7109375" style="108" customWidth="1"/>
    <col min="262" max="264" width="6.7109375" style="108" customWidth="1"/>
    <col min="265" max="265" width="1.7109375" style="108" customWidth="1"/>
    <col min="266" max="268" width="6.7109375" style="108" customWidth="1"/>
    <col min="269" max="269" width="1.7109375" style="108" customWidth="1"/>
    <col min="270" max="272" width="6.7109375" style="108" customWidth="1"/>
    <col min="273" max="273" width="1.7109375" style="108" customWidth="1"/>
    <col min="274" max="276" width="6.7109375" style="108" customWidth="1"/>
    <col min="277" max="277" width="1.7109375" style="108" customWidth="1"/>
    <col min="278" max="280" width="6.7109375" style="108" customWidth="1"/>
    <col min="281" max="281" width="1.7109375" style="108" customWidth="1"/>
    <col min="282" max="282" width="6.5703125" style="108" customWidth="1"/>
    <col min="283" max="284" width="6.7109375" style="108" customWidth="1"/>
    <col min="285" max="512" width="11.42578125" style="108"/>
    <col min="513" max="513" width="19.42578125" style="108" customWidth="1"/>
    <col min="514" max="514" width="8.42578125" style="108" customWidth="1"/>
    <col min="515" max="515" width="8.140625" style="108" customWidth="1"/>
    <col min="516" max="516" width="7.5703125" style="108" customWidth="1"/>
    <col min="517" max="517" width="1.7109375" style="108" customWidth="1"/>
    <col min="518" max="520" width="6.7109375" style="108" customWidth="1"/>
    <col min="521" max="521" width="1.7109375" style="108" customWidth="1"/>
    <col min="522" max="524" width="6.7109375" style="108" customWidth="1"/>
    <col min="525" max="525" width="1.7109375" style="108" customWidth="1"/>
    <col min="526" max="528" width="6.7109375" style="108" customWidth="1"/>
    <col min="529" max="529" width="1.7109375" style="108" customWidth="1"/>
    <col min="530" max="532" width="6.7109375" style="108" customWidth="1"/>
    <col min="533" max="533" width="1.7109375" style="108" customWidth="1"/>
    <col min="534" max="536" width="6.7109375" style="108" customWidth="1"/>
    <col min="537" max="537" width="1.7109375" style="108" customWidth="1"/>
    <col min="538" max="538" width="6.5703125" style="108" customWidth="1"/>
    <col min="539" max="540" width="6.7109375" style="108" customWidth="1"/>
    <col min="541" max="768" width="11.42578125" style="108"/>
    <col min="769" max="769" width="19.42578125" style="108" customWidth="1"/>
    <col min="770" max="770" width="8.42578125" style="108" customWidth="1"/>
    <col min="771" max="771" width="8.140625" style="108" customWidth="1"/>
    <col min="772" max="772" width="7.5703125" style="108" customWidth="1"/>
    <col min="773" max="773" width="1.7109375" style="108" customWidth="1"/>
    <col min="774" max="776" width="6.7109375" style="108" customWidth="1"/>
    <col min="777" max="777" width="1.7109375" style="108" customWidth="1"/>
    <col min="778" max="780" width="6.7109375" style="108" customWidth="1"/>
    <col min="781" max="781" width="1.7109375" style="108" customWidth="1"/>
    <col min="782" max="784" width="6.7109375" style="108" customWidth="1"/>
    <col min="785" max="785" width="1.7109375" style="108" customWidth="1"/>
    <col min="786" max="788" width="6.7109375" style="108" customWidth="1"/>
    <col min="789" max="789" width="1.7109375" style="108" customWidth="1"/>
    <col min="790" max="792" width="6.7109375" style="108" customWidth="1"/>
    <col min="793" max="793" width="1.7109375" style="108" customWidth="1"/>
    <col min="794" max="794" width="6.5703125" style="108" customWidth="1"/>
    <col min="795" max="796" width="6.7109375" style="108" customWidth="1"/>
    <col min="797" max="1024" width="11.42578125" style="108"/>
    <col min="1025" max="1025" width="19.42578125" style="108" customWidth="1"/>
    <col min="1026" max="1026" width="8.42578125" style="108" customWidth="1"/>
    <col min="1027" max="1027" width="8.140625" style="108" customWidth="1"/>
    <col min="1028" max="1028" width="7.5703125" style="108" customWidth="1"/>
    <col min="1029" max="1029" width="1.7109375" style="108" customWidth="1"/>
    <col min="1030" max="1032" width="6.7109375" style="108" customWidth="1"/>
    <col min="1033" max="1033" width="1.7109375" style="108" customWidth="1"/>
    <col min="1034" max="1036" width="6.7109375" style="108" customWidth="1"/>
    <col min="1037" max="1037" width="1.7109375" style="108" customWidth="1"/>
    <col min="1038" max="1040" width="6.7109375" style="108" customWidth="1"/>
    <col min="1041" max="1041" width="1.7109375" style="108" customWidth="1"/>
    <col min="1042" max="1044" width="6.7109375" style="108" customWidth="1"/>
    <col min="1045" max="1045" width="1.7109375" style="108" customWidth="1"/>
    <col min="1046" max="1048" width="6.7109375" style="108" customWidth="1"/>
    <col min="1049" max="1049" width="1.7109375" style="108" customWidth="1"/>
    <col min="1050" max="1050" width="6.5703125" style="108" customWidth="1"/>
    <col min="1051" max="1052" width="6.7109375" style="108" customWidth="1"/>
    <col min="1053" max="1280" width="11.42578125" style="108"/>
    <col min="1281" max="1281" width="19.42578125" style="108" customWidth="1"/>
    <col min="1282" max="1282" width="8.42578125" style="108" customWidth="1"/>
    <col min="1283" max="1283" width="8.140625" style="108" customWidth="1"/>
    <col min="1284" max="1284" width="7.5703125" style="108" customWidth="1"/>
    <col min="1285" max="1285" width="1.7109375" style="108" customWidth="1"/>
    <col min="1286" max="1288" width="6.7109375" style="108" customWidth="1"/>
    <col min="1289" max="1289" width="1.7109375" style="108" customWidth="1"/>
    <col min="1290" max="1292" width="6.7109375" style="108" customWidth="1"/>
    <col min="1293" max="1293" width="1.7109375" style="108" customWidth="1"/>
    <col min="1294" max="1296" width="6.7109375" style="108" customWidth="1"/>
    <col min="1297" max="1297" width="1.7109375" style="108" customWidth="1"/>
    <col min="1298" max="1300" width="6.7109375" style="108" customWidth="1"/>
    <col min="1301" max="1301" width="1.7109375" style="108" customWidth="1"/>
    <col min="1302" max="1304" width="6.7109375" style="108" customWidth="1"/>
    <col min="1305" max="1305" width="1.7109375" style="108" customWidth="1"/>
    <col min="1306" max="1306" width="6.5703125" style="108" customWidth="1"/>
    <col min="1307" max="1308" width="6.7109375" style="108" customWidth="1"/>
    <col min="1309" max="1536" width="11.42578125" style="108"/>
    <col min="1537" max="1537" width="19.42578125" style="108" customWidth="1"/>
    <col min="1538" max="1538" width="8.42578125" style="108" customWidth="1"/>
    <col min="1539" max="1539" width="8.140625" style="108" customWidth="1"/>
    <col min="1540" max="1540" width="7.5703125" style="108" customWidth="1"/>
    <col min="1541" max="1541" width="1.7109375" style="108" customWidth="1"/>
    <col min="1542" max="1544" width="6.7109375" style="108" customWidth="1"/>
    <col min="1545" max="1545" width="1.7109375" style="108" customWidth="1"/>
    <col min="1546" max="1548" width="6.7109375" style="108" customWidth="1"/>
    <col min="1549" max="1549" width="1.7109375" style="108" customWidth="1"/>
    <col min="1550" max="1552" width="6.7109375" style="108" customWidth="1"/>
    <col min="1553" max="1553" width="1.7109375" style="108" customWidth="1"/>
    <col min="1554" max="1556" width="6.7109375" style="108" customWidth="1"/>
    <col min="1557" max="1557" width="1.7109375" style="108" customWidth="1"/>
    <col min="1558" max="1560" width="6.7109375" style="108" customWidth="1"/>
    <col min="1561" max="1561" width="1.7109375" style="108" customWidth="1"/>
    <col min="1562" max="1562" width="6.5703125" style="108" customWidth="1"/>
    <col min="1563" max="1564" width="6.7109375" style="108" customWidth="1"/>
    <col min="1565" max="1792" width="11.42578125" style="108"/>
    <col min="1793" max="1793" width="19.42578125" style="108" customWidth="1"/>
    <col min="1794" max="1794" width="8.42578125" style="108" customWidth="1"/>
    <col min="1795" max="1795" width="8.140625" style="108" customWidth="1"/>
    <col min="1796" max="1796" width="7.5703125" style="108" customWidth="1"/>
    <col min="1797" max="1797" width="1.7109375" style="108" customWidth="1"/>
    <col min="1798" max="1800" width="6.7109375" style="108" customWidth="1"/>
    <col min="1801" max="1801" width="1.7109375" style="108" customWidth="1"/>
    <col min="1802" max="1804" width="6.7109375" style="108" customWidth="1"/>
    <col min="1805" max="1805" width="1.7109375" style="108" customWidth="1"/>
    <col min="1806" max="1808" width="6.7109375" style="108" customWidth="1"/>
    <col min="1809" max="1809" width="1.7109375" style="108" customWidth="1"/>
    <col min="1810" max="1812" width="6.7109375" style="108" customWidth="1"/>
    <col min="1813" max="1813" width="1.7109375" style="108" customWidth="1"/>
    <col min="1814" max="1816" width="6.7109375" style="108" customWidth="1"/>
    <col min="1817" max="1817" width="1.7109375" style="108" customWidth="1"/>
    <col min="1818" max="1818" width="6.5703125" style="108" customWidth="1"/>
    <col min="1819" max="1820" width="6.7109375" style="108" customWidth="1"/>
    <col min="1821" max="2048" width="11.42578125" style="108"/>
    <col min="2049" max="2049" width="19.42578125" style="108" customWidth="1"/>
    <col min="2050" max="2050" width="8.42578125" style="108" customWidth="1"/>
    <col min="2051" max="2051" width="8.140625" style="108" customWidth="1"/>
    <col min="2052" max="2052" width="7.5703125" style="108" customWidth="1"/>
    <col min="2053" max="2053" width="1.7109375" style="108" customWidth="1"/>
    <col min="2054" max="2056" width="6.7109375" style="108" customWidth="1"/>
    <col min="2057" max="2057" width="1.7109375" style="108" customWidth="1"/>
    <col min="2058" max="2060" width="6.7109375" style="108" customWidth="1"/>
    <col min="2061" max="2061" width="1.7109375" style="108" customWidth="1"/>
    <col min="2062" max="2064" width="6.7109375" style="108" customWidth="1"/>
    <col min="2065" max="2065" width="1.7109375" style="108" customWidth="1"/>
    <col min="2066" max="2068" width="6.7109375" style="108" customWidth="1"/>
    <col min="2069" max="2069" width="1.7109375" style="108" customWidth="1"/>
    <col min="2070" max="2072" width="6.7109375" style="108" customWidth="1"/>
    <col min="2073" max="2073" width="1.7109375" style="108" customWidth="1"/>
    <col min="2074" max="2074" width="6.5703125" style="108" customWidth="1"/>
    <col min="2075" max="2076" width="6.7109375" style="108" customWidth="1"/>
    <col min="2077" max="2304" width="11.42578125" style="108"/>
    <col min="2305" max="2305" width="19.42578125" style="108" customWidth="1"/>
    <col min="2306" max="2306" width="8.42578125" style="108" customWidth="1"/>
    <col min="2307" max="2307" width="8.140625" style="108" customWidth="1"/>
    <col min="2308" max="2308" width="7.5703125" style="108" customWidth="1"/>
    <col min="2309" max="2309" width="1.7109375" style="108" customWidth="1"/>
    <col min="2310" max="2312" width="6.7109375" style="108" customWidth="1"/>
    <col min="2313" max="2313" width="1.7109375" style="108" customWidth="1"/>
    <col min="2314" max="2316" width="6.7109375" style="108" customWidth="1"/>
    <col min="2317" max="2317" width="1.7109375" style="108" customWidth="1"/>
    <col min="2318" max="2320" width="6.7109375" style="108" customWidth="1"/>
    <col min="2321" max="2321" width="1.7109375" style="108" customWidth="1"/>
    <col min="2322" max="2324" width="6.7109375" style="108" customWidth="1"/>
    <col min="2325" max="2325" width="1.7109375" style="108" customWidth="1"/>
    <col min="2326" max="2328" width="6.7109375" style="108" customWidth="1"/>
    <col min="2329" max="2329" width="1.7109375" style="108" customWidth="1"/>
    <col min="2330" max="2330" width="6.5703125" style="108" customWidth="1"/>
    <col min="2331" max="2332" width="6.7109375" style="108" customWidth="1"/>
    <col min="2333" max="2560" width="11.42578125" style="108"/>
    <col min="2561" max="2561" width="19.42578125" style="108" customWidth="1"/>
    <col min="2562" max="2562" width="8.42578125" style="108" customWidth="1"/>
    <col min="2563" max="2563" width="8.140625" style="108" customWidth="1"/>
    <col min="2564" max="2564" width="7.5703125" style="108" customWidth="1"/>
    <col min="2565" max="2565" width="1.7109375" style="108" customWidth="1"/>
    <col min="2566" max="2568" width="6.7109375" style="108" customWidth="1"/>
    <col min="2569" max="2569" width="1.7109375" style="108" customWidth="1"/>
    <col min="2570" max="2572" width="6.7109375" style="108" customWidth="1"/>
    <col min="2573" max="2573" width="1.7109375" style="108" customWidth="1"/>
    <col min="2574" max="2576" width="6.7109375" style="108" customWidth="1"/>
    <col min="2577" max="2577" width="1.7109375" style="108" customWidth="1"/>
    <col min="2578" max="2580" width="6.7109375" style="108" customWidth="1"/>
    <col min="2581" max="2581" width="1.7109375" style="108" customWidth="1"/>
    <col min="2582" max="2584" width="6.7109375" style="108" customWidth="1"/>
    <col min="2585" max="2585" width="1.7109375" style="108" customWidth="1"/>
    <col min="2586" max="2586" width="6.5703125" style="108" customWidth="1"/>
    <col min="2587" max="2588" width="6.7109375" style="108" customWidth="1"/>
    <col min="2589" max="2816" width="11.42578125" style="108"/>
    <col min="2817" max="2817" width="19.42578125" style="108" customWidth="1"/>
    <col min="2818" max="2818" width="8.42578125" style="108" customWidth="1"/>
    <col min="2819" max="2819" width="8.140625" style="108" customWidth="1"/>
    <col min="2820" max="2820" width="7.5703125" style="108" customWidth="1"/>
    <col min="2821" max="2821" width="1.7109375" style="108" customWidth="1"/>
    <col min="2822" max="2824" width="6.7109375" style="108" customWidth="1"/>
    <col min="2825" max="2825" width="1.7109375" style="108" customWidth="1"/>
    <col min="2826" max="2828" width="6.7109375" style="108" customWidth="1"/>
    <col min="2829" max="2829" width="1.7109375" style="108" customWidth="1"/>
    <col min="2830" max="2832" width="6.7109375" style="108" customWidth="1"/>
    <col min="2833" max="2833" width="1.7109375" style="108" customWidth="1"/>
    <col min="2834" max="2836" width="6.7109375" style="108" customWidth="1"/>
    <col min="2837" max="2837" width="1.7109375" style="108" customWidth="1"/>
    <col min="2838" max="2840" width="6.7109375" style="108" customWidth="1"/>
    <col min="2841" max="2841" width="1.7109375" style="108" customWidth="1"/>
    <col min="2842" max="2842" width="6.5703125" style="108" customWidth="1"/>
    <col min="2843" max="2844" width="6.7109375" style="108" customWidth="1"/>
    <col min="2845" max="3072" width="11.42578125" style="108"/>
    <col min="3073" max="3073" width="19.42578125" style="108" customWidth="1"/>
    <col min="3074" max="3074" width="8.42578125" style="108" customWidth="1"/>
    <col min="3075" max="3075" width="8.140625" style="108" customWidth="1"/>
    <col min="3076" max="3076" width="7.5703125" style="108" customWidth="1"/>
    <col min="3077" max="3077" width="1.7109375" style="108" customWidth="1"/>
    <col min="3078" max="3080" width="6.7109375" style="108" customWidth="1"/>
    <col min="3081" max="3081" width="1.7109375" style="108" customWidth="1"/>
    <col min="3082" max="3084" width="6.7109375" style="108" customWidth="1"/>
    <col min="3085" max="3085" width="1.7109375" style="108" customWidth="1"/>
    <col min="3086" max="3088" width="6.7109375" style="108" customWidth="1"/>
    <col min="3089" max="3089" width="1.7109375" style="108" customWidth="1"/>
    <col min="3090" max="3092" width="6.7109375" style="108" customWidth="1"/>
    <col min="3093" max="3093" width="1.7109375" style="108" customWidth="1"/>
    <col min="3094" max="3096" width="6.7109375" style="108" customWidth="1"/>
    <col min="3097" max="3097" width="1.7109375" style="108" customWidth="1"/>
    <col min="3098" max="3098" width="6.5703125" style="108" customWidth="1"/>
    <col min="3099" max="3100" width="6.7109375" style="108" customWidth="1"/>
    <col min="3101" max="3328" width="11.42578125" style="108"/>
    <col min="3329" max="3329" width="19.42578125" style="108" customWidth="1"/>
    <col min="3330" max="3330" width="8.42578125" style="108" customWidth="1"/>
    <col min="3331" max="3331" width="8.140625" style="108" customWidth="1"/>
    <col min="3332" max="3332" width="7.5703125" style="108" customWidth="1"/>
    <col min="3333" max="3333" width="1.7109375" style="108" customWidth="1"/>
    <col min="3334" max="3336" width="6.7109375" style="108" customWidth="1"/>
    <col min="3337" max="3337" width="1.7109375" style="108" customWidth="1"/>
    <col min="3338" max="3340" width="6.7109375" style="108" customWidth="1"/>
    <col min="3341" max="3341" width="1.7109375" style="108" customWidth="1"/>
    <col min="3342" max="3344" width="6.7109375" style="108" customWidth="1"/>
    <col min="3345" max="3345" width="1.7109375" style="108" customWidth="1"/>
    <col min="3346" max="3348" width="6.7109375" style="108" customWidth="1"/>
    <col min="3349" max="3349" width="1.7109375" style="108" customWidth="1"/>
    <col min="3350" max="3352" width="6.7109375" style="108" customWidth="1"/>
    <col min="3353" max="3353" width="1.7109375" style="108" customWidth="1"/>
    <col min="3354" max="3354" width="6.5703125" style="108" customWidth="1"/>
    <col min="3355" max="3356" width="6.7109375" style="108" customWidth="1"/>
    <col min="3357" max="3584" width="11.42578125" style="108"/>
    <col min="3585" max="3585" width="19.42578125" style="108" customWidth="1"/>
    <col min="3586" max="3586" width="8.42578125" style="108" customWidth="1"/>
    <col min="3587" max="3587" width="8.140625" style="108" customWidth="1"/>
    <col min="3588" max="3588" width="7.5703125" style="108" customWidth="1"/>
    <col min="3589" max="3589" width="1.7109375" style="108" customWidth="1"/>
    <col min="3590" max="3592" width="6.7109375" style="108" customWidth="1"/>
    <col min="3593" max="3593" width="1.7109375" style="108" customWidth="1"/>
    <col min="3594" max="3596" width="6.7109375" style="108" customWidth="1"/>
    <col min="3597" max="3597" width="1.7109375" style="108" customWidth="1"/>
    <col min="3598" max="3600" width="6.7109375" style="108" customWidth="1"/>
    <col min="3601" max="3601" width="1.7109375" style="108" customWidth="1"/>
    <col min="3602" max="3604" width="6.7109375" style="108" customWidth="1"/>
    <col min="3605" max="3605" width="1.7109375" style="108" customWidth="1"/>
    <col min="3606" max="3608" width="6.7109375" style="108" customWidth="1"/>
    <col min="3609" max="3609" width="1.7109375" style="108" customWidth="1"/>
    <col min="3610" max="3610" width="6.5703125" style="108" customWidth="1"/>
    <col min="3611" max="3612" width="6.7109375" style="108" customWidth="1"/>
    <col min="3613" max="3840" width="11.42578125" style="108"/>
    <col min="3841" max="3841" width="19.42578125" style="108" customWidth="1"/>
    <col min="3842" max="3842" width="8.42578125" style="108" customWidth="1"/>
    <col min="3843" max="3843" width="8.140625" style="108" customWidth="1"/>
    <col min="3844" max="3844" width="7.5703125" style="108" customWidth="1"/>
    <col min="3845" max="3845" width="1.7109375" style="108" customWidth="1"/>
    <col min="3846" max="3848" width="6.7109375" style="108" customWidth="1"/>
    <col min="3849" max="3849" width="1.7109375" style="108" customWidth="1"/>
    <col min="3850" max="3852" width="6.7109375" style="108" customWidth="1"/>
    <col min="3853" max="3853" width="1.7109375" style="108" customWidth="1"/>
    <col min="3854" max="3856" width="6.7109375" style="108" customWidth="1"/>
    <col min="3857" max="3857" width="1.7109375" style="108" customWidth="1"/>
    <col min="3858" max="3860" width="6.7109375" style="108" customWidth="1"/>
    <col min="3861" max="3861" width="1.7109375" style="108" customWidth="1"/>
    <col min="3862" max="3864" width="6.7109375" style="108" customWidth="1"/>
    <col min="3865" max="3865" width="1.7109375" style="108" customWidth="1"/>
    <col min="3866" max="3866" width="6.5703125" style="108" customWidth="1"/>
    <col min="3867" max="3868" width="6.7109375" style="108" customWidth="1"/>
    <col min="3869" max="4096" width="11.42578125" style="108"/>
    <col min="4097" max="4097" width="19.42578125" style="108" customWidth="1"/>
    <col min="4098" max="4098" width="8.42578125" style="108" customWidth="1"/>
    <col min="4099" max="4099" width="8.140625" style="108" customWidth="1"/>
    <col min="4100" max="4100" width="7.5703125" style="108" customWidth="1"/>
    <col min="4101" max="4101" width="1.7109375" style="108" customWidth="1"/>
    <col min="4102" max="4104" width="6.7109375" style="108" customWidth="1"/>
    <col min="4105" max="4105" width="1.7109375" style="108" customWidth="1"/>
    <col min="4106" max="4108" width="6.7109375" style="108" customWidth="1"/>
    <col min="4109" max="4109" width="1.7109375" style="108" customWidth="1"/>
    <col min="4110" max="4112" width="6.7109375" style="108" customWidth="1"/>
    <col min="4113" max="4113" width="1.7109375" style="108" customWidth="1"/>
    <col min="4114" max="4116" width="6.7109375" style="108" customWidth="1"/>
    <col min="4117" max="4117" width="1.7109375" style="108" customWidth="1"/>
    <col min="4118" max="4120" width="6.7109375" style="108" customWidth="1"/>
    <col min="4121" max="4121" width="1.7109375" style="108" customWidth="1"/>
    <col min="4122" max="4122" width="6.5703125" style="108" customWidth="1"/>
    <col min="4123" max="4124" width="6.7109375" style="108" customWidth="1"/>
    <col min="4125" max="4352" width="11.42578125" style="108"/>
    <col min="4353" max="4353" width="19.42578125" style="108" customWidth="1"/>
    <col min="4354" max="4354" width="8.42578125" style="108" customWidth="1"/>
    <col min="4355" max="4355" width="8.140625" style="108" customWidth="1"/>
    <col min="4356" max="4356" width="7.5703125" style="108" customWidth="1"/>
    <col min="4357" max="4357" width="1.7109375" style="108" customWidth="1"/>
    <col min="4358" max="4360" width="6.7109375" style="108" customWidth="1"/>
    <col min="4361" max="4361" width="1.7109375" style="108" customWidth="1"/>
    <col min="4362" max="4364" width="6.7109375" style="108" customWidth="1"/>
    <col min="4365" max="4365" width="1.7109375" style="108" customWidth="1"/>
    <col min="4366" max="4368" width="6.7109375" style="108" customWidth="1"/>
    <col min="4369" max="4369" width="1.7109375" style="108" customWidth="1"/>
    <col min="4370" max="4372" width="6.7109375" style="108" customWidth="1"/>
    <col min="4373" max="4373" width="1.7109375" style="108" customWidth="1"/>
    <col min="4374" max="4376" width="6.7109375" style="108" customWidth="1"/>
    <col min="4377" max="4377" width="1.7109375" style="108" customWidth="1"/>
    <col min="4378" max="4378" width="6.5703125" style="108" customWidth="1"/>
    <col min="4379" max="4380" width="6.7109375" style="108" customWidth="1"/>
    <col min="4381" max="4608" width="11.42578125" style="108"/>
    <col min="4609" max="4609" width="19.42578125" style="108" customWidth="1"/>
    <col min="4610" max="4610" width="8.42578125" style="108" customWidth="1"/>
    <col min="4611" max="4611" width="8.140625" style="108" customWidth="1"/>
    <col min="4612" max="4612" width="7.5703125" style="108" customWidth="1"/>
    <col min="4613" max="4613" width="1.7109375" style="108" customWidth="1"/>
    <col min="4614" max="4616" width="6.7109375" style="108" customWidth="1"/>
    <col min="4617" max="4617" width="1.7109375" style="108" customWidth="1"/>
    <col min="4618" max="4620" width="6.7109375" style="108" customWidth="1"/>
    <col min="4621" max="4621" width="1.7109375" style="108" customWidth="1"/>
    <col min="4622" max="4624" width="6.7109375" style="108" customWidth="1"/>
    <col min="4625" max="4625" width="1.7109375" style="108" customWidth="1"/>
    <col min="4626" max="4628" width="6.7109375" style="108" customWidth="1"/>
    <col min="4629" max="4629" width="1.7109375" style="108" customWidth="1"/>
    <col min="4630" max="4632" width="6.7109375" style="108" customWidth="1"/>
    <col min="4633" max="4633" width="1.7109375" style="108" customWidth="1"/>
    <col min="4634" max="4634" width="6.5703125" style="108" customWidth="1"/>
    <col min="4635" max="4636" width="6.7109375" style="108" customWidth="1"/>
    <col min="4637" max="4864" width="11.42578125" style="108"/>
    <col min="4865" max="4865" width="19.42578125" style="108" customWidth="1"/>
    <col min="4866" max="4866" width="8.42578125" style="108" customWidth="1"/>
    <col min="4867" max="4867" width="8.140625" style="108" customWidth="1"/>
    <col min="4868" max="4868" width="7.5703125" style="108" customWidth="1"/>
    <col min="4869" max="4869" width="1.7109375" style="108" customWidth="1"/>
    <col min="4870" max="4872" width="6.7109375" style="108" customWidth="1"/>
    <col min="4873" max="4873" width="1.7109375" style="108" customWidth="1"/>
    <col min="4874" max="4876" width="6.7109375" style="108" customWidth="1"/>
    <col min="4877" max="4877" width="1.7109375" style="108" customWidth="1"/>
    <col min="4878" max="4880" width="6.7109375" style="108" customWidth="1"/>
    <col min="4881" max="4881" width="1.7109375" style="108" customWidth="1"/>
    <col min="4882" max="4884" width="6.7109375" style="108" customWidth="1"/>
    <col min="4885" max="4885" width="1.7109375" style="108" customWidth="1"/>
    <col min="4886" max="4888" width="6.7109375" style="108" customWidth="1"/>
    <col min="4889" max="4889" width="1.7109375" style="108" customWidth="1"/>
    <col min="4890" max="4890" width="6.5703125" style="108" customWidth="1"/>
    <col min="4891" max="4892" width="6.7109375" style="108" customWidth="1"/>
    <col min="4893" max="5120" width="11.42578125" style="108"/>
    <col min="5121" max="5121" width="19.42578125" style="108" customWidth="1"/>
    <col min="5122" max="5122" width="8.42578125" style="108" customWidth="1"/>
    <col min="5123" max="5123" width="8.140625" style="108" customWidth="1"/>
    <col min="5124" max="5124" width="7.5703125" style="108" customWidth="1"/>
    <col min="5125" max="5125" width="1.7109375" style="108" customWidth="1"/>
    <col min="5126" max="5128" width="6.7109375" style="108" customWidth="1"/>
    <col min="5129" max="5129" width="1.7109375" style="108" customWidth="1"/>
    <col min="5130" max="5132" width="6.7109375" style="108" customWidth="1"/>
    <col min="5133" max="5133" width="1.7109375" style="108" customWidth="1"/>
    <col min="5134" max="5136" width="6.7109375" style="108" customWidth="1"/>
    <col min="5137" max="5137" width="1.7109375" style="108" customWidth="1"/>
    <col min="5138" max="5140" width="6.7109375" style="108" customWidth="1"/>
    <col min="5141" max="5141" width="1.7109375" style="108" customWidth="1"/>
    <col min="5142" max="5144" width="6.7109375" style="108" customWidth="1"/>
    <col min="5145" max="5145" width="1.7109375" style="108" customWidth="1"/>
    <col min="5146" max="5146" width="6.5703125" style="108" customWidth="1"/>
    <col min="5147" max="5148" width="6.7109375" style="108" customWidth="1"/>
    <col min="5149" max="5376" width="11.42578125" style="108"/>
    <col min="5377" max="5377" width="19.42578125" style="108" customWidth="1"/>
    <col min="5378" max="5378" width="8.42578125" style="108" customWidth="1"/>
    <col min="5379" max="5379" width="8.140625" style="108" customWidth="1"/>
    <col min="5380" max="5380" width="7.5703125" style="108" customWidth="1"/>
    <col min="5381" max="5381" width="1.7109375" style="108" customWidth="1"/>
    <col min="5382" max="5384" width="6.7109375" style="108" customWidth="1"/>
    <col min="5385" max="5385" width="1.7109375" style="108" customWidth="1"/>
    <col min="5386" max="5388" width="6.7109375" style="108" customWidth="1"/>
    <col min="5389" max="5389" width="1.7109375" style="108" customWidth="1"/>
    <col min="5390" max="5392" width="6.7109375" style="108" customWidth="1"/>
    <col min="5393" max="5393" width="1.7109375" style="108" customWidth="1"/>
    <col min="5394" max="5396" width="6.7109375" style="108" customWidth="1"/>
    <col min="5397" max="5397" width="1.7109375" style="108" customWidth="1"/>
    <col min="5398" max="5400" width="6.7109375" style="108" customWidth="1"/>
    <col min="5401" max="5401" width="1.7109375" style="108" customWidth="1"/>
    <col min="5402" max="5402" width="6.5703125" style="108" customWidth="1"/>
    <col min="5403" max="5404" width="6.7109375" style="108" customWidth="1"/>
    <col min="5405" max="5632" width="11.42578125" style="108"/>
    <col min="5633" max="5633" width="19.42578125" style="108" customWidth="1"/>
    <col min="5634" max="5634" width="8.42578125" style="108" customWidth="1"/>
    <col min="5635" max="5635" width="8.140625" style="108" customWidth="1"/>
    <col min="5636" max="5636" width="7.5703125" style="108" customWidth="1"/>
    <col min="5637" max="5637" width="1.7109375" style="108" customWidth="1"/>
    <col min="5638" max="5640" width="6.7109375" style="108" customWidth="1"/>
    <col min="5641" max="5641" width="1.7109375" style="108" customWidth="1"/>
    <col min="5642" max="5644" width="6.7109375" style="108" customWidth="1"/>
    <col min="5645" max="5645" width="1.7109375" style="108" customWidth="1"/>
    <col min="5646" max="5648" width="6.7109375" style="108" customWidth="1"/>
    <col min="5649" max="5649" width="1.7109375" style="108" customWidth="1"/>
    <col min="5650" max="5652" width="6.7109375" style="108" customWidth="1"/>
    <col min="5653" max="5653" width="1.7109375" style="108" customWidth="1"/>
    <col min="5654" max="5656" width="6.7109375" style="108" customWidth="1"/>
    <col min="5657" max="5657" width="1.7109375" style="108" customWidth="1"/>
    <col min="5658" max="5658" width="6.5703125" style="108" customWidth="1"/>
    <col min="5659" max="5660" width="6.7109375" style="108" customWidth="1"/>
    <col min="5661" max="5888" width="11.42578125" style="108"/>
    <col min="5889" max="5889" width="19.42578125" style="108" customWidth="1"/>
    <col min="5890" max="5890" width="8.42578125" style="108" customWidth="1"/>
    <col min="5891" max="5891" width="8.140625" style="108" customWidth="1"/>
    <col min="5892" max="5892" width="7.5703125" style="108" customWidth="1"/>
    <col min="5893" max="5893" width="1.7109375" style="108" customWidth="1"/>
    <col min="5894" max="5896" width="6.7109375" style="108" customWidth="1"/>
    <col min="5897" max="5897" width="1.7109375" style="108" customWidth="1"/>
    <col min="5898" max="5900" width="6.7109375" style="108" customWidth="1"/>
    <col min="5901" max="5901" width="1.7109375" style="108" customWidth="1"/>
    <col min="5902" max="5904" width="6.7109375" style="108" customWidth="1"/>
    <col min="5905" max="5905" width="1.7109375" style="108" customWidth="1"/>
    <col min="5906" max="5908" width="6.7109375" style="108" customWidth="1"/>
    <col min="5909" max="5909" width="1.7109375" style="108" customWidth="1"/>
    <col min="5910" max="5912" width="6.7109375" style="108" customWidth="1"/>
    <col min="5913" max="5913" width="1.7109375" style="108" customWidth="1"/>
    <col min="5914" max="5914" width="6.5703125" style="108" customWidth="1"/>
    <col min="5915" max="5916" width="6.7109375" style="108" customWidth="1"/>
    <col min="5917" max="6144" width="11.42578125" style="108"/>
    <col min="6145" max="6145" width="19.42578125" style="108" customWidth="1"/>
    <col min="6146" max="6146" width="8.42578125" style="108" customWidth="1"/>
    <col min="6147" max="6147" width="8.140625" style="108" customWidth="1"/>
    <col min="6148" max="6148" width="7.5703125" style="108" customWidth="1"/>
    <col min="6149" max="6149" width="1.7109375" style="108" customWidth="1"/>
    <col min="6150" max="6152" width="6.7109375" style="108" customWidth="1"/>
    <col min="6153" max="6153" width="1.7109375" style="108" customWidth="1"/>
    <col min="6154" max="6156" width="6.7109375" style="108" customWidth="1"/>
    <col min="6157" max="6157" width="1.7109375" style="108" customWidth="1"/>
    <col min="6158" max="6160" width="6.7109375" style="108" customWidth="1"/>
    <col min="6161" max="6161" width="1.7109375" style="108" customWidth="1"/>
    <col min="6162" max="6164" width="6.7109375" style="108" customWidth="1"/>
    <col min="6165" max="6165" width="1.7109375" style="108" customWidth="1"/>
    <col min="6166" max="6168" width="6.7109375" style="108" customWidth="1"/>
    <col min="6169" max="6169" width="1.7109375" style="108" customWidth="1"/>
    <col min="6170" max="6170" width="6.5703125" style="108" customWidth="1"/>
    <col min="6171" max="6172" width="6.7109375" style="108" customWidth="1"/>
    <col min="6173" max="6400" width="11.42578125" style="108"/>
    <col min="6401" max="6401" width="19.42578125" style="108" customWidth="1"/>
    <col min="6402" max="6402" width="8.42578125" style="108" customWidth="1"/>
    <col min="6403" max="6403" width="8.140625" style="108" customWidth="1"/>
    <col min="6404" max="6404" width="7.5703125" style="108" customWidth="1"/>
    <col min="6405" max="6405" width="1.7109375" style="108" customWidth="1"/>
    <col min="6406" max="6408" width="6.7109375" style="108" customWidth="1"/>
    <col min="6409" max="6409" width="1.7109375" style="108" customWidth="1"/>
    <col min="6410" max="6412" width="6.7109375" style="108" customWidth="1"/>
    <col min="6413" max="6413" width="1.7109375" style="108" customWidth="1"/>
    <col min="6414" max="6416" width="6.7109375" style="108" customWidth="1"/>
    <col min="6417" max="6417" width="1.7109375" style="108" customWidth="1"/>
    <col min="6418" max="6420" width="6.7109375" style="108" customWidth="1"/>
    <col min="6421" max="6421" width="1.7109375" style="108" customWidth="1"/>
    <col min="6422" max="6424" width="6.7109375" style="108" customWidth="1"/>
    <col min="6425" max="6425" width="1.7109375" style="108" customWidth="1"/>
    <col min="6426" max="6426" width="6.5703125" style="108" customWidth="1"/>
    <col min="6427" max="6428" width="6.7109375" style="108" customWidth="1"/>
    <col min="6429" max="6656" width="11.42578125" style="108"/>
    <col min="6657" max="6657" width="19.42578125" style="108" customWidth="1"/>
    <col min="6658" max="6658" width="8.42578125" style="108" customWidth="1"/>
    <col min="6659" max="6659" width="8.140625" style="108" customWidth="1"/>
    <col min="6660" max="6660" width="7.5703125" style="108" customWidth="1"/>
    <col min="6661" max="6661" width="1.7109375" style="108" customWidth="1"/>
    <col min="6662" max="6664" width="6.7109375" style="108" customWidth="1"/>
    <col min="6665" max="6665" width="1.7109375" style="108" customWidth="1"/>
    <col min="6666" max="6668" width="6.7109375" style="108" customWidth="1"/>
    <col min="6669" max="6669" width="1.7109375" style="108" customWidth="1"/>
    <col min="6670" max="6672" width="6.7109375" style="108" customWidth="1"/>
    <col min="6673" max="6673" width="1.7109375" style="108" customWidth="1"/>
    <col min="6674" max="6676" width="6.7109375" style="108" customWidth="1"/>
    <col min="6677" max="6677" width="1.7109375" style="108" customWidth="1"/>
    <col min="6678" max="6680" width="6.7109375" style="108" customWidth="1"/>
    <col min="6681" max="6681" width="1.7109375" style="108" customWidth="1"/>
    <col min="6682" max="6682" width="6.5703125" style="108" customWidth="1"/>
    <col min="6683" max="6684" width="6.7109375" style="108" customWidth="1"/>
    <col min="6685" max="6912" width="11.42578125" style="108"/>
    <col min="6913" max="6913" width="19.42578125" style="108" customWidth="1"/>
    <col min="6914" max="6914" width="8.42578125" style="108" customWidth="1"/>
    <col min="6915" max="6915" width="8.140625" style="108" customWidth="1"/>
    <col min="6916" max="6916" width="7.5703125" style="108" customWidth="1"/>
    <col min="6917" max="6917" width="1.7109375" style="108" customWidth="1"/>
    <col min="6918" max="6920" width="6.7109375" style="108" customWidth="1"/>
    <col min="6921" max="6921" width="1.7109375" style="108" customWidth="1"/>
    <col min="6922" max="6924" width="6.7109375" style="108" customWidth="1"/>
    <col min="6925" max="6925" width="1.7109375" style="108" customWidth="1"/>
    <col min="6926" max="6928" width="6.7109375" style="108" customWidth="1"/>
    <col min="6929" max="6929" width="1.7109375" style="108" customWidth="1"/>
    <col min="6930" max="6932" width="6.7109375" style="108" customWidth="1"/>
    <col min="6933" max="6933" width="1.7109375" style="108" customWidth="1"/>
    <col min="6934" max="6936" width="6.7109375" style="108" customWidth="1"/>
    <col min="6937" max="6937" width="1.7109375" style="108" customWidth="1"/>
    <col min="6938" max="6938" width="6.5703125" style="108" customWidth="1"/>
    <col min="6939" max="6940" width="6.7109375" style="108" customWidth="1"/>
    <col min="6941" max="7168" width="11.42578125" style="108"/>
    <col min="7169" max="7169" width="19.42578125" style="108" customWidth="1"/>
    <col min="7170" max="7170" width="8.42578125" style="108" customWidth="1"/>
    <col min="7171" max="7171" width="8.140625" style="108" customWidth="1"/>
    <col min="7172" max="7172" width="7.5703125" style="108" customWidth="1"/>
    <col min="7173" max="7173" width="1.7109375" style="108" customWidth="1"/>
    <col min="7174" max="7176" width="6.7109375" style="108" customWidth="1"/>
    <col min="7177" max="7177" width="1.7109375" style="108" customWidth="1"/>
    <col min="7178" max="7180" width="6.7109375" style="108" customWidth="1"/>
    <col min="7181" max="7181" width="1.7109375" style="108" customWidth="1"/>
    <col min="7182" max="7184" width="6.7109375" style="108" customWidth="1"/>
    <col min="7185" max="7185" width="1.7109375" style="108" customWidth="1"/>
    <col min="7186" max="7188" width="6.7109375" style="108" customWidth="1"/>
    <col min="7189" max="7189" width="1.7109375" style="108" customWidth="1"/>
    <col min="7190" max="7192" width="6.7109375" style="108" customWidth="1"/>
    <col min="7193" max="7193" width="1.7109375" style="108" customWidth="1"/>
    <col min="7194" max="7194" width="6.5703125" style="108" customWidth="1"/>
    <col min="7195" max="7196" width="6.7109375" style="108" customWidth="1"/>
    <col min="7197" max="7424" width="11.42578125" style="108"/>
    <col min="7425" max="7425" width="19.42578125" style="108" customWidth="1"/>
    <col min="7426" max="7426" width="8.42578125" style="108" customWidth="1"/>
    <col min="7427" max="7427" width="8.140625" style="108" customWidth="1"/>
    <col min="7428" max="7428" width="7.5703125" style="108" customWidth="1"/>
    <col min="7429" max="7429" width="1.7109375" style="108" customWidth="1"/>
    <col min="7430" max="7432" width="6.7109375" style="108" customWidth="1"/>
    <col min="7433" max="7433" width="1.7109375" style="108" customWidth="1"/>
    <col min="7434" max="7436" width="6.7109375" style="108" customWidth="1"/>
    <col min="7437" max="7437" width="1.7109375" style="108" customWidth="1"/>
    <col min="7438" max="7440" width="6.7109375" style="108" customWidth="1"/>
    <col min="7441" max="7441" width="1.7109375" style="108" customWidth="1"/>
    <col min="7442" max="7444" width="6.7109375" style="108" customWidth="1"/>
    <col min="7445" max="7445" width="1.7109375" style="108" customWidth="1"/>
    <col min="7446" max="7448" width="6.7109375" style="108" customWidth="1"/>
    <col min="7449" max="7449" width="1.7109375" style="108" customWidth="1"/>
    <col min="7450" max="7450" width="6.5703125" style="108" customWidth="1"/>
    <col min="7451" max="7452" width="6.7109375" style="108" customWidth="1"/>
    <col min="7453" max="7680" width="11.42578125" style="108"/>
    <col min="7681" max="7681" width="19.42578125" style="108" customWidth="1"/>
    <col min="7682" max="7682" width="8.42578125" style="108" customWidth="1"/>
    <col min="7683" max="7683" width="8.140625" style="108" customWidth="1"/>
    <col min="7684" max="7684" width="7.5703125" style="108" customWidth="1"/>
    <col min="7685" max="7685" width="1.7109375" style="108" customWidth="1"/>
    <col min="7686" max="7688" width="6.7109375" style="108" customWidth="1"/>
    <col min="7689" max="7689" width="1.7109375" style="108" customWidth="1"/>
    <col min="7690" max="7692" width="6.7109375" style="108" customWidth="1"/>
    <col min="7693" max="7693" width="1.7109375" style="108" customWidth="1"/>
    <col min="7694" max="7696" width="6.7109375" style="108" customWidth="1"/>
    <col min="7697" max="7697" width="1.7109375" style="108" customWidth="1"/>
    <col min="7698" max="7700" width="6.7109375" style="108" customWidth="1"/>
    <col min="7701" max="7701" width="1.7109375" style="108" customWidth="1"/>
    <col min="7702" max="7704" width="6.7109375" style="108" customWidth="1"/>
    <col min="7705" max="7705" width="1.7109375" style="108" customWidth="1"/>
    <col min="7706" max="7706" width="6.5703125" style="108" customWidth="1"/>
    <col min="7707" max="7708" width="6.7109375" style="108" customWidth="1"/>
    <col min="7709" max="7936" width="11.42578125" style="108"/>
    <col min="7937" max="7937" width="19.42578125" style="108" customWidth="1"/>
    <col min="7938" max="7938" width="8.42578125" style="108" customWidth="1"/>
    <col min="7939" max="7939" width="8.140625" style="108" customWidth="1"/>
    <col min="7940" max="7940" width="7.5703125" style="108" customWidth="1"/>
    <col min="7941" max="7941" width="1.7109375" style="108" customWidth="1"/>
    <col min="7942" max="7944" width="6.7109375" style="108" customWidth="1"/>
    <col min="7945" max="7945" width="1.7109375" style="108" customWidth="1"/>
    <col min="7946" max="7948" width="6.7109375" style="108" customWidth="1"/>
    <col min="7949" max="7949" width="1.7109375" style="108" customWidth="1"/>
    <col min="7950" max="7952" width="6.7109375" style="108" customWidth="1"/>
    <col min="7953" max="7953" width="1.7109375" style="108" customWidth="1"/>
    <col min="7954" max="7956" width="6.7109375" style="108" customWidth="1"/>
    <col min="7957" max="7957" width="1.7109375" style="108" customWidth="1"/>
    <col min="7958" max="7960" width="6.7109375" style="108" customWidth="1"/>
    <col min="7961" max="7961" width="1.7109375" style="108" customWidth="1"/>
    <col min="7962" max="7962" width="6.5703125" style="108" customWidth="1"/>
    <col min="7963" max="7964" width="6.7109375" style="108" customWidth="1"/>
    <col min="7965" max="8192" width="11.42578125" style="108"/>
    <col min="8193" max="8193" width="19.42578125" style="108" customWidth="1"/>
    <col min="8194" max="8194" width="8.42578125" style="108" customWidth="1"/>
    <col min="8195" max="8195" width="8.140625" style="108" customWidth="1"/>
    <col min="8196" max="8196" width="7.5703125" style="108" customWidth="1"/>
    <col min="8197" max="8197" width="1.7109375" style="108" customWidth="1"/>
    <col min="8198" max="8200" width="6.7109375" style="108" customWidth="1"/>
    <col min="8201" max="8201" width="1.7109375" style="108" customWidth="1"/>
    <col min="8202" max="8204" width="6.7109375" style="108" customWidth="1"/>
    <col min="8205" max="8205" width="1.7109375" style="108" customWidth="1"/>
    <col min="8206" max="8208" width="6.7109375" style="108" customWidth="1"/>
    <col min="8209" max="8209" width="1.7109375" style="108" customWidth="1"/>
    <col min="8210" max="8212" width="6.7109375" style="108" customWidth="1"/>
    <col min="8213" max="8213" width="1.7109375" style="108" customWidth="1"/>
    <col min="8214" max="8216" width="6.7109375" style="108" customWidth="1"/>
    <col min="8217" max="8217" width="1.7109375" style="108" customWidth="1"/>
    <col min="8218" max="8218" width="6.5703125" style="108" customWidth="1"/>
    <col min="8219" max="8220" width="6.7109375" style="108" customWidth="1"/>
    <col min="8221" max="8448" width="11.42578125" style="108"/>
    <col min="8449" max="8449" width="19.42578125" style="108" customWidth="1"/>
    <col min="8450" max="8450" width="8.42578125" style="108" customWidth="1"/>
    <col min="8451" max="8451" width="8.140625" style="108" customWidth="1"/>
    <col min="8452" max="8452" width="7.5703125" style="108" customWidth="1"/>
    <col min="8453" max="8453" width="1.7109375" style="108" customWidth="1"/>
    <col min="8454" max="8456" width="6.7109375" style="108" customWidth="1"/>
    <col min="8457" max="8457" width="1.7109375" style="108" customWidth="1"/>
    <col min="8458" max="8460" width="6.7109375" style="108" customWidth="1"/>
    <col min="8461" max="8461" width="1.7109375" style="108" customWidth="1"/>
    <col min="8462" max="8464" width="6.7109375" style="108" customWidth="1"/>
    <col min="8465" max="8465" width="1.7109375" style="108" customWidth="1"/>
    <col min="8466" max="8468" width="6.7109375" style="108" customWidth="1"/>
    <col min="8469" max="8469" width="1.7109375" style="108" customWidth="1"/>
    <col min="8470" max="8472" width="6.7109375" style="108" customWidth="1"/>
    <col min="8473" max="8473" width="1.7109375" style="108" customWidth="1"/>
    <col min="8474" max="8474" width="6.5703125" style="108" customWidth="1"/>
    <col min="8475" max="8476" width="6.7109375" style="108" customWidth="1"/>
    <col min="8477" max="8704" width="11.42578125" style="108"/>
    <col min="8705" max="8705" width="19.42578125" style="108" customWidth="1"/>
    <col min="8706" max="8706" width="8.42578125" style="108" customWidth="1"/>
    <col min="8707" max="8707" width="8.140625" style="108" customWidth="1"/>
    <col min="8708" max="8708" width="7.5703125" style="108" customWidth="1"/>
    <col min="8709" max="8709" width="1.7109375" style="108" customWidth="1"/>
    <col min="8710" max="8712" width="6.7109375" style="108" customWidth="1"/>
    <col min="8713" max="8713" width="1.7109375" style="108" customWidth="1"/>
    <col min="8714" max="8716" width="6.7109375" style="108" customWidth="1"/>
    <col min="8717" max="8717" width="1.7109375" style="108" customWidth="1"/>
    <col min="8718" max="8720" width="6.7109375" style="108" customWidth="1"/>
    <col min="8721" max="8721" width="1.7109375" style="108" customWidth="1"/>
    <col min="8722" max="8724" width="6.7109375" style="108" customWidth="1"/>
    <col min="8725" max="8725" width="1.7109375" style="108" customWidth="1"/>
    <col min="8726" max="8728" width="6.7109375" style="108" customWidth="1"/>
    <col min="8729" max="8729" width="1.7109375" style="108" customWidth="1"/>
    <col min="8730" max="8730" width="6.5703125" style="108" customWidth="1"/>
    <col min="8731" max="8732" width="6.7109375" style="108" customWidth="1"/>
    <col min="8733" max="8960" width="11.42578125" style="108"/>
    <col min="8961" max="8961" width="19.42578125" style="108" customWidth="1"/>
    <col min="8962" max="8962" width="8.42578125" style="108" customWidth="1"/>
    <col min="8963" max="8963" width="8.140625" style="108" customWidth="1"/>
    <col min="8964" max="8964" width="7.5703125" style="108" customWidth="1"/>
    <col min="8965" max="8965" width="1.7109375" style="108" customWidth="1"/>
    <col min="8966" max="8968" width="6.7109375" style="108" customWidth="1"/>
    <col min="8969" max="8969" width="1.7109375" style="108" customWidth="1"/>
    <col min="8970" max="8972" width="6.7109375" style="108" customWidth="1"/>
    <col min="8973" max="8973" width="1.7109375" style="108" customWidth="1"/>
    <col min="8974" max="8976" width="6.7109375" style="108" customWidth="1"/>
    <col min="8977" max="8977" width="1.7109375" style="108" customWidth="1"/>
    <col min="8978" max="8980" width="6.7109375" style="108" customWidth="1"/>
    <col min="8981" max="8981" width="1.7109375" style="108" customWidth="1"/>
    <col min="8982" max="8984" width="6.7109375" style="108" customWidth="1"/>
    <col min="8985" max="8985" width="1.7109375" style="108" customWidth="1"/>
    <col min="8986" max="8986" width="6.5703125" style="108" customWidth="1"/>
    <col min="8987" max="8988" width="6.7109375" style="108" customWidth="1"/>
    <col min="8989" max="9216" width="11.42578125" style="108"/>
    <col min="9217" max="9217" width="19.42578125" style="108" customWidth="1"/>
    <col min="9218" max="9218" width="8.42578125" style="108" customWidth="1"/>
    <col min="9219" max="9219" width="8.140625" style="108" customWidth="1"/>
    <col min="9220" max="9220" width="7.5703125" style="108" customWidth="1"/>
    <col min="9221" max="9221" width="1.7109375" style="108" customWidth="1"/>
    <col min="9222" max="9224" width="6.7109375" style="108" customWidth="1"/>
    <col min="9225" max="9225" width="1.7109375" style="108" customWidth="1"/>
    <col min="9226" max="9228" width="6.7109375" style="108" customWidth="1"/>
    <col min="9229" max="9229" width="1.7109375" style="108" customWidth="1"/>
    <col min="9230" max="9232" width="6.7109375" style="108" customWidth="1"/>
    <col min="9233" max="9233" width="1.7109375" style="108" customWidth="1"/>
    <col min="9234" max="9236" width="6.7109375" style="108" customWidth="1"/>
    <col min="9237" max="9237" width="1.7109375" style="108" customWidth="1"/>
    <col min="9238" max="9240" width="6.7109375" style="108" customWidth="1"/>
    <col min="9241" max="9241" width="1.7109375" style="108" customWidth="1"/>
    <col min="9242" max="9242" width="6.5703125" style="108" customWidth="1"/>
    <col min="9243" max="9244" width="6.7109375" style="108" customWidth="1"/>
    <col min="9245" max="9472" width="11.42578125" style="108"/>
    <col min="9473" max="9473" width="19.42578125" style="108" customWidth="1"/>
    <col min="9474" max="9474" width="8.42578125" style="108" customWidth="1"/>
    <col min="9475" max="9475" width="8.140625" style="108" customWidth="1"/>
    <col min="9476" max="9476" width="7.5703125" style="108" customWidth="1"/>
    <col min="9477" max="9477" width="1.7109375" style="108" customWidth="1"/>
    <col min="9478" max="9480" width="6.7109375" style="108" customWidth="1"/>
    <col min="9481" max="9481" width="1.7109375" style="108" customWidth="1"/>
    <col min="9482" max="9484" width="6.7109375" style="108" customWidth="1"/>
    <col min="9485" max="9485" width="1.7109375" style="108" customWidth="1"/>
    <col min="9486" max="9488" width="6.7109375" style="108" customWidth="1"/>
    <col min="9489" max="9489" width="1.7109375" style="108" customWidth="1"/>
    <col min="9490" max="9492" width="6.7109375" style="108" customWidth="1"/>
    <col min="9493" max="9493" width="1.7109375" style="108" customWidth="1"/>
    <col min="9494" max="9496" width="6.7109375" style="108" customWidth="1"/>
    <col min="9497" max="9497" width="1.7109375" style="108" customWidth="1"/>
    <col min="9498" max="9498" width="6.5703125" style="108" customWidth="1"/>
    <col min="9499" max="9500" width="6.7109375" style="108" customWidth="1"/>
    <col min="9501" max="9728" width="11.42578125" style="108"/>
    <col min="9729" max="9729" width="19.42578125" style="108" customWidth="1"/>
    <col min="9730" max="9730" width="8.42578125" style="108" customWidth="1"/>
    <col min="9731" max="9731" width="8.140625" style="108" customWidth="1"/>
    <col min="9732" max="9732" width="7.5703125" style="108" customWidth="1"/>
    <col min="9733" max="9733" width="1.7109375" style="108" customWidth="1"/>
    <col min="9734" max="9736" width="6.7109375" style="108" customWidth="1"/>
    <col min="9737" max="9737" width="1.7109375" style="108" customWidth="1"/>
    <col min="9738" max="9740" width="6.7109375" style="108" customWidth="1"/>
    <col min="9741" max="9741" width="1.7109375" style="108" customWidth="1"/>
    <col min="9742" max="9744" width="6.7109375" style="108" customWidth="1"/>
    <col min="9745" max="9745" width="1.7109375" style="108" customWidth="1"/>
    <col min="9746" max="9748" width="6.7109375" style="108" customWidth="1"/>
    <col min="9749" max="9749" width="1.7109375" style="108" customWidth="1"/>
    <col min="9750" max="9752" width="6.7109375" style="108" customWidth="1"/>
    <col min="9753" max="9753" width="1.7109375" style="108" customWidth="1"/>
    <col min="9754" max="9754" width="6.5703125" style="108" customWidth="1"/>
    <col min="9755" max="9756" width="6.7109375" style="108" customWidth="1"/>
    <col min="9757" max="9984" width="11.42578125" style="108"/>
    <col min="9985" max="9985" width="19.42578125" style="108" customWidth="1"/>
    <col min="9986" max="9986" width="8.42578125" style="108" customWidth="1"/>
    <col min="9987" max="9987" width="8.140625" style="108" customWidth="1"/>
    <col min="9988" max="9988" width="7.5703125" style="108" customWidth="1"/>
    <col min="9989" max="9989" width="1.7109375" style="108" customWidth="1"/>
    <col min="9990" max="9992" width="6.7109375" style="108" customWidth="1"/>
    <col min="9993" max="9993" width="1.7109375" style="108" customWidth="1"/>
    <col min="9994" max="9996" width="6.7109375" style="108" customWidth="1"/>
    <col min="9997" max="9997" width="1.7109375" style="108" customWidth="1"/>
    <col min="9998" max="10000" width="6.7109375" style="108" customWidth="1"/>
    <col min="10001" max="10001" width="1.7109375" style="108" customWidth="1"/>
    <col min="10002" max="10004" width="6.7109375" style="108" customWidth="1"/>
    <col min="10005" max="10005" width="1.7109375" style="108" customWidth="1"/>
    <col min="10006" max="10008" width="6.7109375" style="108" customWidth="1"/>
    <col min="10009" max="10009" width="1.7109375" style="108" customWidth="1"/>
    <col min="10010" max="10010" width="6.5703125" style="108" customWidth="1"/>
    <col min="10011" max="10012" width="6.7109375" style="108" customWidth="1"/>
    <col min="10013" max="10240" width="11.42578125" style="108"/>
    <col min="10241" max="10241" width="19.42578125" style="108" customWidth="1"/>
    <col min="10242" max="10242" width="8.42578125" style="108" customWidth="1"/>
    <col min="10243" max="10243" width="8.140625" style="108" customWidth="1"/>
    <col min="10244" max="10244" width="7.5703125" style="108" customWidth="1"/>
    <col min="10245" max="10245" width="1.7109375" style="108" customWidth="1"/>
    <col min="10246" max="10248" width="6.7109375" style="108" customWidth="1"/>
    <col min="10249" max="10249" width="1.7109375" style="108" customWidth="1"/>
    <col min="10250" max="10252" width="6.7109375" style="108" customWidth="1"/>
    <col min="10253" max="10253" width="1.7109375" style="108" customWidth="1"/>
    <col min="10254" max="10256" width="6.7109375" style="108" customWidth="1"/>
    <col min="10257" max="10257" width="1.7109375" style="108" customWidth="1"/>
    <col min="10258" max="10260" width="6.7109375" style="108" customWidth="1"/>
    <col min="10261" max="10261" width="1.7109375" style="108" customWidth="1"/>
    <col min="10262" max="10264" width="6.7109375" style="108" customWidth="1"/>
    <col min="10265" max="10265" width="1.7109375" style="108" customWidth="1"/>
    <col min="10266" max="10266" width="6.5703125" style="108" customWidth="1"/>
    <col min="10267" max="10268" width="6.7109375" style="108" customWidth="1"/>
    <col min="10269" max="10496" width="11.42578125" style="108"/>
    <col min="10497" max="10497" width="19.42578125" style="108" customWidth="1"/>
    <col min="10498" max="10498" width="8.42578125" style="108" customWidth="1"/>
    <col min="10499" max="10499" width="8.140625" style="108" customWidth="1"/>
    <col min="10500" max="10500" width="7.5703125" style="108" customWidth="1"/>
    <col min="10501" max="10501" width="1.7109375" style="108" customWidth="1"/>
    <col min="10502" max="10504" width="6.7109375" style="108" customWidth="1"/>
    <col min="10505" max="10505" width="1.7109375" style="108" customWidth="1"/>
    <col min="10506" max="10508" width="6.7109375" style="108" customWidth="1"/>
    <col min="10509" max="10509" width="1.7109375" style="108" customWidth="1"/>
    <col min="10510" max="10512" width="6.7109375" style="108" customWidth="1"/>
    <col min="10513" max="10513" width="1.7109375" style="108" customWidth="1"/>
    <col min="10514" max="10516" width="6.7109375" style="108" customWidth="1"/>
    <col min="10517" max="10517" width="1.7109375" style="108" customWidth="1"/>
    <col min="10518" max="10520" width="6.7109375" style="108" customWidth="1"/>
    <col min="10521" max="10521" width="1.7109375" style="108" customWidth="1"/>
    <col min="10522" max="10522" width="6.5703125" style="108" customWidth="1"/>
    <col min="10523" max="10524" width="6.7109375" style="108" customWidth="1"/>
    <col min="10525" max="10752" width="11.42578125" style="108"/>
    <col min="10753" max="10753" width="19.42578125" style="108" customWidth="1"/>
    <col min="10754" max="10754" width="8.42578125" style="108" customWidth="1"/>
    <col min="10755" max="10755" width="8.140625" style="108" customWidth="1"/>
    <col min="10756" max="10756" width="7.5703125" style="108" customWidth="1"/>
    <col min="10757" max="10757" width="1.7109375" style="108" customWidth="1"/>
    <col min="10758" max="10760" width="6.7109375" style="108" customWidth="1"/>
    <col min="10761" max="10761" width="1.7109375" style="108" customWidth="1"/>
    <col min="10762" max="10764" width="6.7109375" style="108" customWidth="1"/>
    <col min="10765" max="10765" width="1.7109375" style="108" customWidth="1"/>
    <col min="10766" max="10768" width="6.7109375" style="108" customWidth="1"/>
    <col min="10769" max="10769" width="1.7109375" style="108" customWidth="1"/>
    <col min="10770" max="10772" width="6.7109375" style="108" customWidth="1"/>
    <col min="10773" max="10773" width="1.7109375" style="108" customWidth="1"/>
    <col min="10774" max="10776" width="6.7109375" style="108" customWidth="1"/>
    <col min="10777" max="10777" width="1.7109375" style="108" customWidth="1"/>
    <col min="10778" max="10778" width="6.5703125" style="108" customWidth="1"/>
    <col min="10779" max="10780" width="6.7109375" style="108" customWidth="1"/>
    <col min="10781" max="11008" width="11.42578125" style="108"/>
    <col min="11009" max="11009" width="19.42578125" style="108" customWidth="1"/>
    <col min="11010" max="11010" width="8.42578125" style="108" customWidth="1"/>
    <col min="11011" max="11011" width="8.140625" style="108" customWidth="1"/>
    <col min="11012" max="11012" width="7.5703125" style="108" customWidth="1"/>
    <col min="11013" max="11013" width="1.7109375" style="108" customWidth="1"/>
    <col min="11014" max="11016" width="6.7109375" style="108" customWidth="1"/>
    <col min="11017" max="11017" width="1.7109375" style="108" customWidth="1"/>
    <col min="11018" max="11020" width="6.7109375" style="108" customWidth="1"/>
    <col min="11021" max="11021" width="1.7109375" style="108" customWidth="1"/>
    <col min="11022" max="11024" width="6.7109375" style="108" customWidth="1"/>
    <col min="11025" max="11025" width="1.7109375" style="108" customWidth="1"/>
    <col min="11026" max="11028" width="6.7109375" style="108" customWidth="1"/>
    <col min="11029" max="11029" width="1.7109375" style="108" customWidth="1"/>
    <col min="11030" max="11032" width="6.7109375" style="108" customWidth="1"/>
    <col min="11033" max="11033" width="1.7109375" style="108" customWidth="1"/>
    <col min="11034" max="11034" width="6.5703125" style="108" customWidth="1"/>
    <col min="11035" max="11036" width="6.7109375" style="108" customWidth="1"/>
    <col min="11037" max="11264" width="11.42578125" style="108"/>
    <col min="11265" max="11265" width="19.42578125" style="108" customWidth="1"/>
    <col min="11266" max="11266" width="8.42578125" style="108" customWidth="1"/>
    <col min="11267" max="11267" width="8.140625" style="108" customWidth="1"/>
    <col min="11268" max="11268" width="7.5703125" style="108" customWidth="1"/>
    <col min="11269" max="11269" width="1.7109375" style="108" customWidth="1"/>
    <col min="11270" max="11272" width="6.7109375" style="108" customWidth="1"/>
    <col min="11273" max="11273" width="1.7109375" style="108" customWidth="1"/>
    <col min="11274" max="11276" width="6.7109375" style="108" customWidth="1"/>
    <col min="11277" max="11277" width="1.7109375" style="108" customWidth="1"/>
    <col min="11278" max="11280" width="6.7109375" style="108" customWidth="1"/>
    <col min="11281" max="11281" width="1.7109375" style="108" customWidth="1"/>
    <col min="11282" max="11284" width="6.7109375" style="108" customWidth="1"/>
    <col min="11285" max="11285" width="1.7109375" style="108" customWidth="1"/>
    <col min="11286" max="11288" width="6.7109375" style="108" customWidth="1"/>
    <col min="11289" max="11289" width="1.7109375" style="108" customWidth="1"/>
    <col min="11290" max="11290" width="6.5703125" style="108" customWidth="1"/>
    <col min="11291" max="11292" width="6.7109375" style="108" customWidth="1"/>
    <col min="11293" max="11520" width="11.42578125" style="108"/>
    <col min="11521" max="11521" width="19.42578125" style="108" customWidth="1"/>
    <col min="11522" max="11522" width="8.42578125" style="108" customWidth="1"/>
    <col min="11523" max="11523" width="8.140625" style="108" customWidth="1"/>
    <col min="11524" max="11524" width="7.5703125" style="108" customWidth="1"/>
    <col min="11525" max="11525" width="1.7109375" style="108" customWidth="1"/>
    <col min="11526" max="11528" width="6.7109375" style="108" customWidth="1"/>
    <col min="11529" max="11529" width="1.7109375" style="108" customWidth="1"/>
    <col min="11530" max="11532" width="6.7109375" style="108" customWidth="1"/>
    <col min="11533" max="11533" width="1.7109375" style="108" customWidth="1"/>
    <col min="11534" max="11536" width="6.7109375" style="108" customWidth="1"/>
    <col min="11537" max="11537" width="1.7109375" style="108" customWidth="1"/>
    <col min="11538" max="11540" width="6.7109375" style="108" customWidth="1"/>
    <col min="11541" max="11541" width="1.7109375" style="108" customWidth="1"/>
    <col min="11542" max="11544" width="6.7109375" style="108" customWidth="1"/>
    <col min="11545" max="11545" width="1.7109375" style="108" customWidth="1"/>
    <col min="11546" max="11546" width="6.5703125" style="108" customWidth="1"/>
    <col min="11547" max="11548" width="6.7109375" style="108" customWidth="1"/>
    <col min="11549" max="11776" width="11.42578125" style="108"/>
    <col min="11777" max="11777" width="19.42578125" style="108" customWidth="1"/>
    <col min="11778" max="11778" width="8.42578125" style="108" customWidth="1"/>
    <col min="11779" max="11779" width="8.140625" style="108" customWidth="1"/>
    <col min="11780" max="11780" width="7.5703125" style="108" customWidth="1"/>
    <col min="11781" max="11781" width="1.7109375" style="108" customWidth="1"/>
    <col min="11782" max="11784" width="6.7109375" style="108" customWidth="1"/>
    <col min="11785" max="11785" width="1.7109375" style="108" customWidth="1"/>
    <col min="11786" max="11788" width="6.7109375" style="108" customWidth="1"/>
    <col min="11789" max="11789" width="1.7109375" style="108" customWidth="1"/>
    <col min="11790" max="11792" width="6.7109375" style="108" customWidth="1"/>
    <col min="11793" max="11793" width="1.7109375" style="108" customWidth="1"/>
    <col min="11794" max="11796" width="6.7109375" style="108" customWidth="1"/>
    <col min="11797" max="11797" width="1.7109375" style="108" customWidth="1"/>
    <col min="11798" max="11800" width="6.7109375" style="108" customWidth="1"/>
    <col min="11801" max="11801" width="1.7109375" style="108" customWidth="1"/>
    <col min="11802" max="11802" width="6.5703125" style="108" customWidth="1"/>
    <col min="11803" max="11804" width="6.7109375" style="108" customWidth="1"/>
    <col min="11805" max="12032" width="11.42578125" style="108"/>
    <col min="12033" max="12033" width="19.42578125" style="108" customWidth="1"/>
    <col min="12034" max="12034" width="8.42578125" style="108" customWidth="1"/>
    <col min="12035" max="12035" width="8.140625" style="108" customWidth="1"/>
    <col min="12036" max="12036" width="7.5703125" style="108" customWidth="1"/>
    <col min="12037" max="12037" width="1.7109375" style="108" customWidth="1"/>
    <col min="12038" max="12040" width="6.7109375" style="108" customWidth="1"/>
    <col min="12041" max="12041" width="1.7109375" style="108" customWidth="1"/>
    <col min="12042" max="12044" width="6.7109375" style="108" customWidth="1"/>
    <col min="12045" max="12045" width="1.7109375" style="108" customWidth="1"/>
    <col min="12046" max="12048" width="6.7109375" style="108" customWidth="1"/>
    <col min="12049" max="12049" width="1.7109375" style="108" customWidth="1"/>
    <col min="12050" max="12052" width="6.7109375" style="108" customWidth="1"/>
    <col min="12053" max="12053" width="1.7109375" style="108" customWidth="1"/>
    <col min="12054" max="12056" width="6.7109375" style="108" customWidth="1"/>
    <col min="12057" max="12057" width="1.7109375" style="108" customWidth="1"/>
    <col min="12058" max="12058" width="6.5703125" style="108" customWidth="1"/>
    <col min="12059" max="12060" width="6.7109375" style="108" customWidth="1"/>
    <col min="12061" max="12288" width="11.42578125" style="108"/>
    <col min="12289" max="12289" width="19.42578125" style="108" customWidth="1"/>
    <col min="12290" max="12290" width="8.42578125" style="108" customWidth="1"/>
    <col min="12291" max="12291" width="8.140625" style="108" customWidth="1"/>
    <col min="12292" max="12292" width="7.5703125" style="108" customWidth="1"/>
    <col min="12293" max="12293" width="1.7109375" style="108" customWidth="1"/>
    <col min="12294" max="12296" width="6.7109375" style="108" customWidth="1"/>
    <col min="12297" max="12297" width="1.7109375" style="108" customWidth="1"/>
    <col min="12298" max="12300" width="6.7109375" style="108" customWidth="1"/>
    <col min="12301" max="12301" width="1.7109375" style="108" customWidth="1"/>
    <col min="12302" max="12304" width="6.7109375" style="108" customWidth="1"/>
    <col min="12305" max="12305" width="1.7109375" style="108" customWidth="1"/>
    <col min="12306" max="12308" width="6.7109375" style="108" customWidth="1"/>
    <col min="12309" max="12309" width="1.7109375" style="108" customWidth="1"/>
    <col min="12310" max="12312" width="6.7109375" style="108" customWidth="1"/>
    <col min="12313" max="12313" width="1.7109375" style="108" customWidth="1"/>
    <col min="12314" max="12314" width="6.5703125" style="108" customWidth="1"/>
    <col min="12315" max="12316" width="6.7109375" style="108" customWidth="1"/>
    <col min="12317" max="12544" width="11.42578125" style="108"/>
    <col min="12545" max="12545" width="19.42578125" style="108" customWidth="1"/>
    <col min="12546" max="12546" width="8.42578125" style="108" customWidth="1"/>
    <col min="12547" max="12547" width="8.140625" style="108" customWidth="1"/>
    <col min="12548" max="12548" width="7.5703125" style="108" customWidth="1"/>
    <col min="12549" max="12549" width="1.7109375" style="108" customWidth="1"/>
    <col min="12550" max="12552" width="6.7109375" style="108" customWidth="1"/>
    <col min="12553" max="12553" width="1.7109375" style="108" customWidth="1"/>
    <col min="12554" max="12556" width="6.7109375" style="108" customWidth="1"/>
    <col min="12557" max="12557" width="1.7109375" style="108" customWidth="1"/>
    <col min="12558" max="12560" width="6.7109375" style="108" customWidth="1"/>
    <col min="12561" max="12561" width="1.7109375" style="108" customWidth="1"/>
    <col min="12562" max="12564" width="6.7109375" style="108" customWidth="1"/>
    <col min="12565" max="12565" width="1.7109375" style="108" customWidth="1"/>
    <col min="12566" max="12568" width="6.7109375" style="108" customWidth="1"/>
    <col min="12569" max="12569" width="1.7109375" style="108" customWidth="1"/>
    <col min="12570" max="12570" width="6.5703125" style="108" customWidth="1"/>
    <col min="12571" max="12572" width="6.7109375" style="108" customWidth="1"/>
    <col min="12573" max="12800" width="11.42578125" style="108"/>
    <col min="12801" max="12801" width="19.42578125" style="108" customWidth="1"/>
    <col min="12802" max="12802" width="8.42578125" style="108" customWidth="1"/>
    <col min="12803" max="12803" width="8.140625" style="108" customWidth="1"/>
    <col min="12804" max="12804" width="7.5703125" style="108" customWidth="1"/>
    <col min="12805" max="12805" width="1.7109375" style="108" customWidth="1"/>
    <col min="12806" max="12808" width="6.7109375" style="108" customWidth="1"/>
    <col min="12809" max="12809" width="1.7109375" style="108" customWidth="1"/>
    <col min="12810" max="12812" width="6.7109375" style="108" customWidth="1"/>
    <col min="12813" max="12813" width="1.7109375" style="108" customWidth="1"/>
    <col min="12814" max="12816" width="6.7109375" style="108" customWidth="1"/>
    <col min="12817" max="12817" width="1.7109375" style="108" customWidth="1"/>
    <col min="12818" max="12820" width="6.7109375" style="108" customWidth="1"/>
    <col min="12821" max="12821" width="1.7109375" style="108" customWidth="1"/>
    <col min="12822" max="12824" width="6.7109375" style="108" customWidth="1"/>
    <col min="12825" max="12825" width="1.7109375" style="108" customWidth="1"/>
    <col min="12826" max="12826" width="6.5703125" style="108" customWidth="1"/>
    <col min="12827" max="12828" width="6.7109375" style="108" customWidth="1"/>
    <col min="12829" max="13056" width="11.42578125" style="108"/>
    <col min="13057" max="13057" width="19.42578125" style="108" customWidth="1"/>
    <col min="13058" max="13058" width="8.42578125" style="108" customWidth="1"/>
    <col min="13059" max="13059" width="8.140625" style="108" customWidth="1"/>
    <col min="13060" max="13060" width="7.5703125" style="108" customWidth="1"/>
    <col min="13061" max="13061" width="1.7109375" style="108" customWidth="1"/>
    <col min="13062" max="13064" width="6.7109375" style="108" customWidth="1"/>
    <col min="13065" max="13065" width="1.7109375" style="108" customWidth="1"/>
    <col min="13066" max="13068" width="6.7109375" style="108" customWidth="1"/>
    <col min="13069" max="13069" width="1.7109375" style="108" customWidth="1"/>
    <col min="13070" max="13072" width="6.7109375" style="108" customWidth="1"/>
    <col min="13073" max="13073" width="1.7109375" style="108" customWidth="1"/>
    <col min="13074" max="13076" width="6.7109375" style="108" customWidth="1"/>
    <col min="13077" max="13077" width="1.7109375" style="108" customWidth="1"/>
    <col min="13078" max="13080" width="6.7109375" style="108" customWidth="1"/>
    <col min="13081" max="13081" width="1.7109375" style="108" customWidth="1"/>
    <col min="13082" max="13082" width="6.5703125" style="108" customWidth="1"/>
    <col min="13083" max="13084" width="6.7109375" style="108" customWidth="1"/>
    <col min="13085" max="13312" width="11.42578125" style="108"/>
    <col min="13313" max="13313" width="19.42578125" style="108" customWidth="1"/>
    <col min="13314" max="13314" width="8.42578125" style="108" customWidth="1"/>
    <col min="13315" max="13315" width="8.140625" style="108" customWidth="1"/>
    <col min="13316" max="13316" width="7.5703125" style="108" customWidth="1"/>
    <col min="13317" max="13317" width="1.7109375" style="108" customWidth="1"/>
    <col min="13318" max="13320" width="6.7109375" style="108" customWidth="1"/>
    <col min="13321" max="13321" width="1.7109375" style="108" customWidth="1"/>
    <col min="13322" max="13324" width="6.7109375" style="108" customWidth="1"/>
    <col min="13325" max="13325" width="1.7109375" style="108" customWidth="1"/>
    <col min="13326" max="13328" width="6.7109375" style="108" customWidth="1"/>
    <col min="13329" max="13329" width="1.7109375" style="108" customWidth="1"/>
    <col min="13330" max="13332" width="6.7109375" style="108" customWidth="1"/>
    <col min="13333" max="13333" width="1.7109375" style="108" customWidth="1"/>
    <col min="13334" max="13336" width="6.7109375" style="108" customWidth="1"/>
    <col min="13337" max="13337" width="1.7109375" style="108" customWidth="1"/>
    <col min="13338" max="13338" width="6.5703125" style="108" customWidth="1"/>
    <col min="13339" max="13340" width="6.7109375" style="108" customWidth="1"/>
    <col min="13341" max="13568" width="11.42578125" style="108"/>
    <col min="13569" max="13569" width="19.42578125" style="108" customWidth="1"/>
    <col min="13570" max="13570" width="8.42578125" style="108" customWidth="1"/>
    <col min="13571" max="13571" width="8.140625" style="108" customWidth="1"/>
    <col min="13572" max="13572" width="7.5703125" style="108" customWidth="1"/>
    <col min="13573" max="13573" width="1.7109375" style="108" customWidth="1"/>
    <col min="13574" max="13576" width="6.7109375" style="108" customWidth="1"/>
    <col min="13577" max="13577" width="1.7109375" style="108" customWidth="1"/>
    <col min="13578" max="13580" width="6.7109375" style="108" customWidth="1"/>
    <col min="13581" max="13581" width="1.7109375" style="108" customWidth="1"/>
    <col min="13582" max="13584" width="6.7109375" style="108" customWidth="1"/>
    <col min="13585" max="13585" width="1.7109375" style="108" customWidth="1"/>
    <col min="13586" max="13588" width="6.7109375" style="108" customWidth="1"/>
    <col min="13589" max="13589" width="1.7109375" style="108" customWidth="1"/>
    <col min="13590" max="13592" width="6.7109375" style="108" customWidth="1"/>
    <col min="13593" max="13593" width="1.7109375" style="108" customWidth="1"/>
    <col min="13594" max="13594" width="6.5703125" style="108" customWidth="1"/>
    <col min="13595" max="13596" width="6.7109375" style="108" customWidth="1"/>
    <col min="13597" max="13824" width="11.42578125" style="108"/>
    <col min="13825" max="13825" width="19.42578125" style="108" customWidth="1"/>
    <col min="13826" max="13826" width="8.42578125" style="108" customWidth="1"/>
    <col min="13827" max="13827" width="8.140625" style="108" customWidth="1"/>
    <col min="13828" max="13828" width="7.5703125" style="108" customWidth="1"/>
    <col min="13829" max="13829" width="1.7109375" style="108" customWidth="1"/>
    <col min="13830" max="13832" width="6.7109375" style="108" customWidth="1"/>
    <col min="13833" max="13833" width="1.7109375" style="108" customWidth="1"/>
    <col min="13834" max="13836" width="6.7109375" style="108" customWidth="1"/>
    <col min="13837" max="13837" width="1.7109375" style="108" customWidth="1"/>
    <col min="13838" max="13840" width="6.7109375" style="108" customWidth="1"/>
    <col min="13841" max="13841" width="1.7109375" style="108" customWidth="1"/>
    <col min="13842" max="13844" width="6.7109375" style="108" customWidth="1"/>
    <col min="13845" max="13845" width="1.7109375" style="108" customWidth="1"/>
    <col min="13846" max="13848" width="6.7109375" style="108" customWidth="1"/>
    <col min="13849" max="13849" width="1.7109375" style="108" customWidth="1"/>
    <col min="13850" max="13850" width="6.5703125" style="108" customWidth="1"/>
    <col min="13851" max="13852" width="6.7109375" style="108" customWidth="1"/>
    <col min="13853" max="14080" width="11.42578125" style="108"/>
    <col min="14081" max="14081" width="19.42578125" style="108" customWidth="1"/>
    <col min="14082" max="14082" width="8.42578125" style="108" customWidth="1"/>
    <col min="14083" max="14083" width="8.140625" style="108" customWidth="1"/>
    <col min="14084" max="14084" width="7.5703125" style="108" customWidth="1"/>
    <col min="14085" max="14085" width="1.7109375" style="108" customWidth="1"/>
    <col min="14086" max="14088" width="6.7109375" style="108" customWidth="1"/>
    <col min="14089" max="14089" width="1.7109375" style="108" customWidth="1"/>
    <col min="14090" max="14092" width="6.7109375" style="108" customWidth="1"/>
    <col min="14093" max="14093" width="1.7109375" style="108" customWidth="1"/>
    <col min="14094" max="14096" width="6.7109375" style="108" customWidth="1"/>
    <col min="14097" max="14097" width="1.7109375" style="108" customWidth="1"/>
    <col min="14098" max="14100" width="6.7109375" style="108" customWidth="1"/>
    <col min="14101" max="14101" width="1.7109375" style="108" customWidth="1"/>
    <col min="14102" max="14104" width="6.7109375" style="108" customWidth="1"/>
    <col min="14105" max="14105" width="1.7109375" style="108" customWidth="1"/>
    <col min="14106" max="14106" width="6.5703125" style="108" customWidth="1"/>
    <col min="14107" max="14108" width="6.7109375" style="108" customWidth="1"/>
    <col min="14109" max="14336" width="11.42578125" style="108"/>
    <col min="14337" max="14337" width="19.42578125" style="108" customWidth="1"/>
    <col min="14338" max="14338" width="8.42578125" style="108" customWidth="1"/>
    <col min="14339" max="14339" width="8.140625" style="108" customWidth="1"/>
    <col min="14340" max="14340" width="7.5703125" style="108" customWidth="1"/>
    <col min="14341" max="14341" width="1.7109375" style="108" customWidth="1"/>
    <col min="14342" max="14344" width="6.7109375" style="108" customWidth="1"/>
    <col min="14345" max="14345" width="1.7109375" style="108" customWidth="1"/>
    <col min="14346" max="14348" width="6.7109375" style="108" customWidth="1"/>
    <col min="14349" max="14349" width="1.7109375" style="108" customWidth="1"/>
    <col min="14350" max="14352" width="6.7109375" style="108" customWidth="1"/>
    <col min="14353" max="14353" width="1.7109375" style="108" customWidth="1"/>
    <col min="14354" max="14356" width="6.7109375" style="108" customWidth="1"/>
    <col min="14357" max="14357" width="1.7109375" style="108" customWidth="1"/>
    <col min="14358" max="14360" width="6.7109375" style="108" customWidth="1"/>
    <col min="14361" max="14361" width="1.7109375" style="108" customWidth="1"/>
    <col min="14362" max="14362" width="6.5703125" style="108" customWidth="1"/>
    <col min="14363" max="14364" width="6.7109375" style="108" customWidth="1"/>
    <col min="14365" max="14592" width="11.42578125" style="108"/>
    <col min="14593" max="14593" width="19.42578125" style="108" customWidth="1"/>
    <col min="14594" max="14594" width="8.42578125" style="108" customWidth="1"/>
    <col min="14595" max="14595" width="8.140625" style="108" customWidth="1"/>
    <col min="14596" max="14596" width="7.5703125" style="108" customWidth="1"/>
    <col min="14597" max="14597" width="1.7109375" style="108" customWidth="1"/>
    <col min="14598" max="14600" width="6.7109375" style="108" customWidth="1"/>
    <col min="14601" max="14601" width="1.7109375" style="108" customWidth="1"/>
    <col min="14602" max="14604" width="6.7109375" style="108" customWidth="1"/>
    <col min="14605" max="14605" width="1.7109375" style="108" customWidth="1"/>
    <col min="14606" max="14608" width="6.7109375" style="108" customWidth="1"/>
    <col min="14609" max="14609" width="1.7109375" style="108" customWidth="1"/>
    <col min="14610" max="14612" width="6.7109375" style="108" customWidth="1"/>
    <col min="14613" max="14613" width="1.7109375" style="108" customWidth="1"/>
    <col min="14614" max="14616" width="6.7109375" style="108" customWidth="1"/>
    <col min="14617" max="14617" width="1.7109375" style="108" customWidth="1"/>
    <col min="14618" max="14618" width="6.5703125" style="108" customWidth="1"/>
    <col min="14619" max="14620" width="6.7109375" style="108" customWidth="1"/>
    <col min="14621" max="14848" width="11.42578125" style="108"/>
    <col min="14849" max="14849" width="19.42578125" style="108" customWidth="1"/>
    <col min="14850" max="14850" width="8.42578125" style="108" customWidth="1"/>
    <col min="14851" max="14851" width="8.140625" style="108" customWidth="1"/>
    <col min="14852" max="14852" width="7.5703125" style="108" customWidth="1"/>
    <col min="14853" max="14853" width="1.7109375" style="108" customWidth="1"/>
    <col min="14854" max="14856" width="6.7109375" style="108" customWidth="1"/>
    <col min="14857" max="14857" width="1.7109375" style="108" customWidth="1"/>
    <col min="14858" max="14860" width="6.7109375" style="108" customWidth="1"/>
    <col min="14861" max="14861" width="1.7109375" style="108" customWidth="1"/>
    <col min="14862" max="14864" width="6.7109375" style="108" customWidth="1"/>
    <col min="14865" max="14865" width="1.7109375" style="108" customWidth="1"/>
    <col min="14866" max="14868" width="6.7109375" style="108" customWidth="1"/>
    <col min="14869" max="14869" width="1.7109375" style="108" customWidth="1"/>
    <col min="14870" max="14872" width="6.7109375" style="108" customWidth="1"/>
    <col min="14873" max="14873" width="1.7109375" style="108" customWidth="1"/>
    <col min="14874" max="14874" width="6.5703125" style="108" customWidth="1"/>
    <col min="14875" max="14876" width="6.7109375" style="108" customWidth="1"/>
    <col min="14877" max="15104" width="11.42578125" style="108"/>
    <col min="15105" max="15105" width="19.42578125" style="108" customWidth="1"/>
    <col min="15106" max="15106" width="8.42578125" style="108" customWidth="1"/>
    <col min="15107" max="15107" width="8.140625" style="108" customWidth="1"/>
    <col min="15108" max="15108" width="7.5703125" style="108" customWidth="1"/>
    <col min="15109" max="15109" width="1.7109375" style="108" customWidth="1"/>
    <col min="15110" max="15112" width="6.7109375" style="108" customWidth="1"/>
    <col min="15113" max="15113" width="1.7109375" style="108" customWidth="1"/>
    <col min="15114" max="15116" width="6.7109375" style="108" customWidth="1"/>
    <col min="15117" max="15117" width="1.7109375" style="108" customWidth="1"/>
    <col min="15118" max="15120" width="6.7109375" style="108" customWidth="1"/>
    <col min="15121" max="15121" width="1.7109375" style="108" customWidth="1"/>
    <col min="15122" max="15124" width="6.7109375" style="108" customWidth="1"/>
    <col min="15125" max="15125" width="1.7109375" style="108" customWidth="1"/>
    <col min="15126" max="15128" width="6.7109375" style="108" customWidth="1"/>
    <col min="15129" max="15129" width="1.7109375" style="108" customWidth="1"/>
    <col min="15130" max="15130" width="6.5703125" style="108" customWidth="1"/>
    <col min="15131" max="15132" width="6.7109375" style="108" customWidth="1"/>
    <col min="15133" max="15360" width="11.42578125" style="108"/>
    <col min="15361" max="15361" width="19.42578125" style="108" customWidth="1"/>
    <col min="15362" max="15362" width="8.42578125" style="108" customWidth="1"/>
    <col min="15363" max="15363" width="8.140625" style="108" customWidth="1"/>
    <col min="15364" max="15364" width="7.5703125" style="108" customWidth="1"/>
    <col min="15365" max="15365" width="1.7109375" style="108" customWidth="1"/>
    <col min="15366" max="15368" width="6.7109375" style="108" customWidth="1"/>
    <col min="15369" max="15369" width="1.7109375" style="108" customWidth="1"/>
    <col min="15370" max="15372" width="6.7109375" style="108" customWidth="1"/>
    <col min="15373" max="15373" width="1.7109375" style="108" customWidth="1"/>
    <col min="15374" max="15376" width="6.7109375" style="108" customWidth="1"/>
    <col min="15377" max="15377" width="1.7109375" style="108" customWidth="1"/>
    <col min="15378" max="15380" width="6.7109375" style="108" customWidth="1"/>
    <col min="15381" max="15381" width="1.7109375" style="108" customWidth="1"/>
    <col min="15382" max="15384" width="6.7109375" style="108" customWidth="1"/>
    <col min="15385" max="15385" width="1.7109375" style="108" customWidth="1"/>
    <col min="15386" max="15386" width="6.5703125" style="108" customWidth="1"/>
    <col min="15387" max="15388" width="6.7109375" style="108" customWidth="1"/>
    <col min="15389" max="15616" width="11.42578125" style="108"/>
    <col min="15617" max="15617" width="19.42578125" style="108" customWidth="1"/>
    <col min="15618" max="15618" width="8.42578125" style="108" customWidth="1"/>
    <col min="15619" max="15619" width="8.140625" style="108" customWidth="1"/>
    <col min="15620" max="15620" width="7.5703125" style="108" customWidth="1"/>
    <col min="15621" max="15621" width="1.7109375" style="108" customWidth="1"/>
    <col min="15622" max="15624" width="6.7109375" style="108" customWidth="1"/>
    <col min="15625" max="15625" width="1.7109375" style="108" customWidth="1"/>
    <col min="15626" max="15628" width="6.7109375" style="108" customWidth="1"/>
    <col min="15629" max="15629" width="1.7109375" style="108" customWidth="1"/>
    <col min="15630" max="15632" width="6.7109375" style="108" customWidth="1"/>
    <col min="15633" max="15633" width="1.7109375" style="108" customWidth="1"/>
    <col min="15634" max="15636" width="6.7109375" style="108" customWidth="1"/>
    <col min="15637" max="15637" width="1.7109375" style="108" customWidth="1"/>
    <col min="15638" max="15640" width="6.7109375" style="108" customWidth="1"/>
    <col min="15641" max="15641" width="1.7109375" style="108" customWidth="1"/>
    <col min="15642" max="15642" width="6.5703125" style="108" customWidth="1"/>
    <col min="15643" max="15644" width="6.7109375" style="108" customWidth="1"/>
    <col min="15645" max="15872" width="11.42578125" style="108"/>
    <col min="15873" max="15873" width="19.42578125" style="108" customWidth="1"/>
    <col min="15874" max="15874" width="8.42578125" style="108" customWidth="1"/>
    <col min="15875" max="15875" width="8.140625" style="108" customWidth="1"/>
    <col min="15876" max="15876" width="7.5703125" style="108" customWidth="1"/>
    <col min="15877" max="15877" width="1.7109375" style="108" customWidth="1"/>
    <col min="15878" max="15880" width="6.7109375" style="108" customWidth="1"/>
    <col min="15881" max="15881" width="1.7109375" style="108" customWidth="1"/>
    <col min="15882" max="15884" width="6.7109375" style="108" customWidth="1"/>
    <col min="15885" max="15885" width="1.7109375" style="108" customWidth="1"/>
    <col min="15886" max="15888" width="6.7109375" style="108" customWidth="1"/>
    <col min="15889" max="15889" width="1.7109375" style="108" customWidth="1"/>
    <col min="15890" max="15892" width="6.7109375" style="108" customWidth="1"/>
    <col min="15893" max="15893" width="1.7109375" style="108" customWidth="1"/>
    <col min="15894" max="15896" width="6.7109375" style="108" customWidth="1"/>
    <col min="15897" max="15897" width="1.7109375" style="108" customWidth="1"/>
    <col min="15898" max="15898" width="6.5703125" style="108" customWidth="1"/>
    <col min="15899" max="15900" width="6.7109375" style="108" customWidth="1"/>
    <col min="15901" max="16128" width="11.42578125" style="108"/>
    <col min="16129" max="16129" width="19.42578125" style="108" customWidth="1"/>
    <col min="16130" max="16130" width="8.42578125" style="108" customWidth="1"/>
    <col min="16131" max="16131" width="8.140625" style="108" customWidth="1"/>
    <col min="16132" max="16132" width="7.5703125" style="108" customWidth="1"/>
    <col min="16133" max="16133" width="1.7109375" style="108" customWidth="1"/>
    <col min="16134" max="16136" width="6.7109375" style="108" customWidth="1"/>
    <col min="16137" max="16137" width="1.7109375" style="108" customWidth="1"/>
    <col min="16138" max="16140" width="6.7109375" style="108" customWidth="1"/>
    <col min="16141" max="16141" width="1.7109375" style="108" customWidth="1"/>
    <col min="16142" max="16144" width="6.7109375" style="108" customWidth="1"/>
    <col min="16145" max="16145" width="1.7109375" style="108" customWidth="1"/>
    <col min="16146" max="16148" width="6.7109375" style="108" customWidth="1"/>
    <col min="16149" max="16149" width="1.7109375" style="108" customWidth="1"/>
    <col min="16150" max="16152" width="6.7109375" style="108" customWidth="1"/>
    <col min="16153" max="16153" width="1.7109375" style="108" customWidth="1"/>
    <col min="16154" max="16154" width="6.5703125" style="108" customWidth="1"/>
    <col min="16155" max="16156" width="6.7109375" style="108" customWidth="1"/>
    <col min="16157" max="16384" width="11.42578125" style="108"/>
  </cols>
  <sheetData>
    <row r="1" spans="1:33" s="163" customFormat="1" ht="15" customHeight="1" x14ac:dyDescent="0.2">
      <c r="A1" s="336" t="s">
        <v>300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171"/>
      <c r="AD1" s="29"/>
      <c r="AE1" s="318" t="s">
        <v>356</v>
      </c>
      <c r="AF1" s="318"/>
      <c r="AG1" s="171"/>
    </row>
    <row r="2" spans="1:33" s="163" customFormat="1" ht="15" customHeight="1" x14ac:dyDescent="0.2">
      <c r="A2" s="330" t="s">
        <v>144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171"/>
      <c r="AD2" s="30"/>
      <c r="AE2" s="318"/>
      <c r="AF2" s="318"/>
      <c r="AG2" s="171"/>
    </row>
    <row r="3" spans="1:33" s="163" customFormat="1" ht="15" customHeight="1" x14ac:dyDescent="0.2">
      <c r="A3" s="336" t="s">
        <v>254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171"/>
      <c r="AD3" s="96"/>
      <c r="AE3" s="96"/>
      <c r="AF3" s="96"/>
      <c r="AG3" s="171"/>
    </row>
    <row r="4" spans="1:33" s="163" customFormat="1" ht="15" customHeight="1" x14ac:dyDescent="0.2">
      <c r="A4" s="330" t="s">
        <v>255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171"/>
      <c r="AD4" s="171"/>
      <c r="AE4" s="171"/>
      <c r="AF4" s="171"/>
      <c r="AG4" s="171"/>
    </row>
    <row r="5" spans="1:33" s="163" customFormat="1" ht="15" customHeight="1" x14ac:dyDescent="0.2">
      <c r="A5" s="330" t="s">
        <v>515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s="171" customFormat="1" ht="15" customHeight="1" x14ac:dyDescent="0.2">
      <c r="A7" s="332" t="s">
        <v>470</v>
      </c>
      <c r="B7" s="331" t="s">
        <v>19</v>
      </c>
      <c r="C7" s="331"/>
      <c r="D7" s="331"/>
      <c r="E7" s="109"/>
      <c r="F7" s="331" t="s">
        <v>116</v>
      </c>
      <c r="G7" s="331"/>
      <c r="H7" s="331"/>
      <c r="I7" s="109"/>
      <c r="J7" s="331" t="s">
        <v>117</v>
      </c>
      <c r="K7" s="331"/>
      <c r="L7" s="331"/>
      <c r="M7" s="109"/>
      <c r="N7" s="331" t="s">
        <v>118</v>
      </c>
      <c r="O7" s="331"/>
      <c r="P7" s="331"/>
      <c r="Q7" s="109"/>
      <c r="R7" s="331" t="s">
        <v>119</v>
      </c>
      <c r="S7" s="331"/>
      <c r="T7" s="331"/>
      <c r="U7" s="109"/>
      <c r="V7" s="331" t="s">
        <v>120</v>
      </c>
      <c r="W7" s="331"/>
      <c r="X7" s="331"/>
      <c r="Y7" s="109"/>
      <c r="Z7" s="331" t="s">
        <v>121</v>
      </c>
      <c r="AA7" s="331"/>
      <c r="AB7" s="331"/>
    </row>
    <row r="8" spans="1:33" s="171" customFormat="1" ht="15" customHeight="1" thickBot="1" x14ac:dyDescent="0.25">
      <c r="A8" s="333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24" customFormat="1" ht="15" customHeight="1" x14ac:dyDescent="0.25">
      <c r="A9" s="175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08"/>
      <c r="AD9" s="108"/>
      <c r="AE9" s="108"/>
      <c r="AF9" s="108"/>
      <c r="AG9" s="108"/>
    </row>
    <row r="10" spans="1:33" s="124" customFormat="1" ht="15" customHeight="1" x14ac:dyDescent="0.25">
      <c r="A10" s="329" t="s">
        <v>473</v>
      </c>
      <c r="B10" s="329" t="s">
        <v>76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108"/>
      <c r="AD10" s="108"/>
      <c r="AE10" s="108"/>
      <c r="AF10" s="108"/>
      <c r="AG10" s="108"/>
    </row>
    <row r="11" spans="1:33" s="124" customFormat="1" ht="15" customHeight="1" x14ac:dyDescent="0.25">
      <c r="A11" s="112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08"/>
      <c r="AD11" s="108"/>
      <c r="AE11" s="108"/>
      <c r="AF11" s="108"/>
      <c r="AG11" s="108"/>
    </row>
    <row r="12" spans="1:33" s="124" customFormat="1" ht="15" customHeight="1" x14ac:dyDescent="0.25">
      <c r="A12" s="136" t="s">
        <v>19</v>
      </c>
      <c r="B12" s="152">
        <f t="shared" ref="B12:D13" si="0">+B18+B24</f>
        <v>195528</v>
      </c>
      <c r="C12" s="152">
        <f t="shared" si="0"/>
        <v>95675</v>
      </c>
      <c r="D12" s="152">
        <f t="shared" si="0"/>
        <v>99853</v>
      </c>
      <c r="E12" s="152"/>
      <c r="F12" s="152">
        <f t="shared" ref="F12:H14" si="1">+F18+F24</f>
        <v>49556</v>
      </c>
      <c r="G12" s="152">
        <f t="shared" si="1"/>
        <v>25001</v>
      </c>
      <c r="H12" s="152">
        <f t="shared" si="1"/>
        <v>24555</v>
      </c>
      <c r="I12" s="152"/>
      <c r="J12" s="152">
        <f t="shared" ref="J12:L14" si="2">+J18+J24</f>
        <v>44379</v>
      </c>
      <c r="K12" s="152">
        <f t="shared" si="2"/>
        <v>21859</v>
      </c>
      <c r="L12" s="152">
        <f t="shared" si="2"/>
        <v>22520</v>
      </c>
      <c r="M12" s="152"/>
      <c r="N12" s="152">
        <f t="shared" ref="N12:P14" si="3">+N18+N24</f>
        <v>39962</v>
      </c>
      <c r="O12" s="152">
        <f t="shared" si="3"/>
        <v>19380</v>
      </c>
      <c r="P12" s="152">
        <f t="shared" si="3"/>
        <v>20582</v>
      </c>
      <c r="Q12" s="152"/>
      <c r="R12" s="152">
        <f t="shared" ref="R12:T14" si="4">+R18+R24</f>
        <v>32754</v>
      </c>
      <c r="S12" s="152">
        <f t="shared" si="4"/>
        <v>15875</v>
      </c>
      <c r="T12" s="152">
        <f t="shared" si="4"/>
        <v>16879</v>
      </c>
      <c r="U12" s="152"/>
      <c r="V12" s="152">
        <f t="shared" ref="V12:X14" si="5">+V18+V24</f>
        <v>28236</v>
      </c>
      <c r="W12" s="152">
        <f t="shared" si="5"/>
        <v>13265</v>
      </c>
      <c r="X12" s="152">
        <f t="shared" si="5"/>
        <v>14971</v>
      </c>
      <c r="Y12" s="152"/>
      <c r="Z12" s="152">
        <f t="shared" ref="Z12:AB14" si="6">+Z18+Z24</f>
        <v>641</v>
      </c>
      <c r="AA12" s="152">
        <f t="shared" si="6"/>
        <v>295</v>
      </c>
      <c r="AB12" s="152">
        <f t="shared" si="6"/>
        <v>346</v>
      </c>
      <c r="AC12" s="108"/>
      <c r="AD12" s="108"/>
      <c r="AE12" s="108"/>
      <c r="AF12" s="108"/>
      <c r="AG12" s="108"/>
    </row>
    <row r="13" spans="1:33" s="124" customFormat="1" ht="15" customHeight="1" x14ac:dyDescent="0.25">
      <c r="A13" s="116" t="s">
        <v>73</v>
      </c>
      <c r="B13" s="115">
        <f t="shared" si="0"/>
        <v>165635</v>
      </c>
      <c r="C13" s="115">
        <f t="shared" si="0"/>
        <v>81402</v>
      </c>
      <c r="D13" s="115">
        <f t="shared" si="0"/>
        <v>84233</v>
      </c>
      <c r="E13" s="115"/>
      <c r="F13" s="115">
        <f t="shared" si="1"/>
        <v>43199</v>
      </c>
      <c r="G13" s="115">
        <f t="shared" si="1"/>
        <v>21956</v>
      </c>
      <c r="H13" s="115">
        <f t="shared" si="1"/>
        <v>21243</v>
      </c>
      <c r="I13" s="115"/>
      <c r="J13" s="115">
        <f t="shared" si="2"/>
        <v>38123</v>
      </c>
      <c r="K13" s="115">
        <f t="shared" si="2"/>
        <v>18869</v>
      </c>
      <c r="L13" s="115">
        <f t="shared" si="2"/>
        <v>19254</v>
      </c>
      <c r="M13" s="115"/>
      <c r="N13" s="115">
        <f t="shared" si="3"/>
        <v>33869</v>
      </c>
      <c r="O13" s="115">
        <f t="shared" si="3"/>
        <v>16505</v>
      </c>
      <c r="P13" s="115">
        <f t="shared" si="3"/>
        <v>17364</v>
      </c>
      <c r="Q13" s="115"/>
      <c r="R13" s="115">
        <f t="shared" si="4"/>
        <v>27703</v>
      </c>
      <c r="S13" s="115">
        <f t="shared" si="4"/>
        <v>13476</v>
      </c>
      <c r="T13" s="115">
        <f t="shared" si="4"/>
        <v>14227</v>
      </c>
      <c r="U13" s="115"/>
      <c r="V13" s="115">
        <f t="shared" si="5"/>
        <v>22370</v>
      </c>
      <c r="W13" s="115">
        <f t="shared" si="5"/>
        <v>10436</v>
      </c>
      <c r="X13" s="115">
        <f t="shared" si="5"/>
        <v>11934</v>
      </c>
      <c r="Y13" s="115"/>
      <c r="Z13" s="115">
        <f t="shared" si="6"/>
        <v>371</v>
      </c>
      <c r="AA13" s="115">
        <f t="shared" si="6"/>
        <v>160</v>
      </c>
      <c r="AB13" s="115">
        <f t="shared" si="6"/>
        <v>211</v>
      </c>
      <c r="AC13" s="108"/>
      <c r="AD13" s="108"/>
      <c r="AE13" s="108"/>
      <c r="AF13" s="108"/>
      <c r="AG13" s="108"/>
    </row>
    <row r="14" spans="1:33" s="124" customFormat="1" ht="15" customHeight="1" x14ac:dyDescent="0.25">
      <c r="A14" s="116" t="s">
        <v>74</v>
      </c>
      <c r="B14" s="115">
        <f>+B20+B26</f>
        <v>22837</v>
      </c>
      <c r="C14" s="115">
        <f>+C20+C26</f>
        <v>11269</v>
      </c>
      <c r="D14" s="115">
        <f>+D20+D26</f>
        <v>11568</v>
      </c>
      <c r="E14" s="115"/>
      <c r="F14" s="115">
        <f t="shared" si="1"/>
        <v>4723</v>
      </c>
      <c r="G14" s="115">
        <f t="shared" si="1"/>
        <v>2310</v>
      </c>
      <c r="H14" s="115">
        <f t="shared" si="1"/>
        <v>2413</v>
      </c>
      <c r="I14" s="115"/>
      <c r="J14" s="115">
        <f t="shared" si="2"/>
        <v>4788</v>
      </c>
      <c r="K14" s="115">
        <f t="shared" si="2"/>
        <v>2354</v>
      </c>
      <c r="L14" s="115">
        <f t="shared" si="2"/>
        <v>2434</v>
      </c>
      <c r="M14" s="115"/>
      <c r="N14" s="115">
        <f t="shared" si="3"/>
        <v>4607</v>
      </c>
      <c r="O14" s="115">
        <f t="shared" si="3"/>
        <v>2285</v>
      </c>
      <c r="P14" s="115">
        <f t="shared" si="3"/>
        <v>2322</v>
      </c>
      <c r="Q14" s="115"/>
      <c r="R14" s="115">
        <f t="shared" si="4"/>
        <v>3878</v>
      </c>
      <c r="S14" s="115">
        <f t="shared" si="4"/>
        <v>1918</v>
      </c>
      <c r="T14" s="115">
        <f t="shared" si="4"/>
        <v>1960</v>
      </c>
      <c r="U14" s="115"/>
      <c r="V14" s="115">
        <f t="shared" si="5"/>
        <v>4571</v>
      </c>
      <c r="W14" s="115">
        <f t="shared" si="5"/>
        <v>2267</v>
      </c>
      <c r="X14" s="115">
        <f t="shared" si="5"/>
        <v>2304</v>
      </c>
      <c r="Y14" s="115"/>
      <c r="Z14" s="115">
        <f t="shared" si="6"/>
        <v>270</v>
      </c>
      <c r="AA14" s="115">
        <f t="shared" si="6"/>
        <v>135</v>
      </c>
      <c r="AB14" s="115">
        <f t="shared" si="6"/>
        <v>135</v>
      </c>
      <c r="AC14" s="108"/>
      <c r="AD14" s="108"/>
      <c r="AE14" s="108"/>
      <c r="AF14" s="108"/>
      <c r="AG14" s="108"/>
    </row>
    <row r="15" spans="1:33" s="124" customFormat="1" ht="15" customHeight="1" x14ac:dyDescent="0.25">
      <c r="A15" s="116" t="s">
        <v>263</v>
      </c>
      <c r="B15" s="115">
        <f>+B21</f>
        <v>7056</v>
      </c>
      <c r="C15" s="115">
        <f>+C21</f>
        <v>3004</v>
      </c>
      <c r="D15" s="115">
        <f>+D21</f>
        <v>4052</v>
      </c>
      <c r="E15" s="115"/>
      <c r="F15" s="115">
        <f>+F21</f>
        <v>1634</v>
      </c>
      <c r="G15" s="115">
        <f>+G21</f>
        <v>735</v>
      </c>
      <c r="H15" s="115">
        <f>+H21</f>
        <v>899</v>
      </c>
      <c r="I15" s="115"/>
      <c r="J15" s="115">
        <f>+J21</f>
        <v>1468</v>
      </c>
      <c r="K15" s="115">
        <f>+K21</f>
        <v>636</v>
      </c>
      <c r="L15" s="115">
        <f>+L21</f>
        <v>832</v>
      </c>
      <c r="M15" s="115"/>
      <c r="N15" s="115">
        <f>+N21</f>
        <v>1486</v>
      </c>
      <c r="O15" s="115">
        <f>+O21</f>
        <v>590</v>
      </c>
      <c r="P15" s="115">
        <f>+P21</f>
        <v>896</v>
      </c>
      <c r="Q15" s="115"/>
      <c r="R15" s="115">
        <f>+R21</f>
        <v>1173</v>
      </c>
      <c r="S15" s="115">
        <f>+S21</f>
        <v>481</v>
      </c>
      <c r="T15" s="115">
        <f>+T21</f>
        <v>692</v>
      </c>
      <c r="U15" s="115"/>
      <c r="V15" s="115">
        <f>+V21</f>
        <v>1295</v>
      </c>
      <c r="W15" s="115">
        <f>+W21</f>
        <v>562</v>
      </c>
      <c r="X15" s="115">
        <f>+X21</f>
        <v>733</v>
      </c>
      <c r="Y15" s="115"/>
      <c r="Z15" s="115">
        <f>+Z21</f>
        <v>0</v>
      </c>
      <c r="AA15" s="115">
        <f>+AA21</f>
        <v>0</v>
      </c>
      <c r="AB15" s="115">
        <f>+AB21</f>
        <v>0</v>
      </c>
      <c r="AC15" s="108"/>
      <c r="AD15" s="108"/>
      <c r="AE15" s="108"/>
      <c r="AF15" s="108"/>
      <c r="AG15" s="108"/>
    </row>
    <row r="16" spans="1:33" s="124" customFormat="1" ht="15" customHeight="1" x14ac:dyDescent="0.25">
      <c r="A16" s="112"/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08"/>
      <c r="AD16" s="108"/>
      <c r="AE16" s="108"/>
      <c r="AF16" s="108"/>
      <c r="AG16" s="108"/>
    </row>
    <row r="17" spans="1:33" s="124" customFormat="1" ht="15" customHeight="1" x14ac:dyDescent="0.25">
      <c r="A17" s="136" t="s">
        <v>471</v>
      </c>
      <c r="B17" s="117"/>
      <c r="C17" s="117"/>
      <c r="D17" s="117"/>
      <c r="E17" s="118"/>
      <c r="F17" s="117"/>
      <c r="G17" s="117"/>
      <c r="H17" s="117"/>
      <c r="I17" s="118"/>
      <c r="J17" s="117"/>
      <c r="K17" s="117"/>
      <c r="L17" s="117"/>
      <c r="M17" s="118"/>
      <c r="N17" s="117"/>
      <c r="O17" s="117"/>
      <c r="P17" s="117"/>
      <c r="Q17" s="118"/>
      <c r="R17" s="117"/>
      <c r="S17" s="117"/>
      <c r="T17" s="117"/>
      <c r="U17" s="118"/>
      <c r="V17" s="117"/>
      <c r="W17" s="117"/>
      <c r="X17" s="117"/>
      <c r="Y17" s="118"/>
      <c r="Z17" s="117"/>
      <c r="AA17" s="117"/>
      <c r="AB17" s="117"/>
      <c r="AC17" s="108"/>
      <c r="AD17" s="108"/>
      <c r="AE17" s="108"/>
      <c r="AF17" s="108"/>
      <c r="AG17" s="108"/>
    </row>
    <row r="18" spans="1:33" s="124" customFormat="1" ht="15" customHeight="1" x14ac:dyDescent="0.2">
      <c r="A18" s="137" t="s">
        <v>19</v>
      </c>
      <c r="B18" s="271">
        <v>152090</v>
      </c>
      <c r="C18" s="271">
        <v>74315</v>
      </c>
      <c r="D18" s="271">
        <v>77775</v>
      </c>
      <c r="E18" s="271"/>
      <c r="F18" s="271">
        <v>38336</v>
      </c>
      <c r="G18" s="271">
        <v>19369</v>
      </c>
      <c r="H18" s="271">
        <v>18967</v>
      </c>
      <c r="I18" s="271"/>
      <c r="J18" s="271">
        <f>SUM(J19:J21)</f>
        <v>34322</v>
      </c>
      <c r="K18" s="271">
        <f t="shared" ref="K18:L18" si="7">SUM(K19:K21)</f>
        <v>16835</v>
      </c>
      <c r="L18" s="271">
        <f t="shared" si="7"/>
        <v>17487</v>
      </c>
      <c r="M18" s="271"/>
      <c r="N18" s="271">
        <v>31461</v>
      </c>
      <c r="O18" s="271">
        <v>15190</v>
      </c>
      <c r="P18" s="271">
        <v>16271</v>
      </c>
      <c r="Q18" s="271"/>
      <c r="R18" s="271">
        <f>SUM(R19:R21)</f>
        <v>25254</v>
      </c>
      <c r="S18" s="271">
        <f t="shared" ref="S18" si="8">SUM(S19:S21)</f>
        <v>12192</v>
      </c>
      <c r="T18" s="271">
        <f t="shared" ref="T18" si="9">SUM(T19:T21)</f>
        <v>13062</v>
      </c>
      <c r="U18" s="271"/>
      <c r="V18" s="271">
        <v>22077</v>
      </c>
      <c r="W18" s="271">
        <v>10434</v>
      </c>
      <c r="X18" s="271">
        <v>11643</v>
      </c>
      <c r="Y18" s="271"/>
      <c r="Z18" s="271">
        <v>640</v>
      </c>
      <c r="AA18" s="271">
        <v>295</v>
      </c>
      <c r="AB18" s="271">
        <v>345</v>
      </c>
      <c r="AC18" s="108"/>
      <c r="AD18" s="108"/>
      <c r="AE18" s="108"/>
      <c r="AF18" s="108"/>
      <c r="AG18" s="108"/>
    </row>
    <row r="19" spans="1:33" ht="15" customHeight="1" x14ac:dyDescent="0.2">
      <c r="A19" s="116" t="s">
        <v>73</v>
      </c>
      <c r="B19" s="272">
        <v>122674</v>
      </c>
      <c r="C19" s="272">
        <v>60262</v>
      </c>
      <c r="D19" s="272">
        <v>62412</v>
      </c>
      <c r="E19" s="272"/>
      <c r="F19" s="272">
        <v>32086</v>
      </c>
      <c r="G19" s="272">
        <v>16372</v>
      </c>
      <c r="H19" s="272">
        <v>15714</v>
      </c>
      <c r="I19" s="272"/>
      <c r="J19" s="272">
        <v>28165</v>
      </c>
      <c r="K19" s="272">
        <v>13891</v>
      </c>
      <c r="L19" s="272">
        <f>+J19-K19</f>
        <v>14274</v>
      </c>
      <c r="M19" s="272"/>
      <c r="N19" s="272">
        <v>25455</v>
      </c>
      <c r="O19" s="272">
        <v>12356</v>
      </c>
      <c r="P19" s="272">
        <v>13099</v>
      </c>
      <c r="Q19" s="272"/>
      <c r="R19" s="272">
        <v>20286</v>
      </c>
      <c r="S19" s="272">
        <v>9832</v>
      </c>
      <c r="T19" s="272">
        <f>+R19-S19</f>
        <v>10454</v>
      </c>
      <c r="U19" s="272"/>
      <c r="V19" s="272">
        <v>16311</v>
      </c>
      <c r="W19" s="272">
        <v>7651</v>
      </c>
      <c r="X19" s="272">
        <v>8660</v>
      </c>
      <c r="Y19" s="272"/>
      <c r="Z19" s="272">
        <v>371</v>
      </c>
      <c r="AA19" s="272">
        <v>160</v>
      </c>
      <c r="AB19" s="272">
        <v>211</v>
      </c>
    </row>
    <row r="20" spans="1:33" ht="15" customHeight="1" x14ac:dyDescent="0.2">
      <c r="A20" s="116" t="s">
        <v>74</v>
      </c>
      <c r="B20" s="272">
        <v>22360</v>
      </c>
      <c r="C20" s="272">
        <v>11049</v>
      </c>
      <c r="D20" s="272">
        <v>11311</v>
      </c>
      <c r="E20" s="272"/>
      <c r="F20" s="272">
        <v>4616</v>
      </c>
      <c r="G20" s="272">
        <v>2262</v>
      </c>
      <c r="H20" s="272">
        <v>2354</v>
      </c>
      <c r="I20" s="272"/>
      <c r="J20" s="272">
        <v>4689</v>
      </c>
      <c r="K20" s="272">
        <v>2308</v>
      </c>
      <c r="L20" s="272">
        <v>2381</v>
      </c>
      <c r="M20" s="272"/>
      <c r="N20" s="272">
        <v>4520</v>
      </c>
      <c r="O20" s="272">
        <v>2244</v>
      </c>
      <c r="P20" s="272">
        <v>2276</v>
      </c>
      <c r="Q20" s="272"/>
      <c r="R20" s="272">
        <v>3795</v>
      </c>
      <c r="S20" s="272">
        <v>1879</v>
      </c>
      <c r="T20" s="272">
        <v>1916</v>
      </c>
      <c r="U20" s="272"/>
      <c r="V20" s="272">
        <v>4471</v>
      </c>
      <c r="W20" s="272">
        <v>2221</v>
      </c>
      <c r="X20" s="272">
        <v>2250</v>
      </c>
      <c r="Y20" s="272"/>
      <c r="Z20" s="272">
        <v>269</v>
      </c>
      <c r="AA20" s="272">
        <v>135</v>
      </c>
      <c r="AB20" s="272">
        <v>134</v>
      </c>
    </row>
    <row r="21" spans="1:33" ht="15" customHeight="1" x14ac:dyDescent="0.2">
      <c r="A21" s="116" t="s">
        <v>263</v>
      </c>
      <c r="B21" s="272">
        <v>7056</v>
      </c>
      <c r="C21" s="272">
        <v>3004</v>
      </c>
      <c r="D21" s="272">
        <v>4052</v>
      </c>
      <c r="E21" s="272"/>
      <c r="F21" s="272">
        <v>1634</v>
      </c>
      <c r="G21" s="272">
        <v>735</v>
      </c>
      <c r="H21" s="272">
        <v>899</v>
      </c>
      <c r="I21" s="272"/>
      <c r="J21" s="272">
        <v>1468</v>
      </c>
      <c r="K21" s="272">
        <v>636</v>
      </c>
      <c r="L21" s="272">
        <v>832</v>
      </c>
      <c r="M21" s="272"/>
      <c r="N21" s="272">
        <v>1486</v>
      </c>
      <c r="O21" s="272">
        <v>590</v>
      </c>
      <c r="P21" s="272">
        <v>896</v>
      </c>
      <c r="Q21" s="272"/>
      <c r="R21" s="272">
        <v>1173</v>
      </c>
      <c r="S21" s="272">
        <v>481</v>
      </c>
      <c r="T21" s="272">
        <v>692</v>
      </c>
      <c r="U21" s="272"/>
      <c r="V21" s="272">
        <v>1295</v>
      </c>
      <c r="W21" s="272">
        <v>562</v>
      </c>
      <c r="X21" s="272">
        <v>733</v>
      </c>
      <c r="Y21" s="272"/>
      <c r="Z21" s="272">
        <v>0</v>
      </c>
      <c r="AA21" s="272">
        <v>0</v>
      </c>
      <c r="AB21" s="272">
        <v>0</v>
      </c>
    </row>
    <row r="22" spans="1:33" ht="15" customHeight="1" x14ac:dyDescent="0.2">
      <c r="A22" s="116"/>
      <c r="B22" s="272"/>
      <c r="C22" s="272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</row>
    <row r="23" spans="1:33" ht="15" customHeight="1" x14ac:dyDescent="0.2">
      <c r="A23" s="125" t="s">
        <v>472</v>
      </c>
      <c r="B23" s="272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</row>
    <row r="24" spans="1:33" s="124" customFormat="1" ht="15" customHeight="1" x14ac:dyDescent="0.2">
      <c r="A24" s="137" t="s">
        <v>19</v>
      </c>
      <c r="B24" s="271">
        <v>43438</v>
      </c>
      <c r="C24" s="271">
        <v>21360</v>
      </c>
      <c r="D24" s="271">
        <v>22078</v>
      </c>
      <c r="E24" s="271"/>
      <c r="F24" s="271">
        <v>11220</v>
      </c>
      <c r="G24" s="271">
        <v>5632</v>
      </c>
      <c r="H24" s="271">
        <v>5588</v>
      </c>
      <c r="I24" s="271"/>
      <c r="J24" s="271">
        <v>10057</v>
      </c>
      <c r="K24" s="271">
        <v>5024</v>
      </c>
      <c r="L24" s="271">
        <v>5033</v>
      </c>
      <c r="M24" s="271"/>
      <c r="N24" s="271">
        <v>8501</v>
      </c>
      <c r="O24" s="271">
        <v>4190</v>
      </c>
      <c r="P24" s="271">
        <v>4311</v>
      </c>
      <c r="Q24" s="271"/>
      <c r="R24" s="271">
        <v>7500</v>
      </c>
      <c r="S24" s="271">
        <v>3683</v>
      </c>
      <c r="T24" s="271">
        <v>3817</v>
      </c>
      <c r="U24" s="271"/>
      <c r="V24" s="271">
        <v>6159</v>
      </c>
      <c r="W24" s="271">
        <v>2831</v>
      </c>
      <c r="X24" s="271">
        <v>3328</v>
      </c>
      <c r="Y24" s="271"/>
      <c r="Z24" s="271">
        <v>1</v>
      </c>
      <c r="AA24" s="271">
        <v>0</v>
      </c>
      <c r="AB24" s="271">
        <v>1</v>
      </c>
      <c r="AC24" s="108"/>
      <c r="AD24" s="108"/>
      <c r="AE24" s="108"/>
      <c r="AF24" s="108"/>
      <c r="AG24" s="108"/>
    </row>
    <row r="25" spans="1:33" ht="15" customHeight="1" x14ac:dyDescent="0.2">
      <c r="A25" s="116" t="s">
        <v>73</v>
      </c>
      <c r="B25" s="272">
        <v>42961</v>
      </c>
      <c r="C25" s="272">
        <v>21140</v>
      </c>
      <c r="D25" s="272">
        <v>21821</v>
      </c>
      <c r="E25" s="272"/>
      <c r="F25" s="272">
        <v>11113</v>
      </c>
      <c r="G25" s="272">
        <v>5584</v>
      </c>
      <c r="H25" s="272">
        <v>5529</v>
      </c>
      <c r="I25" s="272"/>
      <c r="J25" s="272">
        <v>9958</v>
      </c>
      <c r="K25" s="272">
        <v>4978</v>
      </c>
      <c r="L25" s="272">
        <v>4980</v>
      </c>
      <c r="M25" s="272"/>
      <c r="N25" s="272">
        <v>8414</v>
      </c>
      <c r="O25" s="272">
        <v>4149</v>
      </c>
      <c r="P25" s="272">
        <v>4265</v>
      </c>
      <c r="Q25" s="272"/>
      <c r="R25" s="272">
        <v>7417</v>
      </c>
      <c r="S25" s="272">
        <v>3644</v>
      </c>
      <c r="T25" s="272">
        <v>3773</v>
      </c>
      <c r="U25" s="272"/>
      <c r="V25" s="272">
        <v>6059</v>
      </c>
      <c r="W25" s="272">
        <v>2785</v>
      </c>
      <c r="X25" s="272">
        <v>3274</v>
      </c>
      <c r="Y25" s="272"/>
      <c r="Z25" s="272">
        <v>0</v>
      </c>
      <c r="AA25" s="272">
        <v>0</v>
      </c>
      <c r="AB25" s="272">
        <v>0</v>
      </c>
    </row>
    <row r="26" spans="1:33" ht="15" customHeight="1" x14ac:dyDescent="0.2">
      <c r="A26" s="116" t="s">
        <v>74</v>
      </c>
      <c r="B26" s="272">
        <v>477</v>
      </c>
      <c r="C26" s="272">
        <v>220</v>
      </c>
      <c r="D26" s="272">
        <v>257</v>
      </c>
      <c r="E26" s="272"/>
      <c r="F26" s="272">
        <v>107</v>
      </c>
      <c r="G26" s="272">
        <v>48</v>
      </c>
      <c r="H26" s="272">
        <v>59</v>
      </c>
      <c r="I26" s="272"/>
      <c r="J26" s="272">
        <v>99</v>
      </c>
      <c r="K26" s="272">
        <v>46</v>
      </c>
      <c r="L26" s="272">
        <v>53</v>
      </c>
      <c r="M26" s="272"/>
      <c r="N26" s="272">
        <v>87</v>
      </c>
      <c r="O26" s="272">
        <v>41</v>
      </c>
      <c r="P26" s="272">
        <v>46</v>
      </c>
      <c r="Q26" s="272"/>
      <c r="R26" s="272">
        <v>83</v>
      </c>
      <c r="S26" s="272">
        <v>39</v>
      </c>
      <c r="T26" s="272">
        <v>44</v>
      </c>
      <c r="U26" s="272"/>
      <c r="V26" s="272">
        <v>100</v>
      </c>
      <c r="W26" s="272">
        <v>46</v>
      </c>
      <c r="X26" s="272">
        <v>54</v>
      </c>
      <c r="Y26" s="272"/>
      <c r="Z26" s="272">
        <v>1</v>
      </c>
      <c r="AA26" s="272">
        <v>0</v>
      </c>
      <c r="AB26" s="272">
        <v>1</v>
      </c>
    </row>
    <row r="27" spans="1:33" ht="15" customHeight="1" x14ac:dyDescent="0.25">
      <c r="A27" s="116" t="s">
        <v>263</v>
      </c>
      <c r="B27" s="248">
        <v>0</v>
      </c>
      <c r="C27" s="248">
        <v>0</v>
      </c>
      <c r="D27" s="248">
        <v>0</v>
      </c>
      <c r="E27" s="248"/>
      <c r="F27" s="248">
        <v>0</v>
      </c>
      <c r="G27" s="248">
        <v>0</v>
      </c>
      <c r="H27" s="248">
        <v>0</v>
      </c>
      <c r="I27" s="248"/>
      <c r="J27" s="248">
        <v>0</v>
      </c>
      <c r="K27" s="248">
        <v>0</v>
      </c>
      <c r="L27" s="248">
        <v>0</v>
      </c>
      <c r="M27" s="248"/>
      <c r="N27" s="248">
        <v>0</v>
      </c>
      <c r="O27" s="248">
        <v>0</v>
      </c>
      <c r="P27" s="248">
        <v>0</v>
      </c>
      <c r="Q27" s="248"/>
      <c r="R27" s="248">
        <v>0</v>
      </c>
      <c r="S27" s="248">
        <v>0</v>
      </c>
      <c r="T27" s="248">
        <v>0</v>
      </c>
      <c r="U27" s="248"/>
      <c r="V27" s="248">
        <v>0</v>
      </c>
      <c r="W27" s="248">
        <v>0</v>
      </c>
      <c r="X27" s="248">
        <v>0</v>
      </c>
      <c r="Y27" s="248"/>
      <c r="Z27" s="248">
        <v>0</v>
      </c>
      <c r="AA27" s="248">
        <v>0</v>
      </c>
      <c r="AB27" s="248">
        <v>0</v>
      </c>
    </row>
    <row r="28" spans="1:33" ht="15" customHeight="1" x14ac:dyDescent="0.25">
      <c r="A28" s="116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</row>
    <row r="29" spans="1:33" s="124" customFormat="1" ht="15" customHeight="1" x14ac:dyDescent="0.25">
      <c r="A29" s="329" t="s">
        <v>474</v>
      </c>
      <c r="B29" s="329"/>
      <c r="C29" s="329"/>
      <c r="D29" s="329"/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108"/>
      <c r="AD29" s="108"/>
      <c r="AE29" s="108"/>
      <c r="AF29" s="108"/>
      <c r="AG29" s="108"/>
    </row>
    <row r="30" spans="1:33" s="124" customFormat="1" ht="15" customHeight="1" x14ac:dyDescent="0.25">
      <c r="A30" s="112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08"/>
      <c r="AD30" s="108"/>
      <c r="AE30" s="108"/>
      <c r="AF30" s="108"/>
      <c r="AG30" s="108"/>
    </row>
    <row r="31" spans="1:33" s="124" customFormat="1" ht="15" customHeight="1" x14ac:dyDescent="0.25">
      <c r="A31" s="113" t="s">
        <v>19</v>
      </c>
      <c r="B31" s="174">
        <f t="shared" ref="B31:D34" si="10">+B12/(B12+B62+B113)*100</f>
        <v>88.759362658314046</v>
      </c>
      <c r="C31" s="174">
        <f t="shared" si="10"/>
        <v>87.039783116965822</v>
      </c>
      <c r="D31" s="174">
        <f t="shared" si="10"/>
        <v>90.471962235772736</v>
      </c>
      <c r="E31" s="174"/>
      <c r="F31" s="174">
        <f t="shared" ref="F31:H34" si="11">+F12/(F12+F62+F113)*100</f>
        <v>85.26056810556922</v>
      </c>
      <c r="G31" s="174">
        <f t="shared" si="11"/>
        <v>83.28114590273151</v>
      </c>
      <c r="H31" s="174">
        <f t="shared" si="11"/>
        <v>87.37501334377113</v>
      </c>
      <c r="I31" s="174"/>
      <c r="J31" s="174">
        <f t="shared" ref="J31:L34" si="12">+J12/(J12+J62+J113)*100</f>
        <v>87.924475967825018</v>
      </c>
      <c r="K31" s="174">
        <f t="shared" si="12"/>
        <v>86.167612740460413</v>
      </c>
      <c r="L31" s="174">
        <f t="shared" si="12"/>
        <v>89.699673384848239</v>
      </c>
      <c r="M31" s="174"/>
      <c r="N31" s="174">
        <f t="shared" ref="N31:P34" si="13">+N12/(N12+N62+N113)*100</f>
        <v>91.797027542324216</v>
      </c>
      <c r="O31" s="174">
        <f t="shared" si="13"/>
        <v>90.332805071315363</v>
      </c>
      <c r="P31" s="174">
        <f t="shared" si="13"/>
        <v>93.219801621450245</v>
      </c>
      <c r="Q31" s="174"/>
      <c r="R31" s="174">
        <f t="shared" ref="R31:T34" si="14">+R12/(R12+R62+R113)*100</f>
        <v>86.940595636247807</v>
      </c>
      <c r="S31" s="174">
        <f t="shared" si="14"/>
        <v>85.212023617820719</v>
      </c>
      <c r="T31" s="174">
        <f t="shared" si="14"/>
        <v>88.631590002100396</v>
      </c>
      <c r="U31" s="174"/>
      <c r="V31" s="174">
        <f t="shared" ref="V31:X34" si="15">+V12/(V12+V62+V113)*100</f>
        <v>94.631007440176944</v>
      </c>
      <c r="W31" s="174">
        <f t="shared" si="15"/>
        <v>93.745583038869256</v>
      </c>
      <c r="X31" s="174">
        <f t="shared" si="15"/>
        <v>95.42962774094849</v>
      </c>
      <c r="Y31" s="174"/>
      <c r="Z31" s="174">
        <f t="shared" ref="Z31:AB33" si="16">+Z12/(Z12+Z62+Z113)*100</f>
        <v>98.919753086419746</v>
      </c>
      <c r="AA31" s="174">
        <f t="shared" si="16"/>
        <v>98.662207357859529</v>
      </c>
      <c r="AB31" s="174">
        <f t="shared" si="16"/>
        <v>99.140401146131808</v>
      </c>
      <c r="AC31" s="108"/>
      <c r="AD31" s="108"/>
      <c r="AE31" s="108"/>
      <c r="AF31" s="108"/>
      <c r="AG31" s="108"/>
    </row>
    <row r="32" spans="1:33" s="124" customFormat="1" ht="15" customHeight="1" x14ac:dyDescent="0.25">
      <c r="A32" s="108" t="s">
        <v>73</v>
      </c>
      <c r="B32" s="126">
        <f t="shared" si="10"/>
        <v>89.443472438223608</v>
      </c>
      <c r="C32" s="126">
        <f t="shared" si="10"/>
        <v>87.932766573406923</v>
      </c>
      <c r="D32" s="126">
        <f t="shared" si="10"/>
        <v>90.953558432583606</v>
      </c>
      <c r="E32" s="126"/>
      <c r="F32" s="126">
        <f t="shared" si="11"/>
        <v>85.263988947004833</v>
      </c>
      <c r="G32" s="126">
        <f t="shared" si="11"/>
        <v>83.359277117582295</v>
      </c>
      <c r="H32" s="126">
        <f t="shared" si="11"/>
        <v>87.326317520348596</v>
      </c>
      <c r="I32" s="126"/>
      <c r="J32" s="126">
        <f t="shared" si="12"/>
        <v>88.606624055781523</v>
      </c>
      <c r="K32" s="126">
        <f t="shared" si="12"/>
        <v>87.126564159394192</v>
      </c>
      <c r="L32" s="126">
        <f t="shared" si="12"/>
        <v>90.106701609883942</v>
      </c>
      <c r="M32" s="126"/>
      <c r="N32" s="126">
        <f t="shared" si="13"/>
        <v>93.431724137931042</v>
      </c>
      <c r="O32" s="126">
        <f t="shared" si="13"/>
        <v>92.527189146765338</v>
      </c>
      <c r="P32" s="126">
        <f t="shared" si="13"/>
        <v>94.308059960895065</v>
      </c>
      <c r="Q32" s="126"/>
      <c r="R32" s="126">
        <f t="shared" si="14"/>
        <v>88.333014476117597</v>
      </c>
      <c r="S32" s="126">
        <f t="shared" si="14"/>
        <v>86.83549197757587</v>
      </c>
      <c r="T32" s="126">
        <f t="shared" si="14"/>
        <v>89.799911632897818</v>
      </c>
      <c r="U32" s="126"/>
      <c r="V32" s="126">
        <f t="shared" si="15"/>
        <v>95.175289312457451</v>
      </c>
      <c r="W32" s="126">
        <f t="shared" si="15"/>
        <v>94.392185238784364</v>
      </c>
      <c r="X32" s="126">
        <f t="shared" si="15"/>
        <v>95.870822622107966</v>
      </c>
      <c r="Y32" s="126"/>
      <c r="Z32" s="126">
        <f t="shared" si="16"/>
        <v>98.148148148148152</v>
      </c>
      <c r="AA32" s="126">
        <f t="shared" si="16"/>
        <v>97.560975609756099</v>
      </c>
      <c r="AB32" s="126">
        <f t="shared" si="16"/>
        <v>98.598130841121502</v>
      </c>
      <c r="AC32" s="108"/>
      <c r="AD32" s="108"/>
      <c r="AE32" s="108"/>
      <c r="AF32" s="108"/>
      <c r="AG32" s="108"/>
    </row>
    <row r="33" spans="1:33" s="124" customFormat="1" ht="15" customHeight="1" x14ac:dyDescent="0.25">
      <c r="A33" s="108" t="s">
        <v>74</v>
      </c>
      <c r="B33" s="126">
        <f t="shared" si="10"/>
        <v>86.690961545761681</v>
      </c>
      <c r="C33" s="126">
        <f t="shared" si="10"/>
        <v>83.834250855527443</v>
      </c>
      <c r="D33" s="126">
        <f t="shared" si="10"/>
        <v>89.667467638167579</v>
      </c>
      <c r="E33" s="126"/>
      <c r="F33" s="126">
        <f t="shared" si="11"/>
        <v>87.2690317812269</v>
      </c>
      <c r="G33" s="126">
        <f t="shared" si="11"/>
        <v>84.429824561403507</v>
      </c>
      <c r="H33" s="126">
        <f t="shared" si="11"/>
        <v>90.171898355754848</v>
      </c>
      <c r="I33" s="126"/>
      <c r="J33" s="126">
        <f t="shared" si="12"/>
        <v>86.099622370077327</v>
      </c>
      <c r="K33" s="126">
        <f t="shared" si="12"/>
        <v>82.422969187675065</v>
      </c>
      <c r="L33" s="126">
        <f t="shared" si="12"/>
        <v>89.981515711645102</v>
      </c>
      <c r="M33" s="126"/>
      <c r="N33" s="126">
        <f t="shared" si="13"/>
        <v>85.015685550839635</v>
      </c>
      <c r="O33" s="126">
        <f t="shared" si="13"/>
        <v>81.519800214056374</v>
      </c>
      <c r="P33" s="126">
        <f t="shared" si="13"/>
        <v>88.761467889908246</v>
      </c>
      <c r="Q33" s="126"/>
      <c r="R33" s="126">
        <f t="shared" si="14"/>
        <v>81.265716680637041</v>
      </c>
      <c r="S33" s="126">
        <f t="shared" si="14"/>
        <v>78.18997146351407</v>
      </c>
      <c r="T33" s="126">
        <f t="shared" si="14"/>
        <v>84.519189305735239</v>
      </c>
      <c r="U33" s="126"/>
      <c r="V33" s="126">
        <f t="shared" si="15"/>
        <v>93.114687309024248</v>
      </c>
      <c r="W33" s="126">
        <f t="shared" si="15"/>
        <v>92.191947946319644</v>
      </c>
      <c r="X33" s="126">
        <f t="shared" si="15"/>
        <v>94.040816326530603</v>
      </c>
      <c r="Y33" s="126"/>
      <c r="Z33" s="126">
        <f t="shared" si="16"/>
        <v>100</v>
      </c>
      <c r="AA33" s="126">
        <f t="shared" si="16"/>
        <v>100</v>
      </c>
      <c r="AB33" s="126">
        <f t="shared" si="16"/>
        <v>100</v>
      </c>
      <c r="AC33" s="108"/>
      <c r="AD33" s="108"/>
      <c r="AE33" s="108"/>
      <c r="AF33" s="108"/>
      <c r="AG33" s="108"/>
    </row>
    <row r="34" spans="1:33" s="124" customFormat="1" ht="15" customHeight="1" x14ac:dyDescent="0.25">
      <c r="A34" s="108" t="s">
        <v>263</v>
      </c>
      <c r="B34" s="126">
        <f t="shared" si="10"/>
        <v>80.520369736391643</v>
      </c>
      <c r="C34" s="126">
        <f t="shared" si="10"/>
        <v>76.907322068612388</v>
      </c>
      <c r="D34" s="126">
        <f t="shared" si="10"/>
        <v>83.425983117150508</v>
      </c>
      <c r="E34" s="126"/>
      <c r="F34" s="126">
        <f t="shared" si="11"/>
        <v>79.863147605083086</v>
      </c>
      <c r="G34" s="126">
        <f t="shared" si="11"/>
        <v>77.777777777777786</v>
      </c>
      <c r="H34" s="126">
        <f t="shared" si="11"/>
        <v>81.653042688465021</v>
      </c>
      <c r="I34" s="126"/>
      <c r="J34" s="126">
        <f t="shared" si="12"/>
        <v>77.754237288135599</v>
      </c>
      <c r="K34" s="126">
        <f t="shared" si="12"/>
        <v>74.385964912280699</v>
      </c>
      <c r="L34" s="126">
        <f t="shared" si="12"/>
        <v>80.542110358180068</v>
      </c>
      <c r="M34" s="126"/>
      <c r="N34" s="126">
        <f t="shared" si="13"/>
        <v>79.721030042918457</v>
      </c>
      <c r="O34" s="126">
        <f t="shared" si="13"/>
        <v>72.570725707257083</v>
      </c>
      <c r="P34" s="126">
        <f t="shared" si="13"/>
        <v>85.252140818268316</v>
      </c>
      <c r="Q34" s="126"/>
      <c r="R34" s="126">
        <f t="shared" si="14"/>
        <v>76.168831168831161</v>
      </c>
      <c r="S34" s="126">
        <f t="shared" si="14"/>
        <v>73.100303951367778</v>
      </c>
      <c r="T34" s="126">
        <f t="shared" si="14"/>
        <v>78.458049886621311</v>
      </c>
      <c r="U34" s="126"/>
      <c r="V34" s="126">
        <f t="shared" si="15"/>
        <v>90.877192982456151</v>
      </c>
      <c r="W34" s="126">
        <f t="shared" si="15"/>
        <v>88.503937007874015</v>
      </c>
      <c r="X34" s="126">
        <f t="shared" si="15"/>
        <v>92.784810126582272</v>
      </c>
      <c r="Y34" s="126"/>
      <c r="Z34" s="126">
        <f>-AA3</f>
        <v>0</v>
      </c>
      <c r="AA34" s="126">
        <f>-AB3</f>
        <v>0</v>
      </c>
      <c r="AB34" s="126">
        <f>-AC3</f>
        <v>0</v>
      </c>
      <c r="AC34" s="108"/>
      <c r="AD34" s="108"/>
      <c r="AE34" s="108"/>
      <c r="AF34" s="108"/>
      <c r="AG34" s="108"/>
    </row>
    <row r="35" spans="1:33" s="124" customFormat="1" ht="15" customHeight="1" x14ac:dyDescent="0.25">
      <c r="A35" s="127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08"/>
      <c r="AD35" s="108"/>
      <c r="AE35" s="108"/>
      <c r="AF35" s="108"/>
      <c r="AG35" s="108"/>
    </row>
    <row r="36" spans="1:33" s="124" customFormat="1" ht="15" customHeight="1" x14ac:dyDescent="0.25">
      <c r="A36" s="113" t="s">
        <v>471</v>
      </c>
      <c r="B36" s="128"/>
      <c r="C36" s="128"/>
      <c r="D36" s="128"/>
      <c r="E36" s="129"/>
      <c r="F36" s="128"/>
      <c r="G36" s="128"/>
      <c r="H36" s="128"/>
      <c r="I36" s="129"/>
      <c r="J36" s="128"/>
      <c r="K36" s="128"/>
      <c r="L36" s="128"/>
      <c r="M36" s="129"/>
      <c r="N36" s="128"/>
      <c r="O36" s="128"/>
      <c r="P36" s="128"/>
      <c r="Q36" s="129"/>
      <c r="R36" s="128"/>
      <c r="S36" s="128"/>
      <c r="T36" s="128"/>
      <c r="U36" s="129"/>
      <c r="V36" s="128"/>
      <c r="W36" s="128"/>
      <c r="X36" s="128"/>
      <c r="Y36" s="129"/>
      <c r="Z36" s="128"/>
      <c r="AA36" s="128"/>
      <c r="AB36" s="128"/>
      <c r="AC36" s="108"/>
      <c r="AD36" s="108"/>
      <c r="AE36" s="108"/>
      <c r="AF36" s="108"/>
      <c r="AG36" s="108"/>
    </row>
    <row r="37" spans="1:33" s="124" customFormat="1" ht="15" customHeight="1" x14ac:dyDescent="0.25">
      <c r="A37" s="138" t="s">
        <v>19</v>
      </c>
      <c r="B37" s="174">
        <f t="shared" ref="B37:D40" si="17">+B18/(B18+B68+B119)*100</f>
        <v>87.628123505585862</v>
      </c>
      <c r="C37" s="174">
        <f t="shared" si="17"/>
        <v>85.89740626011374</v>
      </c>
      <c r="D37" s="174">
        <f t="shared" si="17"/>
        <v>89.34828311142256</v>
      </c>
      <c r="E37" s="174"/>
      <c r="F37" s="174">
        <f t="shared" ref="F37:H40" si="18">+F18/(F18+F68+F119)*100</f>
        <v>83.72316495228111</v>
      </c>
      <c r="G37" s="174">
        <f t="shared" si="18"/>
        <v>81.836234578333617</v>
      </c>
      <c r="H37" s="174">
        <f t="shared" si="18"/>
        <v>85.74205506080196</v>
      </c>
      <c r="I37" s="174"/>
      <c r="J37" s="174">
        <f t="shared" ref="J37:L40" si="19">+J18/(J18+J68+J119)*100</f>
        <v>86.577706026284602</v>
      </c>
      <c r="K37" s="174">
        <f t="shared" si="19"/>
        <v>84.721453374264001</v>
      </c>
      <c r="L37" s="174">
        <f t="shared" si="19"/>
        <v>88.443253085170952</v>
      </c>
      <c r="M37" s="174"/>
      <c r="N37" s="174">
        <f t="shared" ref="N37:P40" si="20">+N18/(N18+N68+N119)*100</f>
        <v>90.914607715648032</v>
      </c>
      <c r="O37" s="174">
        <f t="shared" si="20"/>
        <v>89.384488643050489</v>
      </c>
      <c r="P37" s="174">
        <f t="shared" si="20"/>
        <v>92.391119186871833</v>
      </c>
      <c r="Q37" s="174"/>
      <c r="R37" s="174">
        <f t="shared" ref="R37:T40" si="21">+R18/(R18+R68+R119)*100</f>
        <v>85.798736155466472</v>
      </c>
      <c r="S37" s="174">
        <f t="shared" si="21"/>
        <v>84.094357842461037</v>
      </c>
      <c r="T37" s="174">
        <f t="shared" si="21"/>
        <v>87.453133369041254</v>
      </c>
      <c r="U37" s="174"/>
      <c r="V37" s="174">
        <f t="shared" ref="V37:X40" si="22">+V18/(V18+V68+V119)*100</f>
        <v>94.165067178502881</v>
      </c>
      <c r="W37" s="174">
        <f t="shared" si="22"/>
        <v>93.277310924369743</v>
      </c>
      <c r="X37" s="174">
        <f t="shared" si="22"/>
        <v>94.975120319765068</v>
      </c>
      <c r="Y37" s="174"/>
      <c r="Z37" s="174">
        <f t="shared" ref="Z37:AB39" si="23">+Z18/(Z18+Z68+Z119)*100</f>
        <v>98.918083462132927</v>
      </c>
      <c r="AA37" s="174">
        <f t="shared" si="23"/>
        <v>98.662207357859529</v>
      </c>
      <c r="AB37" s="174">
        <f t="shared" si="23"/>
        <v>99.137931034482762</v>
      </c>
      <c r="AC37" s="108"/>
      <c r="AD37" s="108"/>
      <c r="AE37" s="108"/>
      <c r="AF37" s="108"/>
      <c r="AG37" s="108"/>
    </row>
    <row r="38" spans="1:33" ht="15" customHeight="1" x14ac:dyDescent="0.25">
      <c r="A38" s="108" t="s">
        <v>73</v>
      </c>
      <c r="B38" s="126">
        <f t="shared" si="17"/>
        <v>88.266741497039163</v>
      </c>
      <c r="C38" s="126">
        <f t="shared" si="17"/>
        <v>86.810337376472958</v>
      </c>
      <c r="D38" s="126">
        <f t="shared" si="17"/>
        <v>89.720109828500782</v>
      </c>
      <c r="E38" s="130"/>
      <c r="F38" s="126">
        <f t="shared" si="18"/>
        <v>83.455146045205083</v>
      </c>
      <c r="G38" s="126">
        <f t="shared" si="18"/>
        <v>81.688454246083225</v>
      </c>
      <c r="H38" s="126">
        <f t="shared" si="18"/>
        <v>85.378973105134463</v>
      </c>
      <c r="I38" s="130"/>
      <c r="J38" s="126">
        <f t="shared" si="19"/>
        <v>87.192743483375651</v>
      </c>
      <c r="K38" s="126">
        <f t="shared" si="19"/>
        <v>85.688729874776385</v>
      </c>
      <c r="L38" s="126">
        <f t="shared" si="19"/>
        <v>88.707973401280213</v>
      </c>
      <c r="M38" s="130"/>
      <c r="N38" s="126">
        <f t="shared" si="20"/>
        <v>92.837083774025302</v>
      </c>
      <c r="O38" s="126">
        <f t="shared" si="20"/>
        <v>92.023534668950617</v>
      </c>
      <c r="P38" s="126">
        <f t="shared" si="20"/>
        <v>93.617781589479705</v>
      </c>
      <c r="Q38" s="130"/>
      <c r="R38" s="126">
        <f t="shared" si="21"/>
        <v>87.368103708170025</v>
      </c>
      <c r="S38" s="126">
        <f t="shared" si="21"/>
        <v>85.974116824064367</v>
      </c>
      <c r="T38" s="126">
        <f t="shared" si="21"/>
        <v>88.72103878468981</v>
      </c>
      <c r="U38" s="130"/>
      <c r="V38" s="126">
        <f t="shared" si="22"/>
        <v>94.74326208178438</v>
      </c>
      <c r="W38" s="126">
        <f t="shared" si="22"/>
        <v>94.015728680265426</v>
      </c>
      <c r="X38" s="126">
        <f t="shared" si="22"/>
        <v>95.395461555408673</v>
      </c>
      <c r="Y38" s="130"/>
      <c r="Z38" s="126">
        <f t="shared" si="23"/>
        <v>98.148148148148152</v>
      </c>
      <c r="AA38" s="126">
        <f t="shared" si="23"/>
        <v>97.560975609756099</v>
      </c>
      <c r="AB38" s="126">
        <f t="shared" si="23"/>
        <v>98.598130841121502</v>
      </c>
    </row>
    <row r="39" spans="1:33" ht="15" customHeight="1" x14ac:dyDescent="0.25">
      <c r="A39" s="108" t="s">
        <v>74</v>
      </c>
      <c r="B39" s="126">
        <f t="shared" si="17"/>
        <v>86.602889345055971</v>
      </c>
      <c r="C39" s="126">
        <f t="shared" si="17"/>
        <v>83.755306246209827</v>
      </c>
      <c r="D39" s="126">
        <f t="shared" si="17"/>
        <v>89.577888651302757</v>
      </c>
      <c r="E39" s="130"/>
      <c r="F39" s="126">
        <f t="shared" si="18"/>
        <v>87.160120845921455</v>
      </c>
      <c r="G39" s="126">
        <f t="shared" si="18"/>
        <v>84.37150317045878</v>
      </c>
      <c r="H39" s="126">
        <f t="shared" si="18"/>
        <v>90.01912045889101</v>
      </c>
      <c r="I39" s="130"/>
      <c r="J39" s="126">
        <f t="shared" si="19"/>
        <v>85.989363653035028</v>
      </c>
      <c r="K39" s="126">
        <f t="shared" si="19"/>
        <v>82.281639928698752</v>
      </c>
      <c r="L39" s="126">
        <f t="shared" si="19"/>
        <v>89.916918429003019</v>
      </c>
      <c r="M39" s="130"/>
      <c r="N39" s="126">
        <f t="shared" si="20"/>
        <v>84.930477264186393</v>
      </c>
      <c r="O39" s="126">
        <f t="shared" si="20"/>
        <v>81.481481481481481</v>
      </c>
      <c r="P39" s="126">
        <f t="shared" si="20"/>
        <v>88.629283489096579</v>
      </c>
      <c r="Q39" s="130"/>
      <c r="R39" s="126">
        <f t="shared" si="21"/>
        <v>81.17647058823529</v>
      </c>
      <c r="S39" s="126">
        <f t="shared" si="21"/>
        <v>78.161397670549078</v>
      </c>
      <c r="T39" s="126">
        <f t="shared" si="21"/>
        <v>84.368119771025988</v>
      </c>
      <c r="U39" s="130"/>
      <c r="V39" s="126">
        <f t="shared" si="22"/>
        <v>93.06827643630308</v>
      </c>
      <c r="W39" s="126">
        <f t="shared" si="22"/>
        <v>92.043099875673434</v>
      </c>
      <c r="X39" s="126">
        <f t="shared" si="22"/>
        <v>94.102885821831876</v>
      </c>
      <c r="Y39" s="130"/>
      <c r="Z39" s="126">
        <f t="shared" si="23"/>
        <v>100</v>
      </c>
      <c r="AA39" s="126">
        <f t="shared" si="23"/>
        <v>100</v>
      </c>
      <c r="AB39" s="126">
        <f t="shared" si="23"/>
        <v>100</v>
      </c>
    </row>
    <row r="40" spans="1:33" ht="15" customHeight="1" x14ac:dyDescent="0.25">
      <c r="A40" s="108" t="s">
        <v>263</v>
      </c>
      <c r="B40" s="126">
        <f t="shared" si="17"/>
        <v>80.520369736391643</v>
      </c>
      <c r="C40" s="126">
        <f t="shared" si="17"/>
        <v>76.907322068612388</v>
      </c>
      <c r="D40" s="126">
        <f t="shared" si="17"/>
        <v>83.425983117150508</v>
      </c>
      <c r="E40" s="130"/>
      <c r="F40" s="126">
        <f t="shared" si="18"/>
        <v>79.863147605083086</v>
      </c>
      <c r="G40" s="126">
        <f t="shared" si="18"/>
        <v>77.777777777777786</v>
      </c>
      <c r="H40" s="126">
        <f t="shared" si="18"/>
        <v>81.653042688465021</v>
      </c>
      <c r="I40" s="130"/>
      <c r="J40" s="126">
        <f t="shared" si="19"/>
        <v>77.754237288135599</v>
      </c>
      <c r="K40" s="126">
        <f t="shared" si="19"/>
        <v>74.385964912280699</v>
      </c>
      <c r="L40" s="126">
        <f t="shared" si="19"/>
        <v>80.542110358180068</v>
      </c>
      <c r="M40" s="130"/>
      <c r="N40" s="126">
        <f t="shared" si="20"/>
        <v>79.721030042918457</v>
      </c>
      <c r="O40" s="126">
        <f t="shared" si="20"/>
        <v>72.570725707257083</v>
      </c>
      <c r="P40" s="126">
        <f t="shared" si="20"/>
        <v>85.252140818268316</v>
      </c>
      <c r="Q40" s="130"/>
      <c r="R40" s="126">
        <f t="shared" si="21"/>
        <v>76.168831168831161</v>
      </c>
      <c r="S40" s="126">
        <f t="shared" si="21"/>
        <v>73.100303951367778</v>
      </c>
      <c r="T40" s="126">
        <f t="shared" si="21"/>
        <v>78.458049886621311</v>
      </c>
      <c r="U40" s="130"/>
      <c r="V40" s="126">
        <f t="shared" si="22"/>
        <v>90.877192982456151</v>
      </c>
      <c r="W40" s="126">
        <f t="shared" si="22"/>
        <v>88.503937007874015</v>
      </c>
      <c r="X40" s="126">
        <f t="shared" si="22"/>
        <v>92.784810126582272</v>
      </c>
      <c r="Y40" s="130"/>
      <c r="Z40" s="126">
        <v>0</v>
      </c>
      <c r="AA40" s="126">
        <v>0</v>
      </c>
      <c r="AB40" s="126">
        <v>0</v>
      </c>
    </row>
    <row r="41" spans="1:33" ht="15" customHeight="1" x14ac:dyDescent="0.25">
      <c r="B41" s="126"/>
      <c r="C41" s="126"/>
      <c r="D41" s="126"/>
      <c r="E41" s="130"/>
      <c r="F41" s="126"/>
      <c r="G41" s="126"/>
      <c r="H41" s="126"/>
      <c r="I41" s="130"/>
      <c r="J41" s="126"/>
      <c r="K41" s="126"/>
      <c r="L41" s="126"/>
      <c r="M41" s="130"/>
      <c r="N41" s="126"/>
      <c r="O41" s="126"/>
      <c r="P41" s="126"/>
      <c r="Q41" s="130"/>
      <c r="R41" s="126"/>
      <c r="S41" s="126"/>
      <c r="T41" s="126"/>
      <c r="U41" s="130"/>
      <c r="V41" s="126"/>
      <c r="W41" s="126"/>
      <c r="X41" s="126"/>
      <c r="Y41" s="130"/>
      <c r="Z41" s="126"/>
      <c r="AA41" s="126"/>
      <c r="AB41" s="126"/>
    </row>
    <row r="42" spans="1:33" ht="15" customHeight="1" x14ac:dyDescent="0.25">
      <c r="A42" s="139" t="s">
        <v>472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</row>
    <row r="43" spans="1:33" ht="15" customHeight="1" x14ac:dyDescent="0.25">
      <c r="A43" s="140" t="s">
        <v>19</v>
      </c>
      <c r="B43" s="174">
        <f t="shared" ref="B43:D45" si="24">+B24/(B24+B74+B125)*100</f>
        <v>92.961242964453092</v>
      </c>
      <c r="C43" s="174">
        <f t="shared" si="24"/>
        <v>91.262550737022011</v>
      </c>
      <c r="D43" s="174">
        <f t="shared" si="24"/>
        <v>94.665980619157878</v>
      </c>
      <c r="E43" s="174"/>
      <c r="F43" s="174">
        <f t="shared" ref="F43:H45" si="25">+F24/(F24+F74+F125)*100</f>
        <v>90.968055780768609</v>
      </c>
      <c r="G43" s="174">
        <f t="shared" si="25"/>
        <v>88.664987405541567</v>
      </c>
      <c r="H43" s="174">
        <f t="shared" si="25"/>
        <v>93.413574055499836</v>
      </c>
      <c r="I43" s="174"/>
      <c r="J43" s="174">
        <f t="shared" ref="J43:L45" si="26">+J24/(J24+J74+J125)*100</f>
        <v>92.853845443634015</v>
      </c>
      <c r="K43" s="174">
        <f t="shared" si="26"/>
        <v>91.395306530835001</v>
      </c>
      <c r="L43" s="174">
        <f t="shared" si="26"/>
        <v>94.356955380577418</v>
      </c>
      <c r="M43" s="174"/>
      <c r="N43" s="174">
        <f t="shared" ref="N43:P45" si="27">+N24/(N24+N74+N125)*100</f>
        <v>95.217293906810042</v>
      </c>
      <c r="O43" s="174">
        <f t="shared" si="27"/>
        <v>93.946188340807183</v>
      </c>
      <c r="P43" s="174">
        <f t="shared" si="27"/>
        <v>96.48612354521039</v>
      </c>
      <c r="Q43" s="174"/>
      <c r="R43" s="174">
        <f t="shared" ref="R43:T45" si="28">+R24/(R24+R74+R125)*100</f>
        <v>91.019417475728162</v>
      </c>
      <c r="S43" s="174">
        <f t="shared" si="28"/>
        <v>89.133591481122949</v>
      </c>
      <c r="T43" s="174">
        <f t="shared" si="28"/>
        <v>92.916260954235639</v>
      </c>
      <c r="U43" s="174"/>
      <c r="V43" s="174">
        <f t="shared" ref="V43:X45" si="29">+V24/(V24+V74+V125)*100</f>
        <v>96.339746597841398</v>
      </c>
      <c r="W43" s="174">
        <f t="shared" si="29"/>
        <v>95.512820512820511</v>
      </c>
      <c r="X43" s="174">
        <f t="shared" si="29"/>
        <v>97.054534849810437</v>
      </c>
      <c r="Y43" s="174"/>
      <c r="Z43" s="174">
        <v>0</v>
      </c>
      <c r="AA43" s="174">
        <v>0</v>
      </c>
      <c r="AB43" s="174">
        <v>0</v>
      </c>
    </row>
    <row r="44" spans="1:33" ht="15" customHeight="1" x14ac:dyDescent="0.25">
      <c r="A44" s="108" t="s">
        <v>73</v>
      </c>
      <c r="B44" s="126">
        <f t="shared" si="24"/>
        <v>92.983139622968196</v>
      </c>
      <c r="C44" s="126">
        <f t="shared" si="24"/>
        <v>91.297775858345929</v>
      </c>
      <c r="D44" s="126">
        <f t="shared" si="24"/>
        <v>94.676327664005555</v>
      </c>
      <c r="E44" s="130"/>
      <c r="F44" s="126">
        <f t="shared" si="25"/>
        <v>90.95596660664593</v>
      </c>
      <c r="G44" s="126">
        <f t="shared" si="25"/>
        <v>88.677147848181676</v>
      </c>
      <c r="H44" s="126">
        <f t="shared" si="25"/>
        <v>93.379496706637383</v>
      </c>
      <c r="I44" s="130"/>
      <c r="J44" s="126">
        <f t="shared" si="26"/>
        <v>92.86580248064908</v>
      </c>
      <c r="K44" s="126">
        <f t="shared" si="26"/>
        <v>91.406536907822257</v>
      </c>
      <c r="L44" s="126">
        <f t="shared" si="26"/>
        <v>94.371802160318367</v>
      </c>
      <c r="M44" s="130"/>
      <c r="N44" s="126">
        <f t="shared" si="27"/>
        <v>95.277997961725731</v>
      </c>
      <c r="O44" s="126">
        <f t="shared" si="27"/>
        <v>94.060303785989575</v>
      </c>
      <c r="P44" s="126">
        <f t="shared" si="27"/>
        <v>96.49321266968326</v>
      </c>
      <c r="Q44" s="130"/>
      <c r="R44" s="126">
        <f t="shared" si="28"/>
        <v>91.084366940930863</v>
      </c>
      <c r="S44" s="126">
        <f t="shared" si="28"/>
        <v>89.248101885868238</v>
      </c>
      <c r="T44" s="126">
        <f t="shared" si="28"/>
        <v>92.931034482758619</v>
      </c>
      <c r="U44" s="130"/>
      <c r="V44" s="126">
        <f t="shared" si="29"/>
        <v>96.358142493638681</v>
      </c>
      <c r="W44" s="126">
        <f t="shared" si="29"/>
        <v>95.442083618917067</v>
      </c>
      <c r="X44" s="126">
        <f t="shared" si="29"/>
        <v>97.151335311572694</v>
      </c>
      <c r="Y44" s="130"/>
      <c r="Z44" s="126">
        <v>0</v>
      </c>
      <c r="AA44" s="126">
        <v>0</v>
      </c>
      <c r="AB44" s="126">
        <v>0</v>
      </c>
    </row>
    <row r="45" spans="1:33" ht="15" customHeight="1" x14ac:dyDescent="0.25">
      <c r="A45" s="108" t="s">
        <v>74</v>
      </c>
      <c r="B45" s="126">
        <f t="shared" si="24"/>
        <v>91.030534351145036</v>
      </c>
      <c r="C45" s="126">
        <f t="shared" si="24"/>
        <v>88</v>
      </c>
      <c r="D45" s="126">
        <f t="shared" si="24"/>
        <v>93.795620437956202</v>
      </c>
      <c r="E45" s="130"/>
      <c r="F45" s="126">
        <f t="shared" si="25"/>
        <v>92.241379310344826</v>
      </c>
      <c r="G45" s="126">
        <f t="shared" si="25"/>
        <v>87.272727272727266</v>
      </c>
      <c r="H45" s="126">
        <f t="shared" si="25"/>
        <v>96.721311475409834</v>
      </c>
      <c r="I45" s="130"/>
      <c r="J45" s="126">
        <f t="shared" si="26"/>
        <v>91.666666666666657</v>
      </c>
      <c r="K45" s="126">
        <f t="shared" si="26"/>
        <v>90.196078431372555</v>
      </c>
      <c r="L45" s="126">
        <f t="shared" si="26"/>
        <v>92.982456140350877</v>
      </c>
      <c r="M45" s="130"/>
      <c r="N45" s="126">
        <f t="shared" si="27"/>
        <v>89.690721649484544</v>
      </c>
      <c r="O45" s="126">
        <f t="shared" si="27"/>
        <v>83.673469387755105</v>
      </c>
      <c r="P45" s="126">
        <f t="shared" si="27"/>
        <v>95.833333333333343</v>
      </c>
      <c r="Q45" s="130"/>
      <c r="R45" s="126">
        <f t="shared" si="28"/>
        <v>85.567010309278345</v>
      </c>
      <c r="S45" s="126">
        <f t="shared" si="28"/>
        <v>79.591836734693871</v>
      </c>
      <c r="T45" s="126">
        <f t="shared" si="28"/>
        <v>91.666666666666657</v>
      </c>
      <c r="U45" s="130"/>
      <c r="V45" s="126">
        <f t="shared" si="29"/>
        <v>95.238095238095227</v>
      </c>
      <c r="W45" s="126">
        <f t="shared" si="29"/>
        <v>100</v>
      </c>
      <c r="X45" s="126">
        <f t="shared" si="29"/>
        <v>91.525423728813564</v>
      </c>
      <c r="Y45" s="130"/>
      <c r="Z45" s="126">
        <v>0</v>
      </c>
      <c r="AA45" s="126">
        <v>0</v>
      </c>
      <c r="AB45" s="126">
        <v>0</v>
      </c>
    </row>
    <row r="46" spans="1:33" ht="15" customHeight="1" thickBot="1" x14ac:dyDescent="0.3">
      <c r="A46" s="123" t="s">
        <v>263</v>
      </c>
      <c r="B46" s="232">
        <v>0</v>
      </c>
      <c r="C46" s="232">
        <v>0</v>
      </c>
      <c r="D46" s="232">
        <v>0</v>
      </c>
      <c r="E46" s="250"/>
      <c r="F46" s="232">
        <v>0</v>
      </c>
      <c r="G46" s="232">
        <v>0</v>
      </c>
      <c r="H46" s="232">
        <v>0</v>
      </c>
      <c r="I46" s="250"/>
      <c r="J46" s="232">
        <v>0</v>
      </c>
      <c r="K46" s="232">
        <v>0</v>
      </c>
      <c r="L46" s="232">
        <v>0</v>
      </c>
      <c r="M46" s="250"/>
      <c r="N46" s="232">
        <v>0</v>
      </c>
      <c r="O46" s="232">
        <v>0</v>
      </c>
      <c r="P46" s="232">
        <v>0</v>
      </c>
      <c r="Q46" s="250"/>
      <c r="R46" s="232">
        <v>0</v>
      </c>
      <c r="S46" s="232">
        <v>0</v>
      </c>
      <c r="T46" s="232">
        <v>0</v>
      </c>
      <c r="U46" s="250"/>
      <c r="V46" s="232">
        <v>0</v>
      </c>
      <c r="W46" s="232">
        <v>0</v>
      </c>
      <c r="X46" s="232">
        <v>0</v>
      </c>
      <c r="Y46" s="250"/>
      <c r="Z46" s="232">
        <v>0</v>
      </c>
      <c r="AA46" s="232">
        <v>0</v>
      </c>
      <c r="AB46" s="232">
        <v>0</v>
      </c>
    </row>
    <row r="47" spans="1:33" ht="15" customHeight="1" x14ac:dyDescent="0.25">
      <c r="A47" s="334" t="s">
        <v>256</v>
      </c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</row>
    <row r="48" spans="1:33" ht="15" customHeight="1" x14ac:dyDescent="0.25">
      <c r="A48" s="335" t="s">
        <v>242</v>
      </c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</row>
    <row r="51" spans="1:33" s="124" customFormat="1" ht="15" customHeight="1" x14ac:dyDescent="0.2">
      <c r="A51" s="336" t="s">
        <v>301</v>
      </c>
      <c r="B51" s="33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6"/>
      <c r="W51" s="336"/>
      <c r="X51" s="336"/>
      <c r="Y51" s="336"/>
      <c r="Z51" s="336"/>
      <c r="AA51" s="336"/>
      <c r="AB51" s="336"/>
      <c r="AC51" s="171"/>
      <c r="AD51" s="29"/>
      <c r="AE51" s="318" t="s">
        <v>356</v>
      </c>
      <c r="AF51" s="318"/>
      <c r="AG51" s="108"/>
    </row>
    <row r="52" spans="1:33" s="124" customFormat="1" ht="15" customHeight="1" x14ac:dyDescent="0.2">
      <c r="A52" s="330" t="s">
        <v>145</v>
      </c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171"/>
      <c r="AD52" s="30"/>
      <c r="AE52" s="318"/>
      <c r="AF52" s="318"/>
      <c r="AG52" s="108"/>
    </row>
    <row r="53" spans="1:33" s="124" customFormat="1" ht="15" customHeight="1" x14ac:dyDescent="0.2">
      <c r="A53" s="336" t="s">
        <v>254</v>
      </c>
      <c r="B53" s="336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  <c r="T53" s="336"/>
      <c r="U53" s="336"/>
      <c r="V53" s="336"/>
      <c r="W53" s="336"/>
      <c r="X53" s="336"/>
      <c r="Y53" s="336"/>
      <c r="Z53" s="336"/>
      <c r="AA53" s="336"/>
      <c r="AB53" s="336"/>
      <c r="AC53" s="108"/>
      <c r="AD53" s="96"/>
      <c r="AE53" s="96"/>
      <c r="AF53" s="96"/>
      <c r="AG53" s="108"/>
    </row>
    <row r="54" spans="1:33" s="124" customFormat="1" ht="15" customHeight="1" x14ac:dyDescent="0.25">
      <c r="A54" s="330" t="s">
        <v>255</v>
      </c>
      <c r="B54" s="330"/>
      <c r="C54" s="330"/>
      <c r="D54" s="330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108"/>
      <c r="AD54" s="108"/>
      <c r="AE54" s="108"/>
      <c r="AF54" s="108"/>
      <c r="AG54" s="108"/>
    </row>
    <row r="55" spans="1:33" s="163" customFormat="1" ht="15" customHeight="1" x14ac:dyDescent="0.2">
      <c r="A55" s="330" t="s">
        <v>515</v>
      </c>
      <c r="B55" s="330"/>
      <c r="C55" s="330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171"/>
      <c r="AD55" s="171"/>
      <c r="AE55" s="171"/>
      <c r="AF55" s="171"/>
      <c r="AG55" s="171"/>
    </row>
    <row r="56" spans="1:33" s="163" customFormat="1" ht="15" customHeight="1" thickBot="1" x14ac:dyDescent="0.25">
      <c r="A56" s="120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71"/>
      <c r="AD56" s="171"/>
      <c r="AE56" s="171"/>
      <c r="AF56" s="171"/>
      <c r="AG56" s="171"/>
    </row>
    <row r="57" spans="1:33" ht="15" customHeight="1" x14ac:dyDescent="0.25">
      <c r="A57" s="332" t="s">
        <v>470</v>
      </c>
      <c r="B57" s="331" t="s">
        <v>19</v>
      </c>
      <c r="C57" s="331"/>
      <c r="D57" s="331"/>
      <c r="E57" s="109"/>
      <c r="F57" s="331" t="s">
        <v>116</v>
      </c>
      <c r="G57" s="331"/>
      <c r="H57" s="331"/>
      <c r="I57" s="109"/>
      <c r="J57" s="331" t="s">
        <v>117</v>
      </c>
      <c r="K57" s="331"/>
      <c r="L57" s="331"/>
      <c r="M57" s="109"/>
      <c r="N57" s="331" t="s">
        <v>118</v>
      </c>
      <c r="O57" s="331"/>
      <c r="P57" s="331"/>
      <c r="Q57" s="109"/>
      <c r="R57" s="331" t="s">
        <v>119</v>
      </c>
      <c r="S57" s="331"/>
      <c r="T57" s="331"/>
      <c r="U57" s="109"/>
      <c r="V57" s="331" t="s">
        <v>120</v>
      </c>
      <c r="W57" s="331"/>
      <c r="X57" s="331"/>
      <c r="Y57" s="109"/>
      <c r="Z57" s="331" t="s">
        <v>121</v>
      </c>
      <c r="AA57" s="331"/>
      <c r="AB57" s="331"/>
    </row>
    <row r="58" spans="1:33" ht="15" customHeight="1" thickBot="1" x14ac:dyDescent="0.3">
      <c r="A58" s="333"/>
      <c r="B58" s="110" t="s">
        <v>70</v>
      </c>
      <c r="C58" s="110" t="s">
        <v>71</v>
      </c>
      <c r="D58" s="110" t="s">
        <v>72</v>
      </c>
      <c r="E58" s="111"/>
      <c r="F58" s="110" t="s">
        <v>70</v>
      </c>
      <c r="G58" s="110" t="s">
        <v>71</v>
      </c>
      <c r="H58" s="110" t="s">
        <v>72</v>
      </c>
      <c r="I58" s="111"/>
      <c r="J58" s="110" t="s">
        <v>70</v>
      </c>
      <c r="K58" s="110" t="s">
        <v>71</v>
      </c>
      <c r="L58" s="110" t="s">
        <v>72</v>
      </c>
      <c r="M58" s="111"/>
      <c r="N58" s="110" t="s">
        <v>70</v>
      </c>
      <c r="O58" s="110" t="s">
        <v>71</v>
      </c>
      <c r="P58" s="110" t="s">
        <v>72</v>
      </c>
      <c r="Q58" s="111"/>
      <c r="R58" s="110" t="s">
        <v>70</v>
      </c>
      <c r="S58" s="110" t="s">
        <v>71</v>
      </c>
      <c r="T58" s="110" t="s">
        <v>72</v>
      </c>
      <c r="U58" s="111"/>
      <c r="V58" s="110" t="s">
        <v>70</v>
      </c>
      <c r="W58" s="110" t="s">
        <v>71</v>
      </c>
      <c r="X58" s="110" t="s">
        <v>72</v>
      </c>
      <c r="Y58" s="111"/>
      <c r="Z58" s="110" t="s">
        <v>70</v>
      </c>
      <c r="AA58" s="110" t="s">
        <v>71</v>
      </c>
      <c r="AB58" s="110" t="s">
        <v>72</v>
      </c>
    </row>
    <row r="59" spans="1:33" s="124" customFormat="1" ht="15" customHeight="1" x14ac:dyDescent="0.25">
      <c r="A59" s="175"/>
      <c r="B59" s="113"/>
      <c r="C59" s="113"/>
      <c r="D59" s="113"/>
      <c r="E59" s="114"/>
      <c r="F59" s="113"/>
      <c r="G59" s="113"/>
      <c r="H59" s="113"/>
      <c r="I59" s="114"/>
      <c r="J59" s="113"/>
      <c r="K59" s="113"/>
      <c r="L59" s="113"/>
      <c r="M59" s="114"/>
      <c r="N59" s="113"/>
      <c r="O59" s="113"/>
      <c r="P59" s="113"/>
      <c r="Q59" s="114"/>
      <c r="R59" s="113"/>
      <c r="S59" s="113"/>
      <c r="T59" s="113"/>
      <c r="U59" s="114"/>
      <c r="V59" s="113"/>
      <c r="W59" s="113"/>
      <c r="X59" s="113"/>
      <c r="Y59" s="114"/>
      <c r="Z59" s="113"/>
      <c r="AA59" s="113"/>
      <c r="AB59" s="113"/>
      <c r="AC59" s="108"/>
      <c r="AD59" s="108"/>
      <c r="AE59" s="108"/>
      <c r="AF59" s="108"/>
      <c r="AG59" s="108"/>
    </row>
    <row r="60" spans="1:33" s="124" customFormat="1" ht="15" customHeight="1" x14ac:dyDescent="0.25">
      <c r="A60" s="329" t="s">
        <v>473</v>
      </c>
      <c r="B60" s="329" t="s">
        <v>76</v>
      </c>
      <c r="C60" s="329"/>
      <c r="D60" s="329"/>
      <c r="E60" s="329"/>
      <c r="F60" s="329"/>
      <c r="G60" s="329"/>
      <c r="H60" s="329"/>
      <c r="I60" s="329"/>
      <c r="J60" s="329"/>
      <c r="K60" s="329"/>
      <c r="L60" s="329"/>
      <c r="M60" s="329"/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  <c r="Y60" s="329"/>
      <c r="Z60" s="329"/>
      <c r="AA60" s="329"/>
      <c r="AB60" s="329"/>
      <c r="AC60" s="108"/>
      <c r="AD60" s="108"/>
      <c r="AE60" s="108"/>
      <c r="AF60" s="108"/>
      <c r="AG60" s="108"/>
    </row>
    <row r="61" spans="1:33" s="124" customFormat="1" ht="15" customHeight="1" x14ac:dyDescent="0.25">
      <c r="A61" s="112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08"/>
      <c r="AD61" s="108"/>
      <c r="AE61" s="108"/>
      <c r="AF61" s="108"/>
      <c r="AG61" s="108"/>
    </row>
    <row r="62" spans="1:33" s="124" customFormat="1" ht="15" customHeight="1" x14ac:dyDescent="0.25">
      <c r="A62" s="136" t="s">
        <v>19</v>
      </c>
      <c r="B62" s="152">
        <f t="shared" ref="B62:D64" si="30">+B68+B74</f>
        <v>24756</v>
      </c>
      <c r="C62" s="152">
        <f t="shared" si="30"/>
        <v>14242</v>
      </c>
      <c r="D62" s="152">
        <f t="shared" si="30"/>
        <v>10514</v>
      </c>
      <c r="E62" s="152"/>
      <c r="F62" s="152">
        <f t="shared" ref="F62:H64" si="31">+F68+F74</f>
        <v>8567</v>
      </c>
      <c r="G62" s="152">
        <f t="shared" si="31"/>
        <v>5019</v>
      </c>
      <c r="H62" s="152">
        <f t="shared" si="31"/>
        <v>3548</v>
      </c>
      <c r="I62" s="152"/>
      <c r="J62" s="152">
        <f t="shared" ref="J62:L64" si="32">+J68+J74</f>
        <v>6094</v>
      </c>
      <c r="K62" s="152">
        <f t="shared" si="32"/>
        <v>3509</v>
      </c>
      <c r="L62" s="152">
        <f t="shared" si="32"/>
        <v>2585</v>
      </c>
      <c r="M62" s="152"/>
      <c r="N62" s="152">
        <f t="shared" ref="N62:P64" si="33">+N68+N74</f>
        <v>3570</v>
      </c>
      <c r="O62" s="152">
        <f t="shared" si="33"/>
        <v>2073</v>
      </c>
      <c r="P62" s="152">
        <f t="shared" si="33"/>
        <v>1497</v>
      </c>
      <c r="Q62" s="152"/>
      <c r="R62" s="152">
        <f t="shared" ref="R62:T64" si="34">+R68+R74</f>
        <v>4916</v>
      </c>
      <c r="S62" s="152">
        <f t="shared" si="34"/>
        <v>2752</v>
      </c>
      <c r="T62" s="152">
        <f t="shared" si="34"/>
        <v>2164</v>
      </c>
      <c r="U62" s="152"/>
      <c r="V62" s="152">
        <f t="shared" ref="V62:X64" si="35">+V68+V74</f>
        <v>1602</v>
      </c>
      <c r="W62" s="152">
        <f t="shared" si="35"/>
        <v>885</v>
      </c>
      <c r="X62" s="152">
        <f t="shared" si="35"/>
        <v>717</v>
      </c>
      <c r="Y62" s="152"/>
      <c r="Z62" s="152">
        <f t="shared" ref="Z62:AB64" si="36">+Z68+Z74</f>
        <v>7</v>
      </c>
      <c r="AA62" s="152">
        <f t="shared" si="36"/>
        <v>4</v>
      </c>
      <c r="AB62" s="152">
        <f t="shared" si="36"/>
        <v>3</v>
      </c>
      <c r="AC62" s="108"/>
      <c r="AD62" s="108"/>
      <c r="AE62" s="108"/>
      <c r="AF62" s="108"/>
      <c r="AG62" s="108"/>
    </row>
    <row r="63" spans="1:33" s="124" customFormat="1" ht="15" customHeight="1" x14ac:dyDescent="0.25">
      <c r="A63" s="116" t="s">
        <v>73</v>
      </c>
      <c r="B63" s="115">
        <f t="shared" si="30"/>
        <v>19549</v>
      </c>
      <c r="C63" s="115">
        <f t="shared" si="30"/>
        <v>11171</v>
      </c>
      <c r="D63" s="115">
        <f t="shared" si="30"/>
        <v>8378</v>
      </c>
      <c r="E63" s="115"/>
      <c r="F63" s="115">
        <f t="shared" si="31"/>
        <v>7466</v>
      </c>
      <c r="G63" s="115">
        <f t="shared" si="31"/>
        <v>4383</v>
      </c>
      <c r="H63" s="115">
        <f t="shared" si="31"/>
        <v>3083</v>
      </c>
      <c r="I63" s="115"/>
      <c r="J63" s="115">
        <f t="shared" si="32"/>
        <v>4902</v>
      </c>
      <c r="K63" s="115">
        <f t="shared" si="32"/>
        <v>2788</v>
      </c>
      <c r="L63" s="115">
        <f t="shared" si="32"/>
        <v>2114</v>
      </c>
      <c r="M63" s="115"/>
      <c r="N63" s="115">
        <f t="shared" si="33"/>
        <v>2381</v>
      </c>
      <c r="O63" s="115">
        <f t="shared" si="33"/>
        <v>1333</v>
      </c>
      <c r="P63" s="115">
        <f t="shared" si="33"/>
        <v>1048</v>
      </c>
      <c r="Q63" s="115"/>
      <c r="R63" s="115">
        <f t="shared" si="34"/>
        <v>3659</v>
      </c>
      <c r="S63" s="115">
        <f t="shared" si="34"/>
        <v>2043</v>
      </c>
      <c r="T63" s="115">
        <f t="shared" si="34"/>
        <v>1616</v>
      </c>
      <c r="U63" s="115"/>
      <c r="V63" s="115">
        <f t="shared" si="35"/>
        <v>1134</v>
      </c>
      <c r="W63" s="115">
        <f t="shared" si="35"/>
        <v>620</v>
      </c>
      <c r="X63" s="115">
        <f t="shared" si="35"/>
        <v>514</v>
      </c>
      <c r="Y63" s="115"/>
      <c r="Z63" s="115">
        <f t="shared" si="36"/>
        <v>7</v>
      </c>
      <c r="AA63" s="115">
        <f t="shared" si="36"/>
        <v>4</v>
      </c>
      <c r="AB63" s="115">
        <f t="shared" si="36"/>
        <v>3</v>
      </c>
      <c r="AC63" s="108"/>
      <c r="AD63" s="108"/>
      <c r="AE63" s="108"/>
      <c r="AF63" s="108"/>
      <c r="AG63" s="108"/>
    </row>
    <row r="64" spans="1:33" s="124" customFormat="1" ht="15" customHeight="1" x14ac:dyDescent="0.25">
      <c r="A64" s="116" t="s">
        <v>74</v>
      </c>
      <c r="B64" s="115">
        <f t="shared" si="30"/>
        <v>3500</v>
      </c>
      <c r="C64" s="115">
        <f t="shared" si="30"/>
        <v>2169</v>
      </c>
      <c r="D64" s="115">
        <f t="shared" si="30"/>
        <v>1331</v>
      </c>
      <c r="E64" s="115"/>
      <c r="F64" s="115">
        <f t="shared" si="31"/>
        <v>689</v>
      </c>
      <c r="G64" s="115">
        <f t="shared" si="31"/>
        <v>426</v>
      </c>
      <c r="H64" s="115">
        <f t="shared" si="31"/>
        <v>263</v>
      </c>
      <c r="I64" s="115"/>
      <c r="J64" s="115">
        <f t="shared" si="32"/>
        <v>772</v>
      </c>
      <c r="K64" s="115">
        <f t="shared" si="32"/>
        <v>502</v>
      </c>
      <c r="L64" s="115">
        <f t="shared" si="32"/>
        <v>270</v>
      </c>
      <c r="M64" s="115"/>
      <c r="N64" s="115">
        <f t="shared" si="33"/>
        <v>811</v>
      </c>
      <c r="O64" s="115">
        <f t="shared" si="33"/>
        <v>517</v>
      </c>
      <c r="P64" s="115">
        <f t="shared" si="33"/>
        <v>294</v>
      </c>
      <c r="Q64" s="115"/>
      <c r="R64" s="115">
        <f t="shared" si="34"/>
        <v>890</v>
      </c>
      <c r="S64" s="115">
        <f t="shared" si="34"/>
        <v>532</v>
      </c>
      <c r="T64" s="115">
        <f t="shared" si="34"/>
        <v>358</v>
      </c>
      <c r="U64" s="115"/>
      <c r="V64" s="115">
        <f t="shared" si="35"/>
        <v>338</v>
      </c>
      <c r="W64" s="115">
        <f t="shared" si="35"/>
        <v>192</v>
      </c>
      <c r="X64" s="115">
        <f t="shared" si="35"/>
        <v>146</v>
      </c>
      <c r="Y64" s="115"/>
      <c r="Z64" s="115">
        <f t="shared" si="36"/>
        <v>0</v>
      </c>
      <c r="AA64" s="115">
        <f t="shared" si="36"/>
        <v>0</v>
      </c>
      <c r="AB64" s="115">
        <f t="shared" si="36"/>
        <v>0</v>
      </c>
      <c r="AC64" s="108"/>
      <c r="AD64" s="108"/>
      <c r="AE64" s="108"/>
      <c r="AF64" s="108"/>
      <c r="AG64" s="108"/>
    </row>
    <row r="65" spans="1:33" s="124" customFormat="1" ht="15" customHeight="1" x14ac:dyDescent="0.25">
      <c r="A65" s="116" t="s">
        <v>263</v>
      </c>
      <c r="B65" s="115">
        <f>+B71</f>
        <v>1707</v>
      </c>
      <c r="C65" s="115">
        <f>+C71</f>
        <v>902</v>
      </c>
      <c r="D65" s="115">
        <f>+D71</f>
        <v>805</v>
      </c>
      <c r="E65" s="115"/>
      <c r="F65" s="115">
        <f>+F71</f>
        <v>412</v>
      </c>
      <c r="G65" s="115">
        <f>+G71</f>
        <v>210</v>
      </c>
      <c r="H65" s="115">
        <f>+H71</f>
        <v>202</v>
      </c>
      <c r="I65" s="115"/>
      <c r="J65" s="115">
        <f>+J71</f>
        <v>420</v>
      </c>
      <c r="K65" s="115">
        <f>+K71</f>
        <v>219</v>
      </c>
      <c r="L65" s="115">
        <f>+L71</f>
        <v>201</v>
      </c>
      <c r="M65" s="115"/>
      <c r="N65" s="115">
        <f>+N71</f>
        <v>378</v>
      </c>
      <c r="O65" s="115">
        <f>+O71</f>
        <v>223</v>
      </c>
      <c r="P65" s="115">
        <f>+P71</f>
        <v>155</v>
      </c>
      <c r="Q65" s="115"/>
      <c r="R65" s="115">
        <f>+R71</f>
        <v>367</v>
      </c>
      <c r="S65" s="115">
        <f>+S71</f>
        <v>177</v>
      </c>
      <c r="T65" s="115">
        <f>+T71</f>
        <v>190</v>
      </c>
      <c r="U65" s="115"/>
      <c r="V65" s="115">
        <f>+V71</f>
        <v>130</v>
      </c>
      <c r="W65" s="115">
        <f>+W71</f>
        <v>73</v>
      </c>
      <c r="X65" s="115">
        <f>+X71</f>
        <v>57</v>
      </c>
      <c r="Y65" s="115"/>
      <c r="Z65" s="115">
        <f>+Z71</f>
        <v>0</v>
      </c>
      <c r="AA65" s="115">
        <f>+AA71</f>
        <v>0</v>
      </c>
      <c r="AB65" s="115">
        <f>+AB71</f>
        <v>0</v>
      </c>
      <c r="AC65" s="108"/>
      <c r="AD65" s="108"/>
      <c r="AE65" s="108"/>
      <c r="AF65" s="108"/>
      <c r="AG65" s="108"/>
    </row>
    <row r="66" spans="1:33" s="124" customFormat="1" ht="15" customHeight="1" x14ac:dyDescent="0.25">
      <c r="A66" s="11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08"/>
      <c r="AD66" s="108"/>
      <c r="AE66" s="108"/>
      <c r="AF66" s="108"/>
      <c r="AG66" s="108"/>
    </row>
    <row r="67" spans="1:33" s="124" customFormat="1" ht="15" customHeight="1" x14ac:dyDescent="0.25">
      <c r="A67" s="136" t="s">
        <v>471</v>
      </c>
      <c r="B67" s="117"/>
      <c r="C67" s="117"/>
      <c r="D67" s="117"/>
      <c r="E67" s="118"/>
      <c r="F67" s="117"/>
      <c r="G67" s="117"/>
      <c r="H67" s="117"/>
      <c r="I67" s="118"/>
      <c r="J67" s="117"/>
      <c r="K67" s="117"/>
      <c r="L67" s="117"/>
      <c r="M67" s="118"/>
      <c r="N67" s="117"/>
      <c r="O67" s="117"/>
      <c r="P67" s="117"/>
      <c r="Q67" s="118"/>
      <c r="R67" s="117"/>
      <c r="S67" s="117"/>
      <c r="T67" s="117"/>
      <c r="U67" s="118"/>
      <c r="V67" s="117"/>
      <c r="W67" s="117"/>
      <c r="X67" s="117"/>
      <c r="Y67" s="118"/>
      <c r="Z67" s="117"/>
      <c r="AA67" s="117"/>
      <c r="AB67" s="117"/>
      <c r="AC67" s="108"/>
      <c r="AD67" s="108"/>
      <c r="AE67" s="108"/>
      <c r="AF67" s="108"/>
      <c r="AG67" s="108"/>
    </row>
    <row r="68" spans="1:33" s="124" customFormat="1" ht="15" customHeight="1" x14ac:dyDescent="0.2">
      <c r="A68" s="137" t="s">
        <v>19</v>
      </c>
      <c r="B68" s="271">
        <v>21467</v>
      </c>
      <c r="C68" s="271">
        <v>12197</v>
      </c>
      <c r="D68" s="271">
        <v>9270</v>
      </c>
      <c r="E68" s="271"/>
      <c r="F68" s="271">
        <v>7453</v>
      </c>
      <c r="G68" s="271">
        <v>4299</v>
      </c>
      <c r="H68" s="271">
        <v>3154</v>
      </c>
      <c r="I68" s="271"/>
      <c r="J68" s="271">
        <v>5320</v>
      </c>
      <c r="K68" s="271">
        <v>3036</v>
      </c>
      <c r="L68" s="271">
        <v>2284</v>
      </c>
      <c r="M68" s="271"/>
      <c r="N68" s="271">
        <v>3143</v>
      </c>
      <c r="O68" s="271">
        <v>1803</v>
      </c>
      <c r="P68" s="271">
        <v>1340</v>
      </c>
      <c r="Q68" s="271"/>
      <c r="R68" s="271">
        <v>4176</v>
      </c>
      <c r="S68" s="271">
        <v>2303</v>
      </c>
      <c r="T68" s="271">
        <v>1873</v>
      </c>
      <c r="U68" s="271"/>
      <c r="V68" s="271">
        <v>1368</v>
      </c>
      <c r="W68" s="271">
        <v>752</v>
      </c>
      <c r="X68" s="271">
        <v>616</v>
      </c>
      <c r="Y68" s="271"/>
      <c r="Z68" s="271">
        <v>7</v>
      </c>
      <c r="AA68" s="271">
        <v>4</v>
      </c>
      <c r="AB68" s="271">
        <v>3</v>
      </c>
      <c r="AC68" s="108"/>
      <c r="AD68" s="108"/>
      <c r="AE68" s="108"/>
      <c r="AF68" s="108"/>
      <c r="AG68" s="108"/>
    </row>
    <row r="69" spans="1:33" ht="15" customHeight="1" x14ac:dyDescent="0.2">
      <c r="A69" s="116" t="s">
        <v>73</v>
      </c>
      <c r="B69" s="272">
        <v>16307</v>
      </c>
      <c r="C69" s="272">
        <v>9156</v>
      </c>
      <c r="D69" s="272">
        <v>7151</v>
      </c>
      <c r="E69" s="272"/>
      <c r="F69" s="272">
        <v>6361</v>
      </c>
      <c r="G69" s="272">
        <v>3670</v>
      </c>
      <c r="H69" s="272">
        <v>2691</v>
      </c>
      <c r="I69" s="272"/>
      <c r="J69" s="272">
        <v>4137</v>
      </c>
      <c r="K69" s="272">
        <v>2320</v>
      </c>
      <c r="L69" s="272">
        <v>1817</v>
      </c>
      <c r="M69" s="272"/>
      <c r="N69" s="272">
        <v>1964</v>
      </c>
      <c r="O69" s="272">
        <v>1071</v>
      </c>
      <c r="P69" s="272">
        <v>893</v>
      </c>
      <c r="Q69" s="272"/>
      <c r="R69" s="272">
        <v>2933</v>
      </c>
      <c r="S69" s="272">
        <v>1604</v>
      </c>
      <c r="T69" s="272">
        <v>1329</v>
      </c>
      <c r="U69" s="272"/>
      <c r="V69" s="272">
        <v>905</v>
      </c>
      <c r="W69" s="272">
        <v>487</v>
      </c>
      <c r="X69" s="272">
        <v>418</v>
      </c>
      <c r="Y69" s="272"/>
      <c r="Z69" s="272">
        <v>7</v>
      </c>
      <c r="AA69" s="272">
        <v>4</v>
      </c>
      <c r="AB69" s="272">
        <v>3</v>
      </c>
    </row>
    <row r="70" spans="1:33" ht="15" customHeight="1" x14ac:dyDescent="0.2">
      <c r="A70" s="116" t="s">
        <v>74</v>
      </c>
      <c r="B70" s="272">
        <v>3453</v>
      </c>
      <c r="C70" s="272">
        <v>2139</v>
      </c>
      <c r="D70" s="272">
        <v>1314</v>
      </c>
      <c r="E70" s="272"/>
      <c r="F70" s="272">
        <v>680</v>
      </c>
      <c r="G70" s="272">
        <v>419</v>
      </c>
      <c r="H70" s="272">
        <v>261</v>
      </c>
      <c r="I70" s="272"/>
      <c r="J70" s="272">
        <v>763</v>
      </c>
      <c r="K70" s="272">
        <v>497</v>
      </c>
      <c r="L70" s="272">
        <v>266</v>
      </c>
      <c r="M70" s="272"/>
      <c r="N70" s="272">
        <v>801</v>
      </c>
      <c r="O70" s="272">
        <v>509</v>
      </c>
      <c r="P70" s="272">
        <v>292</v>
      </c>
      <c r="Q70" s="272"/>
      <c r="R70" s="272">
        <v>876</v>
      </c>
      <c r="S70" s="272">
        <v>522</v>
      </c>
      <c r="T70" s="272">
        <v>354</v>
      </c>
      <c r="U70" s="272"/>
      <c r="V70" s="272">
        <v>333</v>
      </c>
      <c r="W70" s="272">
        <v>192</v>
      </c>
      <c r="X70" s="272">
        <v>141</v>
      </c>
      <c r="Y70" s="272"/>
      <c r="Z70" s="272">
        <v>0</v>
      </c>
      <c r="AA70" s="272">
        <v>0</v>
      </c>
      <c r="AB70" s="272">
        <v>0</v>
      </c>
    </row>
    <row r="71" spans="1:33" ht="15" customHeight="1" x14ac:dyDescent="0.2">
      <c r="A71" s="116" t="s">
        <v>263</v>
      </c>
      <c r="B71" s="272">
        <v>1707</v>
      </c>
      <c r="C71" s="272">
        <v>902</v>
      </c>
      <c r="D71" s="272">
        <v>805</v>
      </c>
      <c r="E71" s="272"/>
      <c r="F71" s="272">
        <v>412</v>
      </c>
      <c r="G71" s="272">
        <v>210</v>
      </c>
      <c r="H71" s="272">
        <v>202</v>
      </c>
      <c r="I71" s="272"/>
      <c r="J71" s="272">
        <v>420</v>
      </c>
      <c r="K71" s="272">
        <v>219</v>
      </c>
      <c r="L71" s="272">
        <v>201</v>
      </c>
      <c r="M71" s="272"/>
      <c r="N71" s="272">
        <v>378</v>
      </c>
      <c r="O71" s="272">
        <v>223</v>
      </c>
      <c r="P71" s="272">
        <v>155</v>
      </c>
      <c r="Q71" s="272"/>
      <c r="R71" s="272">
        <v>367</v>
      </c>
      <c r="S71" s="272">
        <v>177</v>
      </c>
      <c r="T71" s="272">
        <v>190</v>
      </c>
      <c r="U71" s="272"/>
      <c r="V71" s="272">
        <v>130</v>
      </c>
      <c r="W71" s="272">
        <v>73</v>
      </c>
      <c r="X71" s="272">
        <v>57</v>
      </c>
      <c r="Y71" s="272"/>
      <c r="Z71" s="272">
        <v>0</v>
      </c>
      <c r="AA71" s="272">
        <v>0</v>
      </c>
      <c r="AB71" s="272">
        <v>0</v>
      </c>
    </row>
    <row r="72" spans="1:33" ht="15" customHeight="1" x14ac:dyDescent="0.2">
      <c r="A72" s="116"/>
      <c r="B72" s="272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  <c r="AA72" s="272"/>
      <c r="AB72" s="272"/>
    </row>
    <row r="73" spans="1:33" ht="15" customHeight="1" x14ac:dyDescent="0.2">
      <c r="A73" s="125" t="s">
        <v>472</v>
      </c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</row>
    <row r="74" spans="1:33" s="124" customFormat="1" ht="15" customHeight="1" x14ac:dyDescent="0.2">
      <c r="A74" s="137" t="s">
        <v>19</v>
      </c>
      <c r="B74" s="271">
        <v>3289</v>
      </c>
      <c r="C74" s="271">
        <v>2045</v>
      </c>
      <c r="D74" s="271">
        <v>1244</v>
      </c>
      <c r="E74" s="271"/>
      <c r="F74" s="271">
        <v>1114</v>
      </c>
      <c r="G74" s="271">
        <v>720</v>
      </c>
      <c r="H74" s="271">
        <v>394</v>
      </c>
      <c r="I74" s="271"/>
      <c r="J74" s="271">
        <v>774</v>
      </c>
      <c r="K74" s="271">
        <v>473</v>
      </c>
      <c r="L74" s="271">
        <v>301</v>
      </c>
      <c r="M74" s="271"/>
      <c r="N74" s="271">
        <v>427</v>
      </c>
      <c r="O74" s="271">
        <v>270</v>
      </c>
      <c r="P74" s="271">
        <v>157</v>
      </c>
      <c r="Q74" s="271"/>
      <c r="R74" s="271">
        <v>740</v>
      </c>
      <c r="S74" s="271">
        <v>449</v>
      </c>
      <c r="T74" s="271">
        <v>291</v>
      </c>
      <c r="U74" s="271"/>
      <c r="V74" s="271">
        <v>234</v>
      </c>
      <c r="W74" s="271">
        <v>133</v>
      </c>
      <c r="X74" s="271">
        <v>101</v>
      </c>
      <c r="Y74" s="271"/>
      <c r="Z74" s="271">
        <v>0</v>
      </c>
      <c r="AA74" s="271">
        <v>0</v>
      </c>
      <c r="AB74" s="271">
        <v>0</v>
      </c>
      <c r="AC74" s="108"/>
      <c r="AD74" s="108"/>
      <c r="AE74" s="108"/>
      <c r="AF74" s="108"/>
      <c r="AG74" s="108"/>
    </row>
    <row r="75" spans="1:33" ht="15" customHeight="1" x14ac:dyDescent="0.2">
      <c r="A75" s="116" t="s">
        <v>73</v>
      </c>
      <c r="B75" s="272">
        <v>3242</v>
      </c>
      <c r="C75" s="272">
        <v>2015</v>
      </c>
      <c r="D75" s="272">
        <v>1227</v>
      </c>
      <c r="E75" s="272"/>
      <c r="F75" s="272">
        <v>1105</v>
      </c>
      <c r="G75" s="272">
        <v>713</v>
      </c>
      <c r="H75" s="272">
        <v>392</v>
      </c>
      <c r="I75" s="272"/>
      <c r="J75" s="272">
        <v>765</v>
      </c>
      <c r="K75" s="272">
        <v>468</v>
      </c>
      <c r="L75" s="272">
        <v>297</v>
      </c>
      <c r="M75" s="272"/>
      <c r="N75" s="272">
        <v>417</v>
      </c>
      <c r="O75" s="272">
        <v>262</v>
      </c>
      <c r="P75" s="272">
        <v>155</v>
      </c>
      <c r="Q75" s="272"/>
      <c r="R75" s="272">
        <v>726</v>
      </c>
      <c r="S75" s="272">
        <v>439</v>
      </c>
      <c r="T75" s="272">
        <v>287</v>
      </c>
      <c r="U75" s="272"/>
      <c r="V75" s="272">
        <v>229</v>
      </c>
      <c r="W75" s="272">
        <v>133</v>
      </c>
      <c r="X75" s="272">
        <v>96</v>
      </c>
      <c r="Y75" s="272"/>
      <c r="Z75" s="272">
        <v>0</v>
      </c>
      <c r="AA75" s="272">
        <v>0</v>
      </c>
      <c r="AB75" s="272">
        <v>0</v>
      </c>
    </row>
    <row r="76" spans="1:33" ht="15" customHeight="1" x14ac:dyDescent="0.2">
      <c r="A76" s="116" t="s">
        <v>74</v>
      </c>
      <c r="B76" s="272">
        <v>47</v>
      </c>
      <c r="C76" s="272">
        <v>30</v>
      </c>
      <c r="D76" s="272">
        <v>17</v>
      </c>
      <c r="E76" s="272"/>
      <c r="F76" s="272">
        <v>9</v>
      </c>
      <c r="G76" s="272">
        <v>7</v>
      </c>
      <c r="H76" s="272">
        <v>2</v>
      </c>
      <c r="I76" s="272"/>
      <c r="J76" s="272">
        <v>9</v>
      </c>
      <c r="K76" s="272">
        <v>5</v>
      </c>
      <c r="L76" s="272">
        <v>4</v>
      </c>
      <c r="M76" s="272"/>
      <c r="N76" s="272">
        <v>10</v>
      </c>
      <c r="O76" s="272">
        <v>8</v>
      </c>
      <c r="P76" s="272">
        <v>2</v>
      </c>
      <c r="Q76" s="272"/>
      <c r="R76" s="272">
        <v>14</v>
      </c>
      <c r="S76" s="272">
        <v>10</v>
      </c>
      <c r="T76" s="272">
        <v>4</v>
      </c>
      <c r="U76" s="272"/>
      <c r="V76" s="272">
        <v>5</v>
      </c>
      <c r="W76" s="272">
        <v>0</v>
      </c>
      <c r="X76" s="272">
        <v>5</v>
      </c>
      <c r="Y76" s="272"/>
      <c r="Z76" s="272">
        <v>0</v>
      </c>
      <c r="AA76" s="272">
        <v>0</v>
      </c>
      <c r="AB76" s="272">
        <v>0</v>
      </c>
    </row>
    <row r="77" spans="1:33" ht="15" customHeight="1" x14ac:dyDescent="0.25">
      <c r="A77" s="116" t="s">
        <v>263</v>
      </c>
      <c r="B77" s="248">
        <v>0</v>
      </c>
      <c r="C77" s="248">
        <v>0</v>
      </c>
      <c r="D77" s="248">
        <v>0</v>
      </c>
      <c r="E77" s="248"/>
      <c r="F77" s="248">
        <v>0</v>
      </c>
      <c r="G77" s="248">
        <v>0</v>
      </c>
      <c r="H77" s="248">
        <v>0</v>
      </c>
      <c r="I77" s="248"/>
      <c r="J77" s="248">
        <v>0</v>
      </c>
      <c r="K77" s="248">
        <v>0</v>
      </c>
      <c r="L77" s="248">
        <v>0</v>
      </c>
      <c r="M77" s="248"/>
      <c r="N77" s="248">
        <v>0</v>
      </c>
      <c r="O77" s="248">
        <v>0</v>
      </c>
      <c r="P77" s="248">
        <v>0</v>
      </c>
      <c r="Q77" s="248"/>
      <c r="R77" s="248">
        <v>0</v>
      </c>
      <c r="S77" s="248">
        <v>0</v>
      </c>
      <c r="T77" s="248">
        <v>0</v>
      </c>
      <c r="U77" s="248"/>
      <c r="V77" s="248">
        <v>0</v>
      </c>
      <c r="W77" s="248">
        <v>0</v>
      </c>
      <c r="X77" s="248">
        <v>0</v>
      </c>
      <c r="Y77" s="248"/>
      <c r="Z77" s="248">
        <v>0</v>
      </c>
      <c r="AA77" s="248">
        <v>0</v>
      </c>
      <c r="AB77" s="248">
        <v>0</v>
      </c>
    </row>
    <row r="78" spans="1:33" ht="15" customHeight="1" x14ac:dyDescent="0.25">
      <c r="A78" s="116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</row>
    <row r="79" spans="1:33" s="124" customFormat="1" ht="15" customHeight="1" x14ac:dyDescent="0.25">
      <c r="A79" s="329" t="s">
        <v>474</v>
      </c>
      <c r="B79" s="329"/>
      <c r="C79" s="329"/>
      <c r="D79" s="329"/>
      <c r="E79" s="329"/>
      <c r="F79" s="329"/>
      <c r="G79" s="329"/>
      <c r="H79" s="329"/>
      <c r="I79" s="329"/>
      <c r="J79" s="329"/>
      <c r="K79" s="329"/>
      <c r="L79" s="329"/>
      <c r="M79" s="329"/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/>
      <c r="Z79" s="329"/>
      <c r="AA79" s="329"/>
      <c r="AB79" s="329"/>
      <c r="AC79" s="108"/>
      <c r="AD79" s="108"/>
      <c r="AE79" s="108"/>
      <c r="AF79" s="108"/>
      <c r="AG79" s="108"/>
    </row>
    <row r="80" spans="1:33" s="124" customFormat="1" ht="15" customHeight="1" x14ac:dyDescent="0.25">
      <c r="A80" s="112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08"/>
      <c r="AD80" s="108"/>
      <c r="AE80" s="108"/>
      <c r="AF80" s="108"/>
      <c r="AG80" s="108"/>
    </row>
    <row r="81" spans="1:33" s="124" customFormat="1" ht="15" customHeight="1" x14ac:dyDescent="0.25">
      <c r="A81" s="113" t="s">
        <v>19</v>
      </c>
      <c r="B81" s="174">
        <f t="shared" ref="B81:D84" si="37">+B62/(B62+B113+B12)*100</f>
        <v>11.237913659267329</v>
      </c>
      <c r="C81" s="174">
        <f t="shared" si="37"/>
        <v>12.956577905950637</v>
      </c>
      <c r="D81" s="174">
        <f t="shared" si="37"/>
        <v>9.5262256611910949</v>
      </c>
      <c r="E81" s="174"/>
      <c r="F81" s="174">
        <f t="shared" ref="F81:H84" si="38">+F62/(F62+F113+F12)*100</f>
        <v>14.739431894430776</v>
      </c>
      <c r="G81" s="174">
        <f t="shared" si="38"/>
        <v>16.718854097268487</v>
      </c>
      <c r="H81" s="174">
        <f t="shared" si="38"/>
        <v>12.624986656228874</v>
      </c>
      <c r="I81" s="174"/>
      <c r="J81" s="174">
        <f t="shared" ref="J81:L84" si="39">+J62/(J62+J113+J12)*100</f>
        <v>12.073542814122122</v>
      </c>
      <c r="K81" s="174">
        <f t="shared" si="39"/>
        <v>13.832387259539578</v>
      </c>
      <c r="L81" s="174">
        <f t="shared" si="39"/>
        <v>10.29634350354497</v>
      </c>
      <c r="M81" s="174"/>
      <c r="N81" s="174">
        <f t="shared" ref="N81:P84" si="40">+N62/(N62+N113+N12)*100</f>
        <v>8.2006753497346843</v>
      </c>
      <c r="O81" s="174">
        <f t="shared" si="40"/>
        <v>9.662533793232031</v>
      </c>
      <c r="P81" s="174">
        <f t="shared" si="40"/>
        <v>6.7801983785497537</v>
      </c>
      <c r="Q81" s="174"/>
      <c r="R81" s="174">
        <f t="shared" ref="R81:T84" si="41">+R62/(R62+R113+R12)*100</f>
        <v>13.048786961830441</v>
      </c>
      <c r="S81" s="174">
        <f t="shared" si="41"/>
        <v>14.771873322597962</v>
      </c>
      <c r="T81" s="174">
        <f t="shared" si="41"/>
        <v>11.36315900021004</v>
      </c>
      <c r="U81" s="174"/>
      <c r="V81" s="174">
        <f t="shared" ref="V81:X84" si="42">+V62/(V62+V113+V12)*100</f>
        <v>5.3689925598230444</v>
      </c>
      <c r="W81" s="174">
        <f t="shared" si="42"/>
        <v>6.2544169611307421</v>
      </c>
      <c r="X81" s="174">
        <f t="shared" si="42"/>
        <v>4.5703722590515046</v>
      </c>
      <c r="Y81" s="174"/>
      <c r="Z81" s="174">
        <f t="shared" ref="Z81:AB83" si="43">+Z62/(Z62+Z113+Z12)*100</f>
        <v>1.0802469135802468</v>
      </c>
      <c r="AA81" s="174">
        <f t="shared" si="43"/>
        <v>1.3377926421404682</v>
      </c>
      <c r="AB81" s="174">
        <f t="shared" si="43"/>
        <v>0.8595988538681949</v>
      </c>
      <c r="AC81" s="108"/>
      <c r="AD81" s="108"/>
      <c r="AE81" s="108"/>
      <c r="AF81" s="108"/>
      <c r="AG81" s="108"/>
    </row>
    <row r="82" spans="1:33" s="124" customFormat="1" ht="15" customHeight="1" x14ac:dyDescent="0.25">
      <c r="A82" s="108" t="s">
        <v>73</v>
      </c>
      <c r="B82" s="126">
        <f t="shared" si="37"/>
        <v>10.556527561776395</v>
      </c>
      <c r="C82" s="126">
        <f t="shared" si="37"/>
        <v>12.067233426593067</v>
      </c>
      <c r="D82" s="126">
        <f t="shared" si="37"/>
        <v>9.046441567416398</v>
      </c>
      <c r="E82" s="126"/>
      <c r="F82" s="126">
        <f t="shared" si="38"/>
        <v>14.736011052995165</v>
      </c>
      <c r="G82" s="126">
        <f t="shared" si="38"/>
        <v>16.640722882417709</v>
      </c>
      <c r="H82" s="126">
        <f t="shared" si="38"/>
        <v>12.673682479651402</v>
      </c>
      <c r="I82" s="126"/>
      <c r="J82" s="126">
        <f t="shared" si="39"/>
        <v>11.393375944218477</v>
      </c>
      <c r="K82" s="126">
        <f t="shared" si="39"/>
        <v>12.87343584060581</v>
      </c>
      <c r="L82" s="126">
        <f t="shared" si="39"/>
        <v>9.8932983901160618</v>
      </c>
      <c r="M82" s="126"/>
      <c r="N82" s="126">
        <f t="shared" si="40"/>
        <v>6.5682758620689663</v>
      </c>
      <c r="O82" s="126">
        <f t="shared" si="40"/>
        <v>7.4728108532346678</v>
      </c>
      <c r="P82" s="126">
        <f t="shared" si="40"/>
        <v>5.6919400391049315</v>
      </c>
      <c r="Q82" s="126"/>
      <c r="R82" s="126">
        <f t="shared" si="41"/>
        <v>11.666985523882406</v>
      </c>
      <c r="S82" s="126">
        <f t="shared" si="41"/>
        <v>13.164508022424126</v>
      </c>
      <c r="T82" s="126">
        <f t="shared" si="41"/>
        <v>10.200088367102191</v>
      </c>
      <c r="U82" s="126"/>
      <c r="V82" s="126">
        <f t="shared" si="42"/>
        <v>4.8247106875425461</v>
      </c>
      <c r="W82" s="126">
        <f t="shared" si="42"/>
        <v>5.6078147612156295</v>
      </c>
      <c r="X82" s="126">
        <f t="shared" si="42"/>
        <v>4.1291773778920309</v>
      </c>
      <c r="Y82" s="126"/>
      <c r="Z82" s="126">
        <f t="shared" si="43"/>
        <v>1.8518518518518516</v>
      </c>
      <c r="AA82" s="126">
        <f t="shared" si="43"/>
        <v>2.4390243902439024</v>
      </c>
      <c r="AB82" s="126">
        <f t="shared" si="43"/>
        <v>1.4018691588785046</v>
      </c>
      <c r="AC82" s="108"/>
      <c r="AD82" s="108"/>
      <c r="AE82" s="108"/>
      <c r="AF82" s="108"/>
      <c r="AG82" s="108"/>
    </row>
    <row r="83" spans="1:33" s="124" customFormat="1" ht="15" customHeight="1" x14ac:dyDescent="0.25">
      <c r="A83" s="108" t="s">
        <v>74</v>
      </c>
      <c r="B83" s="126">
        <f t="shared" si="37"/>
        <v>13.286262005086741</v>
      </c>
      <c r="C83" s="126">
        <f t="shared" si="37"/>
        <v>16.135991667906559</v>
      </c>
      <c r="D83" s="126">
        <f t="shared" si="37"/>
        <v>10.317029687621114</v>
      </c>
      <c r="E83" s="126"/>
      <c r="F83" s="126">
        <f t="shared" si="38"/>
        <v>12.730968218773098</v>
      </c>
      <c r="G83" s="126">
        <f t="shared" si="38"/>
        <v>15.570175438596493</v>
      </c>
      <c r="H83" s="126">
        <f t="shared" si="38"/>
        <v>9.8281016442451428</v>
      </c>
      <c r="I83" s="126"/>
      <c r="J83" s="126">
        <f t="shared" si="39"/>
        <v>13.882395252652401</v>
      </c>
      <c r="K83" s="126">
        <f t="shared" si="39"/>
        <v>17.577030812324928</v>
      </c>
      <c r="L83" s="126">
        <f t="shared" si="39"/>
        <v>9.9815157116451019</v>
      </c>
      <c r="M83" s="126"/>
      <c r="N83" s="126">
        <f t="shared" si="40"/>
        <v>14.965860859937258</v>
      </c>
      <c r="O83" s="126">
        <f t="shared" si="40"/>
        <v>18.444523724580804</v>
      </c>
      <c r="P83" s="126">
        <f t="shared" si="40"/>
        <v>11.238532110091743</v>
      </c>
      <c r="Q83" s="126"/>
      <c r="R83" s="126">
        <f t="shared" si="41"/>
        <v>18.650461022632019</v>
      </c>
      <c r="S83" s="126">
        <f t="shared" si="41"/>
        <v>21.687729311047697</v>
      </c>
      <c r="T83" s="126">
        <f t="shared" si="41"/>
        <v>15.437688658904699</v>
      </c>
      <c r="U83" s="126"/>
      <c r="V83" s="126">
        <f t="shared" si="42"/>
        <v>6.8853126909757592</v>
      </c>
      <c r="W83" s="126">
        <f t="shared" si="42"/>
        <v>7.808052053680357</v>
      </c>
      <c r="X83" s="126">
        <f t="shared" si="42"/>
        <v>5.9591836734693882</v>
      </c>
      <c r="Y83" s="126"/>
      <c r="Z83" s="126">
        <f t="shared" si="43"/>
        <v>0</v>
      </c>
      <c r="AA83" s="126">
        <f t="shared" si="43"/>
        <v>0</v>
      </c>
      <c r="AB83" s="126">
        <f t="shared" si="43"/>
        <v>0</v>
      </c>
      <c r="AC83" s="108"/>
      <c r="AD83" s="108"/>
      <c r="AE83" s="108"/>
      <c r="AF83" s="108"/>
      <c r="AG83" s="108"/>
    </row>
    <row r="84" spans="1:33" s="124" customFormat="1" ht="15" customHeight="1" x14ac:dyDescent="0.25">
      <c r="A84" s="108" t="s">
        <v>263</v>
      </c>
      <c r="B84" s="126">
        <f t="shared" si="37"/>
        <v>19.479630263608353</v>
      </c>
      <c r="C84" s="126">
        <f t="shared" si="37"/>
        <v>23.092677931387609</v>
      </c>
      <c r="D84" s="126">
        <f t="shared" si="37"/>
        <v>16.574016882849495</v>
      </c>
      <c r="E84" s="126"/>
      <c r="F84" s="126">
        <f t="shared" si="38"/>
        <v>20.136852394916911</v>
      </c>
      <c r="G84" s="126">
        <f t="shared" si="38"/>
        <v>22.222222222222221</v>
      </c>
      <c r="H84" s="126">
        <f t="shared" si="38"/>
        <v>18.346957311534968</v>
      </c>
      <c r="I84" s="126"/>
      <c r="J84" s="126">
        <f t="shared" si="39"/>
        <v>22.245762711864405</v>
      </c>
      <c r="K84" s="126">
        <f t="shared" si="39"/>
        <v>25.614035087719301</v>
      </c>
      <c r="L84" s="126">
        <f t="shared" si="39"/>
        <v>19.457889641819943</v>
      </c>
      <c r="M84" s="126"/>
      <c r="N84" s="126">
        <f t="shared" si="40"/>
        <v>20.278969957081543</v>
      </c>
      <c r="O84" s="126">
        <f t="shared" si="40"/>
        <v>27.429274292742928</v>
      </c>
      <c r="P84" s="126">
        <f t="shared" si="40"/>
        <v>14.747859181731684</v>
      </c>
      <c r="Q84" s="126"/>
      <c r="R84" s="126">
        <f t="shared" si="41"/>
        <v>23.831168831168831</v>
      </c>
      <c r="S84" s="126">
        <f t="shared" si="41"/>
        <v>26.899696048632222</v>
      </c>
      <c r="T84" s="126">
        <f t="shared" si="41"/>
        <v>21.541950113378686</v>
      </c>
      <c r="U84" s="126"/>
      <c r="V84" s="126">
        <f t="shared" si="42"/>
        <v>9.1228070175438596</v>
      </c>
      <c r="W84" s="126">
        <f t="shared" si="42"/>
        <v>11.496062992125983</v>
      </c>
      <c r="X84" s="126">
        <f t="shared" si="42"/>
        <v>7.2151898734177209</v>
      </c>
      <c r="Y84" s="126"/>
      <c r="Z84" s="126">
        <v>0</v>
      </c>
      <c r="AA84" s="126">
        <v>0</v>
      </c>
      <c r="AB84" s="126">
        <v>0</v>
      </c>
      <c r="AC84" s="108"/>
      <c r="AD84" s="108"/>
      <c r="AE84" s="108"/>
      <c r="AF84" s="108"/>
      <c r="AG84" s="108"/>
    </row>
    <row r="85" spans="1:33" s="124" customFormat="1" ht="15" customHeight="1" x14ac:dyDescent="0.25">
      <c r="A85" s="127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08"/>
      <c r="AD85" s="108"/>
      <c r="AE85" s="108"/>
      <c r="AF85" s="108"/>
      <c r="AG85" s="108"/>
    </row>
    <row r="86" spans="1:33" s="124" customFormat="1" ht="15" customHeight="1" x14ac:dyDescent="0.25">
      <c r="A86" s="113" t="s">
        <v>471</v>
      </c>
      <c r="B86" s="128"/>
      <c r="C86" s="128"/>
      <c r="D86" s="128"/>
      <c r="E86" s="129"/>
      <c r="F86" s="128"/>
      <c r="G86" s="128"/>
      <c r="H86" s="128"/>
      <c r="I86" s="129"/>
      <c r="J86" s="128"/>
      <c r="K86" s="128"/>
      <c r="L86" s="128"/>
      <c r="M86" s="129"/>
      <c r="N86" s="128"/>
      <c r="O86" s="128"/>
      <c r="P86" s="128"/>
      <c r="Q86" s="129"/>
      <c r="R86" s="128"/>
      <c r="S86" s="128"/>
      <c r="T86" s="128"/>
      <c r="U86" s="129"/>
      <c r="V86" s="128"/>
      <c r="W86" s="128"/>
      <c r="X86" s="128"/>
      <c r="Y86" s="129"/>
      <c r="Z86" s="128"/>
      <c r="AA86" s="128"/>
      <c r="AB86" s="128"/>
      <c r="AC86" s="108"/>
      <c r="AD86" s="108"/>
      <c r="AE86" s="108"/>
      <c r="AF86" s="108"/>
      <c r="AG86" s="108"/>
    </row>
    <row r="87" spans="1:33" s="124" customFormat="1" ht="15" customHeight="1" x14ac:dyDescent="0.25">
      <c r="A87" s="138" t="s">
        <v>19</v>
      </c>
      <c r="B87" s="174">
        <f t="shared" ref="B87:D90" si="44">+B68/(B68+B119+B18)*100</f>
        <v>12.368419536421934</v>
      </c>
      <c r="C87" s="174">
        <f t="shared" si="44"/>
        <v>14.097970317629107</v>
      </c>
      <c r="D87" s="174">
        <f t="shared" si="44"/>
        <v>10.64941927923995</v>
      </c>
      <c r="E87" s="174"/>
      <c r="F87" s="174">
        <f t="shared" ref="F87:H90" si="45">+F68/(F68+F119+F18)*100</f>
        <v>16.276835047718883</v>
      </c>
      <c r="G87" s="174">
        <f t="shared" si="45"/>
        <v>18.163765421666387</v>
      </c>
      <c r="H87" s="174">
        <f t="shared" si="45"/>
        <v>14.257944939198048</v>
      </c>
      <c r="I87" s="174"/>
      <c r="J87" s="174">
        <f t="shared" ref="J87:L90" si="46">+J68/(J68+J119+J18)*100</f>
        <v>13.419771460283025</v>
      </c>
      <c r="K87" s="174">
        <f t="shared" si="46"/>
        <v>15.278546625735997</v>
      </c>
      <c r="L87" s="174">
        <f t="shared" si="46"/>
        <v>11.551689257535909</v>
      </c>
      <c r="M87" s="174"/>
      <c r="N87" s="174">
        <f t="shared" ref="N87:P90" si="47">+N68/(N68+N119+N18)*100</f>
        <v>9.0825025285363381</v>
      </c>
      <c r="O87" s="174">
        <f t="shared" si="47"/>
        <v>10.609626927150758</v>
      </c>
      <c r="P87" s="174">
        <f t="shared" si="47"/>
        <v>7.6088808131281587</v>
      </c>
      <c r="Q87" s="174"/>
      <c r="R87" s="174">
        <f t="shared" ref="R87:T90" si="48">+R68/(R68+R119+R18)*100</f>
        <v>14.187674118366514</v>
      </c>
      <c r="S87" s="174">
        <f t="shared" si="48"/>
        <v>15.884949648227343</v>
      </c>
      <c r="T87" s="174">
        <f t="shared" si="48"/>
        <v>12.540171397964651</v>
      </c>
      <c r="U87" s="174"/>
      <c r="V87" s="174">
        <f t="shared" ref="V87:X90" si="49">+V68/(V68+V119+V18)*100</f>
        <v>5.8349328214971203</v>
      </c>
      <c r="W87" s="174">
        <f t="shared" si="49"/>
        <v>6.7226890756302522</v>
      </c>
      <c r="X87" s="174">
        <f t="shared" si="49"/>
        <v>5.02487968023493</v>
      </c>
      <c r="Y87" s="174"/>
      <c r="Z87" s="174">
        <f t="shared" ref="Z87:AB89" si="50">+Z68/(Z68+Z119+Z18)*100</f>
        <v>1.0819165378670788</v>
      </c>
      <c r="AA87" s="174">
        <f t="shared" si="50"/>
        <v>1.3377926421404682</v>
      </c>
      <c r="AB87" s="174">
        <f t="shared" si="50"/>
        <v>0.86206896551724133</v>
      </c>
      <c r="AC87" s="108"/>
      <c r="AD87" s="108"/>
      <c r="AE87" s="108"/>
      <c r="AF87" s="108"/>
      <c r="AG87" s="108"/>
    </row>
    <row r="88" spans="1:33" ht="15" customHeight="1" x14ac:dyDescent="0.25">
      <c r="A88" s="108" t="s">
        <v>73</v>
      </c>
      <c r="B88" s="126">
        <f t="shared" si="44"/>
        <v>11.733258502960837</v>
      </c>
      <c r="C88" s="126">
        <f t="shared" si="44"/>
        <v>13.18966262352704</v>
      </c>
      <c r="D88" s="126">
        <f t="shared" si="44"/>
        <v>10.279890171499217</v>
      </c>
      <c r="E88" s="130"/>
      <c r="F88" s="126">
        <f t="shared" si="45"/>
        <v>16.544853954794913</v>
      </c>
      <c r="G88" s="126">
        <f t="shared" si="45"/>
        <v>18.311545753916775</v>
      </c>
      <c r="H88" s="126">
        <f t="shared" si="45"/>
        <v>14.621026894865526</v>
      </c>
      <c r="I88" s="130"/>
      <c r="J88" s="126">
        <f t="shared" si="46"/>
        <v>12.807256516624358</v>
      </c>
      <c r="K88" s="126">
        <f t="shared" si="46"/>
        <v>14.311270125223613</v>
      </c>
      <c r="L88" s="126">
        <f t="shared" si="46"/>
        <v>11.292026598719781</v>
      </c>
      <c r="M88" s="130"/>
      <c r="N88" s="126">
        <f t="shared" si="47"/>
        <v>7.1629162259746888</v>
      </c>
      <c r="O88" s="126">
        <f t="shared" si="47"/>
        <v>7.9764653310493774</v>
      </c>
      <c r="P88" s="126">
        <f t="shared" si="47"/>
        <v>6.3822184105202977</v>
      </c>
      <c r="Q88" s="130"/>
      <c r="R88" s="126">
        <f t="shared" si="48"/>
        <v>12.631896291829966</v>
      </c>
      <c r="S88" s="126">
        <f t="shared" si="48"/>
        <v>14.025883175935641</v>
      </c>
      <c r="T88" s="126">
        <f t="shared" si="48"/>
        <v>11.278961215310193</v>
      </c>
      <c r="U88" s="130"/>
      <c r="V88" s="126">
        <f t="shared" si="49"/>
        <v>5.2567379182156131</v>
      </c>
      <c r="W88" s="126">
        <f t="shared" si="49"/>
        <v>5.984271319734578</v>
      </c>
      <c r="X88" s="126">
        <f t="shared" si="49"/>
        <v>4.60453844459132</v>
      </c>
      <c r="Y88" s="130"/>
      <c r="Z88" s="126">
        <f t="shared" si="50"/>
        <v>1.8518518518518516</v>
      </c>
      <c r="AA88" s="126">
        <f t="shared" si="50"/>
        <v>2.4390243902439024</v>
      </c>
      <c r="AB88" s="126">
        <f t="shared" si="50"/>
        <v>1.4018691588785046</v>
      </c>
    </row>
    <row r="89" spans="1:33" ht="15" customHeight="1" x14ac:dyDescent="0.25">
      <c r="A89" s="108" t="s">
        <v>74</v>
      </c>
      <c r="B89" s="126">
        <f t="shared" si="44"/>
        <v>13.373871954761999</v>
      </c>
      <c r="C89" s="126">
        <f t="shared" si="44"/>
        <v>16.214372346876896</v>
      </c>
      <c r="D89" s="126">
        <f t="shared" si="44"/>
        <v>10.406272273699216</v>
      </c>
      <c r="E89" s="130"/>
      <c r="F89" s="126">
        <f t="shared" si="45"/>
        <v>12.839879154078551</v>
      </c>
      <c r="G89" s="126">
        <f t="shared" si="45"/>
        <v>15.628496829541216</v>
      </c>
      <c r="H89" s="126">
        <f t="shared" si="45"/>
        <v>9.9808795411089868</v>
      </c>
      <c r="I89" s="130"/>
      <c r="J89" s="126">
        <f t="shared" si="46"/>
        <v>13.992297817715018</v>
      </c>
      <c r="K89" s="126">
        <f t="shared" si="46"/>
        <v>17.718360071301248</v>
      </c>
      <c r="L89" s="126">
        <f t="shared" si="46"/>
        <v>10.045317220543806</v>
      </c>
      <c r="M89" s="130"/>
      <c r="N89" s="126">
        <f t="shared" si="47"/>
        <v>15.050732807215333</v>
      </c>
      <c r="O89" s="126">
        <f t="shared" si="47"/>
        <v>18.482207697893973</v>
      </c>
      <c r="P89" s="126">
        <f t="shared" si="47"/>
        <v>11.370716510903426</v>
      </c>
      <c r="Q89" s="130"/>
      <c r="R89" s="126">
        <f t="shared" si="48"/>
        <v>18.737967914438503</v>
      </c>
      <c r="S89" s="126">
        <f t="shared" si="48"/>
        <v>21.713810316139767</v>
      </c>
      <c r="T89" s="126">
        <f t="shared" si="48"/>
        <v>15.587846763540291</v>
      </c>
      <c r="U89" s="130"/>
      <c r="V89" s="126">
        <f t="shared" si="49"/>
        <v>6.9317235636969192</v>
      </c>
      <c r="W89" s="126">
        <f t="shared" si="49"/>
        <v>7.9569001243265642</v>
      </c>
      <c r="X89" s="126">
        <f t="shared" si="49"/>
        <v>5.8971141781681311</v>
      </c>
      <c r="Y89" s="130"/>
      <c r="Z89" s="126">
        <f t="shared" si="50"/>
        <v>0</v>
      </c>
      <c r="AA89" s="126">
        <f t="shared" si="50"/>
        <v>0</v>
      </c>
      <c r="AB89" s="126">
        <f t="shared" si="50"/>
        <v>0</v>
      </c>
    </row>
    <row r="90" spans="1:33" ht="15" customHeight="1" x14ac:dyDescent="0.25">
      <c r="A90" s="108" t="s">
        <v>263</v>
      </c>
      <c r="B90" s="126">
        <f t="shared" si="44"/>
        <v>19.479630263608353</v>
      </c>
      <c r="C90" s="126">
        <f t="shared" si="44"/>
        <v>23.092677931387609</v>
      </c>
      <c r="D90" s="126">
        <f t="shared" si="44"/>
        <v>16.574016882849495</v>
      </c>
      <c r="E90" s="130"/>
      <c r="F90" s="126">
        <f t="shared" si="45"/>
        <v>20.136852394916911</v>
      </c>
      <c r="G90" s="126">
        <f t="shared" si="45"/>
        <v>22.222222222222221</v>
      </c>
      <c r="H90" s="126">
        <f t="shared" si="45"/>
        <v>18.346957311534968</v>
      </c>
      <c r="I90" s="130"/>
      <c r="J90" s="126">
        <f t="shared" si="46"/>
        <v>22.245762711864405</v>
      </c>
      <c r="K90" s="126">
        <f t="shared" si="46"/>
        <v>25.614035087719301</v>
      </c>
      <c r="L90" s="126">
        <f t="shared" si="46"/>
        <v>19.457889641819943</v>
      </c>
      <c r="M90" s="130"/>
      <c r="N90" s="126">
        <f t="shared" si="47"/>
        <v>20.278969957081543</v>
      </c>
      <c r="O90" s="126">
        <f t="shared" si="47"/>
        <v>27.429274292742928</v>
      </c>
      <c r="P90" s="126">
        <f t="shared" si="47"/>
        <v>14.747859181731684</v>
      </c>
      <c r="Q90" s="130"/>
      <c r="R90" s="126">
        <f t="shared" si="48"/>
        <v>23.831168831168831</v>
      </c>
      <c r="S90" s="126">
        <f t="shared" si="48"/>
        <v>26.899696048632222</v>
      </c>
      <c r="T90" s="126">
        <f t="shared" si="48"/>
        <v>21.541950113378686</v>
      </c>
      <c r="U90" s="130"/>
      <c r="V90" s="126">
        <f t="shared" si="49"/>
        <v>9.1228070175438596</v>
      </c>
      <c r="W90" s="126">
        <f t="shared" si="49"/>
        <v>11.496062992125983</v>
      </c>
      <c r="X90" s="126">
        <f t="shared" si="49"/>
        <v>7.2151898734177209</v>
      </c>
      <c r="Y90" s="130"/>
      <c r="Z90" s="126">
        <v>0</v>
      </c>
      <c r="AA90" s="126">
        <v>0</v>
      </c>
      <c r="AB90" s="126">
        <v>0</v>
      </c>
    </row>
    <row r="91" spans="1:33" ht="15" customHeight="1" x14ac:dyDescent="0.25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</row>
    <row r="92" spans="1:33" ht="15" customHeight="1" x14ac:dyDescent="0.25">
      <c r="A92" s="139" t="s">
        <v>472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</row>
    <row r="93" spans="1:33" ht="15" customHeight="1" x14ac:dyDescent="0.25">
      <c r="A93" s="140" t="s">
        <v>19</v>
      </c>
      <c r="B93" s="174">
        <f t="shared" ref="B93:D95" si="51">+B74/(B74+B125+B24)*100</f>
        <v>7.0387570355469</v>
      </c>
      <c r="C93" s="174">
        <f t="shared" si="51"/>
        <v>8.7374492629779965</v>
      </c>
      <c r="D93" s="174">
        <f t="shared" si="51"/>
        <v>5.3340193808421237</v>
      </c>
      <c r="E93" s="174"/>
      <c r="F93" s="174">
        <f t="shared" ref="F93:H95" si="52">+F74/(F74+F125+F24)*100</f>
        <v>9.0319442192313932</v>
      </c>
      <c r="G93" s="174">
        <f t="shared" si="52"/>
        <v>11.335012594458437</v>
      </c>
      <c r="H93" s="174">
        <f t="shared" si="52"/>
        <v>6.5864259445001672</v>
      </c>
      <c r="I93" s="174"/>
      <c r="J93" s="174">
        <f t="shared" ref="J93:L95" si="53">+J74/(J74+J125+J24)*100</f>
        <v>7.1461545563659872</v>
      </c>
      <c r="K93" s="174">
        <f t="shared" si="53"/>
        <v>8.6046934691649994</v>
      </c>
      <c r="L93" s="174">
        <f t="shared" si="53"/>
        <v>5.6430446194225725</v>
      </c>
      <c r="M93" s="174"/>
      <c r="N93" s="174">
        <f t="shared" ref="N93:P95" si="54">+N74/(N74+N125+N24)*100</f>
        <v>4.7827060931899634</v>
      </c>
      <c r="O93" s="174">
        <f t="shared" si="54"/>
        <v>6.0538116591928253</v>
      </c>
      <c r="P93" s="174">
        <f t="shared" si="54"/>
        <v>3.5138764547896146</v>
      </c>
      <c r="Q93" s="174"/>
      <c r="R93" s="174">
        <f t="shared" ref="R93:T95" si="55">+R74/(R74+R125+R24)*100</f>
        <v>8.9805825242718456</v>
      </c>
      <c r="S93" s="174">
        <f t="shared" si="55"/>
        <v>10.866408518877058</v>
      </c>
      <c r="T93" s="174">
        <f t="shared" si="55"/>
        <v>7.0837390457643616</v>
      </c>
      <c r="U93" s="174"/>
      <c r="V93" s="174">
        <f t="shared" ref="V93:X95" si="56">+V74/(V74+V125+V24)*100</f>
        <v>3.6602534021586108</v>
      </c>
      <c r="W93" s="174">
        <f t="shared" si="56"/>
        <v>4.4871794871794872</v>
      </c>
      <c r="X93" s="174">
        <f t="shared" si="56"/>
        <v>2.9454651501895595</v>
      </c>
      <c r="Y93" s="174"/>
      <c r="Z93" s="174">
        <f t="shared" ref="Z93:AB93" si="57">+Z74/(Z74+Z125+Z24)*100</f>
        <v>0</v>
      </c>
      <c r="AA93" s="174" t="e">
        <f t="shared" si="57"/>
        <v>#DIV/0!</v>
      </c>
      <c r="AB93" s="174">
        <f t="shared" si="57"/>
        <v>0</v>
      </c>
    </row>
    <row r="94" spans="1:33" ht="15" customHeight="1" x14ac:dyDescent="0.25">
      <c r="A94" s="108" t="s">
        <v>73</v>
      </c>
      <c r="B94" s="126">
        <f t="shared" si="51"/>
        <v>7.0168603770317945</v>
      </c>
      <c r="C94" s="126">
        <f t="shared" si="51"/>
        <v>8.7022241416540709</v>
      </c>
      <c r="D94" s="126">
        <f t="shared" si="51"/>
        <v>5.3236723359944467</v>
      </c>
      <c r="E94" s="130"/>
      <c r="F94" s="126">
        <f t="shared" si="52"/>
        <v>9.0440333933540664</v>
      </c>
      <c r="G94" s="126">
        <f t="shared" si="52"/>
        <v>11.322852151818326</v>
      </c>
      <c r="H94" s="126">
        <f t="shared" si="52"/>
        <v>6.6205032933626073</v>
      </c>
      <c r="I94" s="130"/>
      <c r="J94" s="126">
        <f t="shared" si="53"/>
        <v>7.1341975193509279</v>
      </c>
      <c r="K94" s="126">
        <f t="shared" si="53"/>
        <v>8.5934630921777462</v>
      </c>
      <c r="L94" s="126">
        <f t="shared" si="53"/>
        <v>5.6281978396816372</v>
      </c>
      <c r="M94" s="130"/>
      <c r="N94" s="126">
        <f t="shared" si="54"/>
        <v>4.7220020382742609</v>
      </c>
      <c r="O94" s="126">
        <f t="shared" si="54"/>
        <v>5.9396962140104286</v>
      </c>
      <c r="P94" s="126">
        <f t="shared" si="54"/>
        <v>3.5067873303167421</v>
      </c>
      <c r="Q94" s="130"/>
      <c r="R94" s="126">
        <f t="shared" si="55"/>
        <v>8.9156330590691386</v>
      </c>
      <c r="S94" s="126">
        <f t="shared" si="55"/>
        <v>10.751898114131766</v>
      </c>
      <c r="T94" s="126">
        <f t="shared" si="55"/>
        <v>7.0689655172413799</v>
      </c>
      <c r="U94" s="130"/>
      <c r="V94" s="126">
        <f t="shared" si="56"/>
        <v>3.6418575063613234</v>
      </c>
      <c r="W94" s="126">
        <f t="shared" si="56"/>
        <v>4.5579163810829337</v>
      </c>
      <c r="X94" s="126">
        <f t="shared" si="56"/>
        <v>2.8486646884272995</v>
      </c>
      <c r="Y94" s="130"/>
      <c r="Z94" s="126">
        <v>0</v>
      </c>
      <c r="AA94" s="126">
        <v>0</v>
      </c>
      <c r="AB94" s="126">
        <v>0</v>
      </c>
    </row>
    <row r="95" spans="1:33" ht="15" customHeight="1" x14ac:dyDescent="0.25">
      <c r="A95" s="108" t="s">
        <v>74</v>
      </c>
      <c r="B95" s="126">
        <f t="shared" si="51"/>
        <v>8.9694656488549622</v>
      </c>
      <c r="C95" s="126">
        <f t="shared" si="51"/>
        <v>12</v>
      </c>
      <c r="D95" s="126">
        <f t="shared" si="51"/>
        <v>6.2043795620437958</v>
      </c>
      <c r="E95" s="130"/>
      <c r="F95" s="126">
        <f t="shared" si="52"/>
        <v>7.7586206896551726</v>
      </c>
      <c r="G95" s="126">
        <f t="shared" si="52"/>
        <v>12.727272727272727</v>
      </c>
      <c r="H95" s="126">
        <f t="shared" si="52"/>
        <v>3.278688524590164</v>
      </c>
      <c r="I95" s="130"/>
      <c r="J95" s="126">
        <f t="shared" si="53"/>
        <v>8.3333333333333321</v>
      </c>
      <c r="K95" s="126">
        <f t="shared" si="53"/>
        <v>9.8039215686274517</v>
      </c>
      <c r="L95" s="126">
        <f t="shared" si="53"/>
        <v>7.0175438596491224</v>
      </c>
      <c r="M95" s="130"/>
      <c r="N95" s="126">
        <f t="shared" si="54"/>
        <v>10.309278350515463</v>
      </c>
      <c r="O95" s="126">
        <f t="shared" si="54"/>
        <v>16.326530612244898</v>
      </c>
      <c r="P95" s="126">
        <f t="shared" si="54"/>
        <v>4.1666666666666661</v>
      </c>
      <c r="Q95" s="130"/>
      <c r="R95" s="126">
        <f t="shared" si="55"/>
        <v>14.432989690721648</v>
      </c>
      <c r="S95" s="126">
        <f t="shared" si="55"/>
        <v>20.408163265306122</v>
      </c>
      <c r="T95" s="126">
        <f t="shared" si="55"/>
        <v>8.3333333333333321</v>
      </c>
      <c r="U95" s="130"/>
      <c r="V95" s="126">
        <f t="shared" si="56"/>
        <v>4.7619047619047619</v>
      </c>
      <c r="W95" s="126">
        <f t="shared" si="56"/>
        <v>0</v>
      </c>
      <c r="X95" s="126">
        <f t="shared" si="56"/>
        <v>8.4745762711864394</v>
      </c>
      <c r="Y95" s="130"/>
      <c r="Z95" s="126">
        <v>0</v>
      </c>
      <c r="AA95" s="126">
        <v>0</v>
      </c>
      <c r="AB95" s="126">
        <v>0</v>
      </c>
    </row>
    <row r="96" spans="1:33" ht="15" customHeight="1" thickBot="1" x14ac:dyDescent="0.3">
      <c r="A96" s="123" t="s">
        <v>263</v>
      </c>
      <c r="B96" s="232">
        <v>0</v>
      </c>
      <c r="C96" s="232">
        <v>0</v>
      </c>
      <c r="D96" s="232">
        <v>0</v>
      </c>
      <c r="E96" s="250">
        <v>0</v>
      </c>
      <c r="F96" s="232">
        <v>0</v>
      </c>
      <c r="G96" s="232">
        <v>0</v>
      </c>
      <c r="H96" s="232">
        <v>0</v>
      </c>
      <c r="I96" s="250"/>
      <c r="J96" s="232">
        <v>0</v>
      </c>
      <c r="K96" s="232">
        <v>0</v>
      </c>
      <c r="L96" s="232">
        <v>0</v>
      </c>
      <c r="M96" s="250"/>
      <c r="N96" s="232">
        <v>0</v>
      </c>
      <c r="O96" s="232">
        <v>0</v>
      </c>
      <c r="P96" s="232">
        <v>0</v>
      </c>
      <c r="Q96" s="250"/>
      <c r="R96" s="232">
        <v>0</v>
      </c>
      <c r="S96" s="232">
        <v>0</v>
      </c>
      <c r="T96" s="232">
        <v>0</v>
      </c>
      <c r="U96" s="250"/>
      <c r="V96" s="232">
        <v>0</v>
      </c>
      <c r="W96" s="232">
        <v>0</v>
      </c>
      <c r="X96" s="232">
        <v>0</v>
      </c>
      <c r="Y96" s="250"/>
      <c r="Z96" s="232">
        <v>0</v>
      </c>
      <c r="AA96" s="232">
        <v>0</v>
      </c>
      <c r="AB96" s="232">
        <v>0</v>
      </c>
    </row>
    <row r="97" spans="1:33" ht="15" customHeight="1" x14ac:dyDescent="0.25">
      <c r="A97" s="334" t="s">
        <v>256</v>
      </c>
      <c r="B97" s="334"/>
      <c r="C97" s="334"/>
      <c r="D97" s="334"/>
      <c r="E97" s="334"/>
      <c r="F97" s="334"/>
      <c r="G97" s="334"/>
      <c r="H97" s="334"/>
      <c r="I97" s="334"/>
      <c r="J97" s="334"/>
      <c r="K97" s="334"/>
      <c r="L97" s="334"/>
      <c r="M97" s="334"/>
      <c r="N97" s="334"/>
      <c r="O97" s="334"/>
      <c r="P97" s="334"/>
      <c r="Q97" s="334"/>
      <c r="R97" s="334"/>
      <c r="S97" s="334"/>
      <c r="T97" s="334"/>
      <c r="U97" s="334"/>
      <c r="V97" s="334"/>
      <c r="W97" s="334"/>
      <c r="X97" s="334"/>
      <c r="Y97" s="334"/>
      <c r="Z97" s="334"/>
      <c r="AA97" s="334"/>
      <c r="AB97" s="334"/>
    </row>
    <row r="98" spans="1:33" ht="15" customHeight="1" x14ac:dyDescent="0.25">
      <c r="A98" s="335" t="s">
        <v>242</v>
      </c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</row>
    <row r="102" spans="1:33" s="124" customFormat="1" ht="15" customHeight="1" x14ac:dyDescent="0.2">
      <c r="A102" s="336" t="s">
        <v>302</v>
      </c>
      <c r="B102" s="336"/>
      <c r="C102" s="336"/>
      <c r="D102" s="336"/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  <c r="T102" s="336"/>
      <c r="U102" s="336"/>
      <c r="V102" s="336"/>
      <c r="W102" s="336"/>
      <c r="X102" s="336"/>
      <c r="Y102" s="336"/>
      <c r="Z102" s="336"/>
      <c r="AA102" s="336"/>
      <c r="AB102" s="336"/>
      <c r="AC102" s="171"/>
      <c r="AD102" s="29"/>
      <c r="AE102" s="318" t="s">
        <v>356</v>
      </c>
      <c r="AF102" s="318"/>
      <c r="AG102" s="108"/>
    </row>
    <row r="103" spans="1:33" s="124" customFormat="1" ht="15" customHeight="1" x14ac:dyDescent="0.2">
      <c r="A103" s="330" t="s">
        <v>146</v>
      </c>
      <c r="B103" s="330"/>
      <c r="C103" s="330"/>
      <c r="D103" s="330"/>
      <c r="E103" s="330"/>
      <c r="F103" s="330"/>
      <c r="G103" s="330"/>
      <c r="H103" s="330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  <c r="S103" s="330"/>
      <c r="T103" s="330"/>
      <c r="U103" s="330"/>
      <c r="V103" s="330"/>
      <c r="W103" s="330"/>
      <c r="X103" s="330"/>
      <c r="Y103" s="330"/>
      <c r="Z103" s="330"/>
      <c r="AA103" s="330"/>
      <c r="AB103" s="330"/>
      <c r="AC103" s="171"/>
      <c r="AD103" s="30"/>
      <c r="AE103" s="318"/>
      <c r="AF103" s="318"/>
      <c r="AG103" s="108"/>
    </row>
    <row r="104" spans="1:33" s="124" customFormat="1" ht="15" customHeight="1" x14ac:dyDescent="0.2">
      <c r="A104" s="336" t="s">
        <v>254</v>
      </c>
      <c r="B104" s="336"/>
      <c r="C104" s="336"/>
      <c r="D104" s="336"/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  <c r="O104" s="336"/>
      <c r="P104" s="336"/>
      <c r="Q104" s="336"/>
      <c r="R104" s="336"/>
      <c r="S104" s="336"/>
      <c r="T104" s="336"/>
      <c r="U104" s="336"/>
      <c r="V104" s="336"/>
      <c r="W104" s="336"/>
      <c r="X104" s="336"/>
      <c r="Y104" s="336"/>
      <c r="Z104" s="336"/>
      <c r="AA104" s="336"/>
      <c r="AB104" s="336"/>
      <c r="AC104" s="108"/>
      <c r="AD104" s="96"/>
      <c r="AE104" s="96"/>
      <c r="AF104" s="96"/>
      <c r="AG104" s="108"/>
    </row>
    <row r="105" spans="1:33" s="124" customFormat="1" ht="15" customHeight="1" x14ac:dyDescent="0.25">
      <c r="A105" s="330" t="s">
        <v>255</v>
      </c>
      <c r="B105" s="330"/>
      <c r="C105" s="330"/>
      <c r="D105" s="330"/>
      <c r="E105" s="330"/>
      <c r="F105" s="330"/>
      <c r="G105" s="330"/>
      <c r="H105" s="330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  <c r="S105" s="330"/>
      <c r="T105" s="330"/>
      <c r="U105" s="330"/>
      <c r="V105" s="330"/>
      <c r="W105" s="330"/>
      <c r="X105" s="330"/>
      <c r="Y105" s="330"/>
      <c r="Z105" s="330"/>
      <c r="AA105" s="330"/>
      <c r="AB105" s="330"/>
      <c r="AC105" s="108"/>
      <c r="AD105" s="108"/>
      <c r="AE105" s="108"/>
      <c r="AF105" s="108"/>
      <c r="AG105" s="108"/>
    </row>
    <row r="106" spans="1:33" s="163" customFormat="1" ht="15" customHeight="1" x14ac:dyDescent="0.2">
      <c r="A106" s="330" t="s">
        <v>515</v>
      </c>
      <c r="B106" s="330"/>
      <c r="C106" s="330"/>
      <c r="D106" s="330"/>
      <c r="E106" s="330"/>
      <c r="F106" s="330"/>
      <c r="G106" s="330"/>
      <c r="H106" s="330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  <c r="S106" s="330"/>
      <c r="T106" s="330"/>
      <c r="U106" s="330"/>
      <c r="V106" s="330"/>
      <c r="W106" s="330"/>
      <c r="X106" s="330"/>
      <c r="Y106" s="330"/>
      <c r="Z106" s="330"/>
      <c r="AA106" s="330"/>
      <c r="AB106" s="330"/>
      <c r="AC106" s="171"/>
      <c r="AD106" s="171"/>
      <c r="AE106" s="171"/>
      <c r="AF106" s="171"/>
      <c r="AG106" s="171"/>
    </row>
    <row r="107" spans="1:33" s="163" customFormat="1" ht="15" customHeight="1" thickBot="1" x14ac:dyDescent="0.25">
      <c r="A107" s="120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71"/>
      <c r="AD107" s="171"/>
      <c r="AE107" s="171"/>
      <c r="AF107" s="171"/>
      <c r="AG107" s="171"/>
    </row>
    <row r="108" spans="1:33" ht="15" customHeight="1" x14ac:dyDescent="0.25">
      <c r="A108" s="332" t="s">
        <v>470</v>
      </c>
      <c r="B108" s="331" t="s">
        <v>19</v>
      </c>
      <c r="C108" s="331"/>
      <c r="D108" s="331"/>
      <c r="E108" s="109"/>
      <c r="F108" s="331" t="s">
        <v>116</v>
      </c>
      <c r="G108" s="331"/>
      <c r="H108" s="331"/>
      <c r="I108" s="109"/>
      <c r="J108" s="331" t="s">
        <v>117</v>
      </c>
      <c r="K108" s="331"/>
      <c r="L108" s="331"/>
      <c r="M108" s="109"/>
      <c r="N108" s="331" t="s">
        <v>118</v>
      </c>
      <c r="O108" s="331"/>
      <c r="P108" s="331"/>
      <c r="Q108" s="109"/>
      <c r="R108" s="331" t="s">
        <v>119</v>
      </c>
      <c r="S108" s="331"/>
      <c r="T108" s="331"/>
      <c r="U108" s="109"/>
      <c r="V108" s="331" t="s">
        <v>120</v>
      </c>
      <c r="W108" s="331"/>
      <c r="X108" s="331"/>
      <c r="Y108" s="109"/>
      <c r="Z108" s="331" t="s">
        <v>121</v>
      </c>
      <c r="AA108" s="331"/>
      <c r="AB108" s="331"/>
    </row>
    <row r="109" spans="1:33" ht="15" customHeight="1" thickBot="1" x14ac:dyDescent="0.3">
      <c r="A109" s="333"/>
      <c r="B109" s="110" t="s">
        <v>70</v>
      </c>
      <c r="C109" s="110" t="s">
        <v>71</v>
      </c>
      <c r="D109" s="110" t="s">
        <v>72</v>
      </c>
      <c r="E109" s="111"/>
      <c r="F109" s="110" t="s">
        <v>70</v>
      </c>
      <c r="G109" s="110" t="s">
        <v>71</v>
      </c>
      <c r="H109" s="110" t="s">
        <v>72</v>
      </c>
      <c r="I109" s="111"/>
      <c r="J109" s="110" t="s">
        <v>70</v>
      </c>
      <c r="K109" s="110" t="s">
        <v>71</v>
      </c>
      <c r="L109" s="110" t="s">
        <v>72</v>
      </c>
      <c r="M109" s="111"/>
      <c r="N109" s="110" t="s">
        <v>70</v>
      </c>
      <c r="O109" s="110" t="s">
        <v>71</v>
      </c>
      <c r="P109" s="110" t="s">
        <v>72</v>
      </c>
      <c r="Q109" s="111"/>
      <c r="R109" s="110" t="s">
        <v>70</v>
      </c>
      <c r="S109" s="110" t="s">
        <v>71</v>
      </c>
      <c r="T109" s="110" t="s">
        <v>72</v>
      </c>
      <c r="U109" s="111"/>
      <c r="V109" s="110" t="s">
        <v>70</v>
      </c>
      <c r="W109" s="110" t="s">
        <v>71</v>
      </c>
      <c r="X109" s="110" t="s">
        <v>72</v>
      </c>
      <c r="Y109" s="111"/>
      <c r="Z109" s="110" t="s">
        <v>70</v>
      </c>
      <c r="AA109" s="110" t="s">
        <v>71</v>
      </c>
      <c r="AB109" s="110" t="s">
        <v>72</v>
      </c>
    </row>
    <row r="110" spans="1:33" s="124" customFormat="1" ht="15" customHeight="1" x14ac:dyDescent="0.25">
      <c r="A110" s="175"/>
      <c r="B110" s="113"/>
      <c r="C110" s="113"/>
      <c r="D110" s="113"/>
      <c r="E110" s="114"/>
      <c r="F110" s="113"/>
      <c r="G110" s="113"/>
      <c r="H110" s="113"/>
      <c r="I110" s="114"/>
      <c r="J110" s="113"/>
      <c r="K110" s="113"/>
      <c r="L110" s="113"/>
      <c r="M110" s="114"/>
      <c r="N110" s="113"/>
      <c r="O110" s="113"/>
      <c r="P110" s="113"/>
      <c r="Q110" s="114"/>
      <c r="R110" s="113"/>
      <c r="S110" s="113"/>
      <c r="T110" s="113"/>
      <c r="U110" s="114"/>
      <c r="V110" s="113"/>
      <c r="W110" s="113"/>
      <c r="X110" s="113"/>
      <c r="Y110" s="114"/>
      <c r="Z110" s="113"/>
      <c r="AA110" s="113"/>
      <c r="AB110" s="113"/>
      <c r="AC110" s="108"/>
      <c r="AD110" s="108"/>
      <c r="AE110" s="108"/>
      <c r="AF110" s="108"/>
      <c r="AG110" s="108"/>
    </row>
    <row r="111" spans="1:33" s="124" customFormat="1" ht="15" customHeight="1" x14ac:dyDescent="0.25">
      <c r="A111" s="329" t="s">
        <v>473</v>
      </c>
      <c r="B111" s="329" t="s">
        <v>76</v>
      </c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29"/>
      <c r="N111" s="329"/>
      <c r="O111" s="329"/>
      <c r="P111" s="329"/>
      <c r="Q111" s="329"/>
      <c r="R111" s="329"/>
      <c r="S111" s="329"/>
      <c r="T111" s="329"/>
      <c r="U111" s="329"/>
      <c r="V111" s="329"/>
      <c r="W111" s="329"/>
      <c r="X111" s="329"/>
      <c r="Y111" s="329"/>
      <c r="Z111" s="329"/>
      <c r="AA111" s="329"/>
      <c r="AB111" s="329"/>
      <c r="AC111" s="108"/>
      <c r="AD111" s="108"/>
      <c r="AE111" s="108"/>
      <c r="AF111" s="108"/>
      <c r="AG111" s="108"/>
    </row>
    <row r="112" spans="1:33" s="124" customFormat="1" ht="15" customHeight="1" x14ac:dyDescent="0.25">
      <c r="A112" s="112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08"/>
      <c r="AD112" s="108"/>
      <c r="AE112" s="108"/>
      <c r="AF112" s="108"/>
      <c r="AG112" s="108"/>
    </row>
    <row r="113" spans="1:33" s="124" customFormat="1" ht="15" customHeight="1" x14ac:dyDescent="0.25">
      <c r="A113" s="136" t="s">
        <v>19</v>
      </c>
      <c r="B113" s="152">
        <f t="shared" ref="B113:D115" si="58">+B119+B125</f>
        <v>6</v>
      </c>
      <c r="C113" s="152">
        <f t="shared" si="58"/>
        <v>4</v>
      </c>
      <c r="D113" s="152">
        <f t="shared" si="58"/>
        <v>2</v>
      </c>
      <c r="E113" s="152"/>
      <c r="F113" s="152">
        <f t="shared" ref="F113:H115" si="59">+F119+F125</f>
        <v>0</v>
      </c>
      <c r="G113" s="152">
        <f t="shared" si="59"/>
        <v>0</v>
      </c>
      <c r="H113" s="152">
        <f t="shared" si="59"/>
        <v>0</v>
      </c>
      <c r="I113" s="152"/>
      <c r="J113" s="152">
        <f t="shared" ref="J113:L115" si="60">+J119+J125</f>
        <v>1</v>
      </c>
      <c r="K113" s="152">
        <f t="shared" si="60"/>
        <v>0</v>
      </c>
      <c r="L113" s="152">
        <f t="shared" si="60"/>
        <v>1</v>
      </c>
      <c r="M113" s="152"/>
      <c r="N113" s="152">
        <f t="shared" ref="N113:P115" si="61">+N119+N125</f>
        <v>1</v>
      </c>
      <c r="O113" s="152">
        <f t="shared" si="61"/>
        <v>1</v>
      </c>
      <c r="P113" s="152">
        <f t="shared" si="61"/>
        <v>0</v>
      </c>
      <c r="Q113" s="152"/>
      <c r="R113" s="152">
        <f t="shared" ref="R113:T115" si="62">+R119+R125</f>
        <v>4</v>
      </c>
      <c r="S113" s="152">
        <f t="shared" si="62"/>
        <v>3</v>
      </c>
      <c r="T113" s="152">
        <f t="shared" si="62"/>
        <v>1</v>
      </c>
      <c r="U113" s="152"/>
      <c r="V113" s="152">
        <f t="shared" ref="V113:X115" si="63">+V119+V125</f>
        <v>0</v>
      </c>
      <c r="W113" s="152">
        <f t="shared" si="63"/>
        <v>0</v>
      </c>
      <c r="X113" s="152">
        <f t="shared" si="63"/>
        <v>0</v>
      </c>
      <c r="Y113" s="152"/>
      <c r="Z113" s="152">
        <f t="shared" ref="Z113:AB115" si="64">+Z119+Z125</f>
        <v>0</v>
      </c>
      <c r="AA113" s="152">
        <f t="shared" si="64"/>
        <v>0</v>
      </c>
      <c r="AB113" s="152">
        <f t="shared" si="64"/>
        <v>0</v>
      </c>
      <c r="AC113" s="108"/>
      <c r="AD113" s="108"/>
      <c r="AE113" s="108"/>
      <c r="AF113" s="108"/>
      <c r="AG113" s="108"/>
    </row>
    <row r="114" spans="1:33" s="124" customFormat="1" ht="15" customHeight="1" x14ac:dyDescent="0.25">
      <c r="A114" s="116" t="s">
        <v>73</v>
      </c>
      <c r="B114" s="115">
        <f t="shared" si="58"/>
        <v>0</v>
      </c>
      <c r="C114" s="115">
        <f t="shared" si="58"/>
        <v>0</v>
      </c>
      <c r="D114" s="115">
        <f t="shared" si="58"/>
        <v>0</v>
      </c>
      <c r="E114" s="115"/>
      <c r="F114" s="115">
        <f t="shared" si="59"/>
        <v>0</v>
      </c>
      <c r="G114" s="115">
        <f t="shared" si="59"/>
        <v>0</v>
      </c>
      <c r="H114" s="115">
        <f t="shared" si="59"/>
        <v>0</v>
      </c>
      <c r="I114" s="115"/>
      <c r="J114" s="115">
        <f t="shared" si="60"/>
        <v>0</v>
      </c>
      <c r="K114" s="115">
        <f t="shared" si="60"/>
        <v>0</v>
      </c>
      <c r="L114" s="115">
        <f t="shared" si="60"/>
        <v>0</v>
      </c>
      <c r="M114" s="115"/>
      <c r="N114" s="115">
        <f t="shared" si="61"/>
        <v>0</v>
      </c>
      <c r="O114" s="115">
        <f t="shared" si="61"/>
        <v>0</v>
      </c>
      <c r="P114" s="115">
        <f t="shared" si="61"/>
        <v>0</v>
      </c>
      <c r="Q114" s="115"/>
      <c r="R114" s="115">
        <f t="shared" si="62"/>
        <v>0</v>
      </c>
      <c r="S114" s="115">
        <f t="shared" si="62"/>
        <v>0</v>
      </c>
      <c r="T114" s="115">
        <f t="shared" si="62"/>
        <v>0</v>
      </c>
      <c r="U114" s="115"/>
      <c r="V114" s="115">
        <f t="shared" si="63"/>
        <v>0</v>
      </c>
      <c r="W114" s="115">
        <f t="shared" si="63"/>
        <v>0</v>
      </c>
      <c r="X114" s="115">
        <f t="shared" si="63"/>
        <v>0</v>
      </c>
      <c r="Y114" s="115"/>
      <c r="Z114" s="115">
        <f t="shared" si="64"/>
        <v>0</v>
      </c>
      <c r="AA114" s="115">
        <f t="shared" si="64"/>
        <v>0</v>
      </c>
      <c r="AB114" s="115">
        <f t="shared" si="64"/>
        <v>0</v>
      </c>
      <c r="AC114" s="108"/>
      <c r="AD114" s="108"/>
      <c r="AE114" s="108"/>
      <c r="AF114" s="108"/>
      <c r="AG114" s="108"/>
    </row>
    <row r="115" spans="1:33" s="124" customFormat="1" ht="15" customHeight="1" x14ac:dyDescent="0.25">
      <c r="A115" s="116" t="s">
        <v>74</v>
      </c>
      <c r="B115" s="115">
        <f t="shared" si="58"/>
        <v>6</v>
      </c>
      <c r="C115" s="115">
        <f t="shared" si="58"/>
        <v>4</v>
      </c>
      <c r="D115" s="115">
        <f t="shared" si="58"/>
        <v>2</v>
      </c>
      <c r="E115" s="115"/>
      <c r="F115" s="115">
        <f t="shared" si="59"/>
        <v>0</v>
      </c>
      <c r="G115" s="115">
        <f t="shared" si="59"/>
        <v>0</v>
      </c>
      <c r="H115" s="115">
        <f t="shared" si="59"/>
        <v>0</v>
      </c>
      <c r="I115" s="115"/>
      <c r="J115" s="115">
        <f t="shared" si="60"/>
        <v>1</v>
      </c>
      <c r="K115" s="115">
        <f t="shared" si="60"/>
        <v>0</v>
      </c>
      <c r="L115" s="115">
        <f t="shared" si="60"/>
        <v>1</v>
      </c>
      <c r="M115" s="115"/>
      <c r="N115" s="115">
        <f t="shared" si="61"/>
        <v>1</v>
      </c>
      <c r="O115" s="115">
        <f t="shared" si="61"/>
        <v>1</v>
      </c>
      <c r="P115" s="115">
        <f t="shared" si="61"/>
        <v>0</v>
      </c>
      <c r="Q115" s="115"/>
      <c r="R115" s="115">
        <f t="shared" si="62"/>
        <v>4</v>
      </c>
      <c r="S115" s="115">
        <f t="shared" si="62"/>
        <v>3</v>
      </c>
      <c r="T115" s="115">
        <f t="shared" si="62"/>
        <v>1</v>
      </c>
      <c r="U115" s="115"/>
      <c r="V115" s="115">
        <f t="shared" si="63"/>
        <v>0</v>
      </c>
      <c r="W115" s="115">
        <f t="shared" si="63"/>
        <v>0</v>
      </c>
      <c r="X115" s="115">
        <f t="shared" si="63"/>
        <v>0</v>
      </c>
      <c r="Y115" s="115"/>
      <c r="Z115" s="115">
        <f t="shared" si="64"/>
        <v>0</v>
      </c>
      <c r="AA115" s="115">
        <f t="shared" si="64"/>
        <v>0</v>
      </c>
      <c r="AB115" s="115">
        <f t="shared" si="64"/>
        <v>0</v>
      </c>
      <c r="AC115" s="108"/>
      <c r="AD115" s="108"/>
      <c r="AE115" s="108"/>
      <c r="AF115" s="108"/>
      <c r="AG115" s="108"/>
    </row>
    <row r="116" spans="1:33" s="124" customFormat="1" ht="15" customHeight="1" x14ac:dyDescent="0.25">
      <c r="A116" s="116" t="s">
        <v>263</v>
      </c>
      <c r="B116" s="115">
        <f>+B122</f>
        <v>0</v>
      </c>
      <c r="C116" s="115">
        <f>+C122</f>
        <v>0</v>
      </c>
      <c r="D116" s="115">
        <f>+D122</f>
        <v>0</v>
      </c>
      <c r="E116" s="115"/>
      <c r="F116" s="115">
        <f>+F122</f>
        <v>0</v>
      </c>
      <c r="G116" s="115">
        <f>+G122</f>
        <v>0</v>
      </c>
      <c r="H116" s="115">
        <f>+H122</f>
        <v>0</v>
      </c>
      <c r="I116" s="115"/>
      <c r="J116" s="115">
        <f>+J122</f>
        <v>0</v>
      </c>
      <c r="K116" s="115">
        <f>+K122</f>
        <v>0</v>
      </c>
      <c r="L116" s="115">
        <f>+L122</f>
        <v>0</v>
      </c>
      <c r="M116" s="115"/>
      <c r="N116" s="115">
        <f>+N122</f>
        <v>0</v>
      </c>
      <c r="O116" s="115">
        <f>+O122</f>
        <v>0</v>
      </c>
      <c r="P116" s="115">
        <f>+P122</f>
        <v>0</v>
      </c>
      <c r="Q116" s="115"/>
      <c r="R116" s="115">
        <f>+R122</f>
        <v>0</v>
      </c>
      <c r="S116" s="115">
        <f>+S122</f>
        <v>0</v>
      </c>
      <c r="T116" s="115">
        <f>+T122</f>
        <v>0</v>
      </c>
      <c r="U116" s="115"/>
      <c r="V116" s="115">
        <f>+V122</f>
        <v>0</v>
      </c>
      <c r="W116" s="115">
        <f>+W122</f>
        <v>0</v>
      </c>
      <c r="X116" s="115">
        <f>+X122</f>
        <v>0</v>
      </c>
      <c r="Y116" s="115"/>
      <c r="Z116" s="115">
        <f>+Z122</f>
        <v>0</v>
      </c>
      <c r="AA116" s="115">
        <f>+AA122</f>
        <v>0</v>
      </c>
      <c r="AB116" s="115">
        <f>+AB122</f>
        <v>0</v>
      </c>
      <c r="AC116" s="108"/>
      <c r="AD116" s="108"/>
      <c r="AE116" s="108"/>
      <c r="AF116" s="108"/>
      <c r="AG116" s="108"/>
    </row>
    <row r="117" spans="1:33" s="124" customFormat="1" ht="15" customHeight="1" x14ac:dyDescent="0.25">
      <c r="A117" s="112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08"/>
      <c r="AD117" s="108"/>
      <c r="AE117" s="108"/>
      <c r="AF117" s="108"/>
      <c r="AG117" s="108"/>
    </row>
    <row r="118" spans="1:33" s="124" customFormat="1" ht="15" customHeight="1" x14ac:dyDescent="0.25">
      <c r="A118" s="136" t="s">
        <v>471</v>
      </c>
      <c r="B118" s="117"/>
      <c r="C118" s="117"/>
      <c r="D118" s="117"/>
      <c r="E118" s="118"/>
      <c r="F118" s="117"/>
      <c r="G118" s="117"/>
      <c r="H118" s="117"/>
      <c r="I118" s="118"/>
      <c r="J118" s="117"/>
      <c r="K118" s="117"/>
      <c r="L118" s="117"/>
      <c r="M118" s="118"/>
      <c r="N118" s="117"/>
      <c r="O118" s="117"/>
      <c r="P118" s="117"/>
      <c r="Q118" s="118"/>
      <c r="R118" s="117"/>
      <c r="S118" s="117"/>
      <c r="T118" s="117"/>
      <c r="U118" s="118"/>
      <c r="V118" s="117"/>
      <c r="W118" s="117"/>
      <c r="X118" s="117"/>
      <c r="Y118" s="118"/>
      <c r="Z118" s="117"/>
      <c r="AA118" s="117"/>
      <c r="AB118" s="117"/>
      <c r="AC118" s="108"/>
      <c r="AD118" s="108"/>
      <c r="AE118" s="108"/>
      <c r="AF118" s="108"/>
      <c r="AG118" s="108"/>
    </row>
    <row r="119" spans="1:33" s="124" customFormat="1" ht="15" customHeight="1" x14ac:dyDescent="0.2">
      <c r="A119" s="137" t="s">
        <v>19</v>
      </c>
      <c r="B119" s="271">
        <v>6</v>
      </c>
      <c r="C119" s="271">
        <v>4</v>
      </c>
      <c r="D119" s="271">
        <v>2</v>
      </c>
      <c r="E119" s="271"/>
      <c r="F119" s="271">
        <v>0</v>
      </c>
      <c r="G119" s="271">
        <v>0</v>
      </c>
      <c r="H119" s="271">
        <v>0</v>
      </c>
      <c r="I119" s="271"/>
      <c r="J119" s="271">
        <v>1</v>
      </c>
      <c r="K119" s="271">
        <v>0</v>
      </c>
      <c r="L119" s="271">
        <v>1</v>
      </c>
      <c r="M119" s="271"/>
      <c r="N119" s="271">
        <v>1</v>
      </c>
      <c r="O119" s="271">
        <v>1</v>
      </c>
      <c r="P119" s="271">
        <v>0</v>
      </c>
      <c r="Q119" s="271"/>
      <c r="R119" s="271">
        <v>4</v>
      </c>
      <c r="S119" s="271">
        <v>3</v>
      </c>
      <c r="T119" s="271">
        <v>1</v>
      </c>
      <c r="U119" s="271"/>
      <c r="V119" s="271">
        <v>0</v>
      </c>
      <c r="W119" s="271">
        <v>0</v>
      </c>
      <c r="X119" s="271">
        <v>0</v>
      </c>
      <c r="Y119" s="271"/>
      <c r="Z119" s="271">
        <v>0</v>
      </c>
      <c r="AA119" s="271">
        <v>0</v>
      </c>
      <c r="AB119" s="271">
        <v>0</v>
      </c>
      <c r="AC119" s="108"/>
      <c r="AD119" s="108"/>
      <c r="AE119" s="108"/>
      <c r="AF119" s="108"/>
      <c r="AG119" s="108"/>
    </row>
    <row r="120" spans="1:33" ht="15" customHeight="1" x14ac:dyDescent="0.2">
      <c r="A120" s="116" t="s">
        <v>73</v>
      </c>
      <c r="B120" s="272">
        <v>0</v>
      </c>
      <c r="C120" s="272">
        <v>0</v>
      </c>
      <c r="D120" s="272">
        <v>0</v>
      </c>
      <c r="E120" s="272"/>
      <c r="F120" s="272">
        <v>0</v>
      </c>
      <c r="G120" s="272">
        <v>0</v>
      </c>
      <c r="H120" s="272">
        <v>0</v>
      </c>
      <c r="I120" s="272"/>
      <c r="J120" s="272">
        <v>0</v>
      </c>
      <c r="K120" s="272">
        <v>0</v>
      </c>
      <c r="L120" s="272">
        <v>0</v>
      </c>
      <c r="M120" s="272"/>
      <c r="N120" s="272">
        <v>0</v>
      </c>
      <c r="O120" s="272">
        <v>0</v>
      </c>
      <c r="P120" s="272">
        <v>0</v>
      </c>
      <c r="Q120" s="272"/>
      <c r="R120" s="272">
        <v>0</v>
      </c>
      <c r="S120" s="272">
        <v>0</v>
      </c>
      <c r="T120" s="272">
        <v>0</v>
      </c>
      <c r="U120" s="272"/>
      <c r="V120" s="272">
        <v>0</v>
      </c>
      <c r="W120" s="272">
        <v>0</v>
      </c>
      <c r="X120" s="272">
        <v>0</v>
      </c>
      <c r="Y120" s="272"/>
      <c r="Z120" s="272">
        <v>0</v>
      </c>
      <c r="AA120" s="272">
        <v>0</v>
      </c>
      <c r="AB120" s="272">
        <v>0</v>
      </c>
    </row>
    <row r="121" spans="1:33" ht="15" customHeight="1" x14ac:dyDescent="0.2">
      <c r="A121" s="116" t="s">
        <v>74</v>
      </c>
      <c r="B121" s="272">
        <v>6</v>
      </c>
      <c r="C121" s="272">
        <v>4</v>
      </c>
      <c r="D121" s="272">
        <v>2</v>
      </c>
      <c r="E121" s="272"/>
      <c r="F121" s="272">
        <v>0</v>
      </c>
      <c r="G121" s="272">
        <v>0</v>
      </c>
      <c r="H121" s="272">
        <v>0</v>
      </c>
      <c r="I121" s="272"/>
      <c r="J121" s="272">
        <v>1</v>
      </c>
      <c r="K121" s="272">
        <v>0</v>
      </c>
      <c r="L121" s="272">
        <v>1</v>
      </c>
      <c r="M121" s="272"/>
      <c r="N121" s="272">
        <v>1</v>
      </c>
      <c r="O121" s="272">
        <v>1</v>
      </c>
      <c r="P121" s="272">
        <v>0</v>
      </c>
      <c r="Q121" s="272"/>
      <c r="R121" s="272">
        <v>4</v>
      </c>
      <c r="S121" s="272">
        <v>3</v>
      </c>
      <c r="T121" s="272">
        <v>1</v>
      </c>
      <c r="U121" s="272"/>
      <c r="V121" s="272">
        <v>0</v>
      </c>
      <c r="W121" s="272">
        <v>0</v>
      </c>
      <c r="X121" s="272">
        <v>0</v>
      </c>
      <c r="Y121" s="272"/>
      <c r="Z121" s="272">
        <v>0</v>
      </c>
      <c r="AA121" s="272">
        <v>0</v>
      </c>
      <c r="AB121" s="272">
        <v>0</v>
      </c>
    </row>
    <row r="122" spans="1:33" ht="15" customHeight="1" x14ac:dyDescent="0.2">
      <c r="A122" s="116" t="s">
        <v>263</v>
      </c>
      <c r="B122" s="272">
        <v>0</v>
      </c>
      <c r="C122" s="272">
        <v>0</v>
      </c>
      <c r="D122" s="272">
        <v>0</v>
      </c>
      <c r="E122" s="272"/>
      <c r="F122" s="272">
        <v>0</v>
      </c>
      <c r="G122" s="272">
        <v>0</v>
      </c>
      <c r="H122" s="272">
        <v>0</v>
      </c>
      <c r="I122" s="272"/>
      <c r="J122" s="272">
        <v>0</v>
      </c>
      <c r="K122" s="272">
        <v>0</v>
      </c>
      <c r="L122" s="272">
        <v>0</v>
      </c>
      <c r="M122" s="272"/>
      <c r="N122" s="272">
        <v>0</v>
      </c>
      <c r="O122" s="272">
        <v>0</v>
      </c>
      <c r="P122" s="272">
        <v>0</v>
      </c>
      <c r="Q122" s="272"/>
      <c r="R122" s="272">
        <v>0</v>
      </c>
      <c r="S122" s="272">
        <v>0</v>
      </c>
      <c r="T122" s="272">
        <v>0</v>
      </c>
      <c r="U122" s="272"/>
      <c r="V122" s="272">
        <v>0</v>
      </c>
      <c r="W122" s="272">
        <v>0</v>
      </c>
      <c r="X122" s="272">
        <v>0</v>
      </c>
      <c r="Y122" s="272"/>
      <c r="Z122" s="272">
        <v>0</v>
      </c>
      <c r="AA122" s="272">
        <v>0</v>
      </c>
      <c r="AB122" s="272">
        <v>0</v>
      </c>
    </row>
    <row r="123" spans="1:33" ht="15" customHeight="1" x14ac:dyDescent="0.2">
      <c r="A123" s="116"/>
      <c r="B123" s="272"/>
      <c r="C123" s="272"/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  <c r="AA123" s="272"/>
      <c r="AB123" s="272"/>
    </row>
    <row r="124" spans="1:33" ht="15" customHeight="1" x14ac:dyDescent="0.2">
      <c r="A124" s="125" t="s">
        <v>472</v>
      </c>
      <c r="B124" s="272"/>
      <c r="C124" s="272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  <c r="Z124" s="272"/>
      <c r="AA124" s="272"/>
      <c r="AB124" s="272"/>
    </row>
    <row r="125" spans="1:33" s="124" customFormat="1" ht="15" customHeight="1" x14ac:dyDescent="0.2">
      <c r="A125" s="137" t="s">
        <v>19</v>
      </c>
      <c r="B125" s="271">
        <v>0</v>
      </c>
      <c r="C125" s="271">
        <v>0</v>
      </c>
      <c r="D125" s="271">
        <v>0</v>
      </c>
      <c r="E125" s="271"/>
      <c r="F125" s="271">
        <v>0</v>
      </c>
      <c r="G125" s="271">
        <v>0</v>
      </c>
      <c r="H125" s="271">
        <v>0</v>
      </c>
      <c r="I125" s="271"/>
      <c r="J125" s="271">
        <v>0</v>
      </c>
      <c r="K125" s="271">
        <v>0</v>
      </c>
      <c r="L125" s="271">
        <v>0</v>
      </c>
      <c r="M125" s="271"/>
      <c r="N125" s="271">
        <v>0</v>
      </c>
      <c r="O125" s="271">
        <v>0</v>
      </c>
      <c r="P125" s="271">
        <v>0</v>
      </c>
      <c r="Q125" s="271"/>
      <c r="R125" s="271">
        <v>0</v>
      </c>
      <c r="S125" s="271">
        <v>0</v>
      </c>
      <c r="T125" s="271">
        <v>0</v>
      </c>
      <c r="U125" s="271"/>
      <c r="V125" s="271">
        <v>0</v>
      </c>
      <c r="W125" s="271">
        <v>0</v>
      </c>
      <c r="X125" s="271">
        <v>0</v>
      </c>
      <c r="Y125" s="271"/>
      <c r="Z125" s="271">
        <v>0</v>
      </c>
      <c r="AA125" s="271">
        <v>0</v>
      </c>
      <c r="AB125" s="271">
        <v>0</v>
      </c>
      <c r="AC125" s="108"/>
      <c r="AD125" s="108"/>
      <c r="AE125" s="108"/>
      <c r="AF125" s="108"/>
      <c r="AG125" s="108"/>
    </row>
    <row r="126" spans="1:33" ht="15" customHeight="1" x14ac:dyDescent="0.2">
      <c r="A126" s="116" t="s">
        <v>73</v>
      </c>
      <c r="B126" s="272">
        <v>0</v>
      </c>
      <c r="C126" s="272">
        <v>0</v>
      </c>
      <c r="D126" s="272">
        <v>0</v>
      </c>
      <c r="E126" s="272"/>
      <c r="F126" s="272">
        <v>0</v>
      </c>
      <c r="G126" s="272">
        <v>0</v>
      </c>
      <c r="H126" s="272">
        <v>0</v>
      </c>
      <c r="I126" s="272"/>
      <c r="J126" s="272">
        <v>0</v>
      </c>
      <c r="K126" s="272">
        <v>0</v>
      </c>
      <c r="L126" s="272">
        <v>0</v>
      </c>
      <c r="M126" s="272"/>
      <c r="N126" s="272">
        <v>0</v>
      </c>
      <c r="O126" s="272">
        <v>0</v>
      </c>
      <c r="P126" s="272">
        <v>0</v>
      </c>
      <c r="Q126" s="272"/>
      <c r="R126" s="272">
        <v>0</v>
      </c>
      <c r="S126" s="272">
        <v>0</v>
      </c>
      <c r="T126" s="272">
        <v>0</v>
      </c>
      <c r="U126" s="272"/>
      <c r="V126" s="272">
        <v>0</v>
      </c>
      <c r="W126" s="272">
        <v>0</v>
      </c>
      <c r="X126" s="272">
        <v>0</v>
      </c>
      <c r="Y126" s="272"/>
      <c r="Z126" s="272">
        <v>0</v>
      </c>
      <c r="AA126" s="272">
        <v>0</v>
      </c>
      <c r="AB126" s="272">
        <v>0</v>
      </c>
    </row>
    <row r="127" spans="1:33" ht="15" customHeight="1" x14ac:dyDescent="0.2">
      <c r="A127" s="116" t="s">
        <v>74</v>
      </c>
      <c r="B127" s="272">
        <v>0</v>
      </c>
      <c r="C127" s="272">
        <v>0</v>
      </c>
      <c r="D127" s="272">
        <v>0</v>
      </c>
      <c r="E127" s="272"/>
      <c r="F127" s="272">
        <v>0</v>
      </c>
      <c r="G127" s="272">
        <v>0</v>
      </c>
      <c r="H127" s="272">
        <v>0</v>
      </c>
      <c r="I127" s="272"/>
      <c r="J127" s="272">
        <v>0</v>
      </c>
      <c r="K127" s="272">
        <v>0</v>
      </c>
      <c r="L127" s="272">
        <v>0</v>
      </c>
      <c r="M127" s="272"/>
      <c r="N127" s="272">
        <v>0</v>
      </c>
      <c r="O127" s="272">
        <v>0</v>
      </c>
      <c r="P127" s="272">
        <v>0</v>
      </c>
      <c r="Q127" s="272"/>
      <c r="R127" s="272">
        <v>0</v>
      </c>
      <c r="S127" s="272">
        <v>0</v>
      </c>
      <c r="T127" s="272">
        <v>0</v>
      </c>
      <c r="U127" s="272"/>
      <c r="V127" s="272">
        <v>0</v>
      </c>
      <c r="W127" s="272">
        <v>0</v>
      </c>
      <c r="X127" s="272">
        <v>0</v>
      </c>
      <c r="Y127" s="272"/>
      <c r="Z127" s="272">
        <v>0</v>
      </c>
      <c r="AA127" s="272">
        <v>0</v>
      </c>
      <c r="AB127" s="272">
        <v>0</v>
      </c>
    </row>
    <row r="128" spans="1:33" ht="15" customHeight="1" x14ac:dyDescent="0.25">
      <c r="A128" s="116" t="s">
        <v>263</v>
      </c>
      <c r="B128" s="248">
        <v>0</v>
      </c>
      <c r="C128" s="248">
        <v>0</v>
      </c>
      <c r="D128" s="248">
        <v>0</v>
      </c>
      <c r="E128" s="248"/>
      <c r="F128" s="248">
        <v>0</v>
      </c>
      <c r="G128" s="248">
        <v>0</v>
      </c>
      <c r="H128" s="248">
        <v>0</v>
      </c>
      <c r="I128" s="248"/>
      <c r="J128" s="248">
        <v>0</v>
      </c>
      <c r="K128" s="248">
        <v>0</v>
      </c>
      <c r="L128" s="248">
        <v>0</v>
      </c>
      <c r="M128" s="248"/>
      <c r="N128" s="248">
        <v>0</v>
      </c>
      <c r="O128" s="248">
        <v>0</v>
      </c>
      <c r="P128" s="248">
        <v>0</v>
      </c>
      <c r="Q128" s="248"/>
      <c r="R128" s="248">
        <v>0</v>
      </c>
      <c r="S128" s="248">
        <v>0</v>
      </c>
      <c r="T128" s="248">
        <v>0</v>
      </c>
      <c r="U128" s="248"/>
      <c r="V128" s="248">
        <v>0</v>
      </c>
      <c r="W128" s="248">
        <v>0</v>
      </c>
      <c r="X128" s="248">
        <v>0</v>
      </c>
      <c r="Y128" s="248"/>
      <c r="Z128" s="248">
        <v>0</v>
      </c>
      <c r="AA128" s="248">
        <v>0</v>
      </c>
      <c r="AB128" s="248">
        <v>0</v>
      </c>
    </row>
    <row r="129" spans="1:33" ht="15" customHeight="1" x14ac:dyDescent="0.25">
      <c r="A129" s="116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</row>
    <row r="130" spans="1:33" s="124" customFormat="1" ht="15" customHeight="1" x14ac:dyDescent="0.25">
      <c r="A130" s="329" t="s">
        <v>474</v>
      </c>
      <c r="B130" s="329"/>
      <c r="C130" s="329"/>
      <c r="D130" s="329"/>
      <c r="E130" s="329"/>
      <c r="F130" s="329"/>
      <c r="G130" s="329"/>
      <c r="H130" s="329"/>
      <c r="I130" s="329"/>
      <c r="J130" s="329"/>
      <c r="K130" s="329"/>
      <c r="L130" s="329"/>
      <c r="M130" s="329"/>
      <c r="N130" s="329"/>
      <c r="O130" s="329"/>
      <c r="P130" s="329"/>
      <c r="Q130" s="329"/>
      <c r="R130" s="329"/>
      <c r="S130" s="329"/>
      <c r="T130" s="329"/>
      <c r="U130" s="329"/>
      <c r="V130" s="329"/>
      <c r="W130" s="329"/>
      <c r="X130" s="329"/>
      <c r="Y130" s="329"/>
      <c r="Z130" s="329"/>
      <c r="AA130" s="329"/>
      <c r="AB130" s="329"/>
      <c r="AC130" s="108"/>
      <c r="AD130" s="108"/>
      <c r="AE130" s="108"/>
      <c r="AF130" s="108"/>
      <c r="AG130" s="108"/>
    </row>
    <row r="131" spans="1:33" s="124" customFormat="1" ht="15" customHeight="1" x14ac:dyDescent="0.25">
      <c r="A131" s="112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08"/>
      <c r="AD131" s="108"/>
      <c r="AE131" s="108"/>
      <c r="AF131" s="108"/>
      <c r="AG131" s="108"/>
    </row>
    <row r="132" spans="1:33" s="124" customFormat="1" ht="15" customHeight="1" x14ac:dyDescent="0.25">
      <c r="A132" s="113" t="s">
        <v>19</v>
      </c>
      <c r="B132" s="174">
        <f t="shared" ref="B132:D135" si="65">+B113/(B113+B12+B62)*100</f>
        <v>2.7236824186299877E-3</v>
      </c>
      <c r="C132" s="174">
        <f t="shared" si="65"/>
        <v>3.6389770835418165E-3</v>
      </c>
      <c r="D132" s="174">
        <f t="shared" si="65"/>
        <v>1.8121030361786374E-3</v>
      </c>
      <c r="E132" s="174"/>
      <c r="F132" s="174">
        <f t="shared" ref="F132:H135" si="66">+F113/(F113+F12+F62)*100</f>
        <v>0</v>
      </c>
      <c r="G132" s="174">
        <f t="shared" si="66"/>
        <v>0</v>
      </c>
      <c r="H132" s="174">
        <f t="shared" si="66"/>
        <v>0</v>
      </c>
      <c r="I132" s="174"/>
      <c r="J132" s="174">
        <f t="shared" ref="J132:L135" si="67">+J113/(J113+J12+J62)*100</f>
        <v>1.9812180528588977E-3</v>
      </c>
      <c r="K132" s="174">
        <f t="shared" si="67"/>
        <v>0</v>
      </c>
      <c r="L132" s="174">
        <f t="shared" si="67"/>
        <v>3.9831116067872221E-3</v>
      </c>
      <c r="M132" s="174"/>
      <c r="N132" s="174">
        <f t="shared" ref="N132:P135" si="68">+N113/(N113+N12+N62)*100</f>
        <v>2.2971079411021524E-3</v>
      </c>
      <c r="O132" s="174">
        <f t="shared" si="68"/>
        <v>4.6611354525962524E-3</v>
      </c>
      <c r="P132" s="174">
        <f t="shared" si="68"/>
        <v>0</v>
      </c>
      <c r="Q132" s="174"/>
      <c r="R132" s="174">
        <f t="shared" ref="R132:T135" si="69">+R113/(R113+R12+R62)*100</f>
        <v>1.0617401921749748E-2</v>
      </c>
      <c r="S132" s="174">
        <f t="shared" si="69"/>
        <v>1.6103059581320453E-2</v>
      </c>
      <c r="T132" s="174">
        <f t="shared" si="69"/>
        <v>5.2509976895610162E-3</v>
      </c>
      <c r="U132" s="174"/>
      <c r="V132" s="174">
        <f t="shared" ref="V132:X135" si="70">+V113/(V113+V12+V62)*100</f>
        <v>0</v>
      </c>
      <c r="W132" s="174">
        <f t="shared" si="70"/>
        <v>0</v>
      </c>
      <c r="X132" s="174">
        <f t="shared" si="70"/>
        <v>0</v>
      </c>
      <c r="Y132" s="174"/>
      <c r="Z132" s="174">
        <f t="shared" ref="Z132:AB134" si="71">+Z113/(Z113+Z12+Z62)*100</f>
        <v>0</v>
      </c>
      <c r="AA132" s="174">
        <f t="shared" si="71"/>
        <v>0</v>
      </c>
      <c r="AB132" s="174">
        <f t="shared" si="71"/>
        <v>0</v>
      </c>
      <c r="AC132" s="108"/>
      <c r="AD132" s="108"/>
      <c r="AE132" s="108"/>
      <c r="AF132" s="108"/>
      <c r="AG132" s="108"/>
    </row>
    <row r="133" spans="1:33" s="124" customFormat="1" ht="15" customHeight="1" x14ac:dyDescent="0.25">
      <c r="A133" s="108" t="s">
        <v>73</v>
      </c>
      <c r="B133" s="126">
        <f t="shared" si="65"/>
        <v>0</v>
      </c>
      <c r="C133" s="126">
        <f t="shared" si="65"/>
        <v>0</v>
      </c>
      <c r="D133" s="126">
        <f t="shared" si="65"/>
        <v>0</v>
      </c>
      <c r="E133" s="126"/>
      <c r="F133" s="126">
        <f t="shared" si="66"/>
        <v>0</v>
      </c>
      <c r="G133" s="126">
        <f t="shared" si="66"/>
        <v>0</v>
      </c>
      <c r="H133" s="126">
        <f t="shared" si="66"/>
        <v>0</v>
      </c>
      <c r="I133" s="126"/>
      <c r="J133" s="126">
        <f t="shared" si="67"/>
        <v>0</v>
      </c>
      <c r="K133" s="126">
        <f t="shared" si="67"/>
        <v>0</v>
      </c>
      <c r="L133" s="126">
        <f t="shared" si="67"/>
        <v>0</v>
      </c>
      <c r="M133" s="126"/>
      <c r="N133" s="126">
        <f t="shared" si="68"/>
        <v>0</v>
      </c>
      <c r="O133" s="126">
        <f t="shared" si="68"/>
        <v>0</v>
      </c>
      <c r="P133" s="126">
        <f t="shared" si="68"/>
        <v>0</v>
      </c>
      <c r="Q133" s="126"/>
      <c r="R133" s="126">
        <f t="shared" si="69"/>
        <v>0</v>
      </c>
      <c r="S133" s="126">
        <f t="shared" si="69"/>
        <v>0</v>
      </c>
      <c r="T133" s="126">
        <f t="shared" si="69"/>
        <v>0</v>
      </c>
      <c r="U133" s="126"/>
      <c r="V133" s="126">
        <f t="shared" si="70"/>
        <v>0</v>
      </c>
      <c r="W133" s="126">
        <f t="shared" si="70"/>
        <v>0</v>
      </c>
      <c r="X133" s="126">
        <f t="shared" si="70"/>
        <v>0</v>
      </c>
      <c r="Y133" s="126"/>
      <c r="Z133" s="126">
        <f t="shared" si="71"/>
        <v>0</v>
      </c>
      <c r="AA133" s="126">
        <f t="shared" si="71"/>
        <v>0</v>
      </c>
      <c r="AB133" s="126">
        <f t="shared" si="71"/>
        <v>0</v>
      </c>
      <c r="AC133" s="108"/>
      <c r="AD133" s="108"/>
      <c r="AE133" s="108"/>
      <c r="AF133" s="108"/>
      <c r="AG133" s="108"/>
    </row>
    <row r="134" spans="1:33" s="124" customFormat="1" ht="15" customHeight="1" x14ac:dyDescent="0.25">
      <c r="A134" s="108" t="s">
        <v>74</v>
      </c>
      <c r="B134" s="126">
        <f t="shared" si="65"/>
        <v>2.2776449151577269E-2</v>
      </c>
      <c r="C134" s="126">
        <f t="shared" si="65"/>
        <v>2.9757476565987203E-2</v>
      </c>
      <c r="D134" s="126">
        <f t="shared" si="65"/>
        <v>1.550267421130145E-2</v>
      </c>
      <c r="E134" s="126"/>
      <c r="F134" s="126">
        <f t="shared" si="66"/>
        <v>0</v>
      </c>
      <c r="G134" s="126">
        <f t="shared" si="66"/>
        <v>0</v>
      </c>
      <c r="H134" s="126">
        <f t="shared" si="66"/>
        <v>0</v>
      </c>
      <c r="I134" s="126"/>
      <c r="J134" s="126">
        <f t="shared" si="67"/>
        <v>1.7982377270275129E-2</v>
      </c>
      <c r="K134" s="126">
        <f t="shared" si="67"/>
        <v>0</v>
      </c>
      <c r="L134" s="126">
        <f t="shared" si="67"/>
        <v>3.6968576709796669E-2</v>
      </c>
      <c r="M134" s="126"/>
      <c r="N134" s="126">
        <f t="shared" si="68"/>
        <v>1.8453589223103892E-2</v>
      </c>
      <c r="O134" s="126">
        <f t="shared" si="68"/>
        <v>3.5676061362825542E-2</v>
      </c>
      <c r="P134" s="126">
        <f t="shared" si="68"/>
        <v>0</v>
      </c>
      <c r="Q134" s="126"/>
      <c r="R134" s="126">
        <f t="shared" si="69"/>
        <v>8.3822296730930432E-2</v>
      </c>
      <c r="S134" s="126">
        <f t="shared" si="69"/>
        <v>0.12229922543823889</v>
      </c>
      <c r="T134" s="126">
        <f t="shared" si="69"/>
        <v>4.3122035360068998E-2</v>
      </c>
      <c r="U134" s="126"/>
      <c r="V134" s="126">
        <f t="shared" si="70"/>
        <v>0</v>
      </c>
      <c r="W134" s="126">
        <f t="shared" si="70"/>
        <v>0</v>
      </c>
      <c r="X134" s="126">
        <f t="shared" si="70"/>
        <v>0</v>
      </c>
      <c r="Y134" s="126"/>
      <c r="Z134" s="126">
        <f t="shared" si="71"/>
        <v>0</v>
      </c>
      <c r="AA134" s="126">
        <f t="shared" si="71"/>
        <v>0</v>
      </c>
      <c r="AB134" s="126">
        <f t="shared" si="71"/>
        <v>0</v>
      </c>
      <c r="AC134" s="108"/>
      <c r="AD134" s="108"/>
      <c r="AE134" s="108"/>
      <c r="AF134" s="108"/>
      <c r="AG134" s="108"/>
    </row>
    <row r="135" spans="1:33" s="124" customFormat="1" ht="15" customHeight="1" x14ac:dyDescent="0.25">
      <c r="A135" s="108" t="s">
        <v>263</v>
      </c>
      <c r="B135" s="126">
        <f t="shared" si="65"/>
        <v>0</v>
      </c>
      <c r="C135" s="126">
        <f t="shared" si="65"/>
        <v>0</v>
      </c>
      <c r="D135" s="126">
        <f t="shared" si="65"/>
        <v>0</v>
      </c>
      <c r="E135" s="126"/>
      <c r="F135" s="126">
        <f t="shared" si="66"/>
        <v>0</v>
      </c>
      <c r="G135" s="126">
        <f t="shared" si="66"/>
        <v>0</v>
      </c>
      <c r="H135" s="126">
        <f t="shared" si="66"/>
        <v>0</v>
      </c>
      <c r="I135" s="126"/>
      <c r="J135" s="126">
        <f t="shared" si="67"/>
        <v>0</v>
      </c>
      <c r="K135" s="126">
        <f t="shared" si="67"/>
        <v>0</v>
      </c>
      <c r="L135" s="126">
        <f t="shared" si="67"/>
        <v>0</v>
      </c>
      <c r="M135" s="126"/>
      <c r="N135" s="126">
        <f t="shared" si="68"/>
        <v>0</v>
      </c>
      <c r="O135" s="126">
        <f t="shared" si="68"/>
        <v>0</v>
      </c>
      <c r="P135" s="126">
        <f t="shared" si="68"/>
        <v>0</v>
      </c>
      <c r="Q135" s="126"/>
      <c r="R135" s="126">
        <f t="shared" si="69"/>
        <v>0</v>
      </c>
      <c r="S135" s="126">
        <f t="shared" si="69"/>
        <v>0</v>
      </c>
      <c r="T135" s="126">
        <f t="shared" si="69"/>
        <v>0</v>
      </c>
      <c r="U135" s="126"/>
      <c r="V135" s="126">
        <f t="shared" si="70"/>
        <v>0</v>
      </c>
      <c r="W135" s="126">
        <f t="shared" si="70"/>
        <v>0</v>
      </c>
      <c r="X135" s="126">
        <f t="shared" si="70"/>
        <v>0</v>
      </c>
      <c r="Y135" s="126"/>
      <c r="Z135" s="126">
        <v>0</v>
      </c>
      <c r="AA135" s="126">
        <v>0</v>
      </c>
      <c r="AB135" s="126">
        <v>0</v>
      </c>
      <c r="AC135" s="108"/>
      <c r="AD135" s="108"/>
      <c r="AE135" s="108"/>
      <c r="AF135" s="108"/>
      <c r="AG135" s="108"/>
    </row>
    <row r="136" spans="1:33" s="124" customFormat="1" ht="15" customHeight="1" x14ac:dyDescent="0.25">
      <c r="A136" s="127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08"/>
      <c r="AD136" s="108"/>
      <c r="AE136" s="108"/>
      <c r="AF136" s="108"/>
      <c r="AG136" s="108"/>
    </row>
    <row r="137" spans="1:33" s="124" customFormat="1" ht="15" customHeight="1" x14ac:dyDescent="0.25">
      <c r="A137" s="113" t="s">
        <v>471</v>
      </c>
      <c r="B137" s="128"/>
      <c r="C137" s="128"/>
      <c r="D137" s="128"/>
      <c r="E137" s="129"/>
      <c r="F137" s="128"/>
      <c r="G137" s="128"/>
      <c r="H137" s="128"/>
      <c r="I137" s="129"/>
      <c r="J137" s="128"/>
      <c r="K137" s="128"/>
      <c r="L137" s="128"/>
      <c r="M137" s="129"/>
      <c r="N137" s="128"/>
      <c r="O137" s="128"/>
      <c r="P137" s="128"/>
      <c r="Q137" s="129"/>
      <c r="R137" s="128"/>
      <c r="S137" s="128"/>
      <c r="T137" s="128"/>
      <c r="U137" s="129"/>
      <c r="V137" s="128"/>
      <c r="W137" s="128"/>
      <c r="X137" s="128"/>
      <c r="Y137" s="129"/>
      <c r="Z137" s="128"/>
      <c r="AA137" s="128"/>
      <c r="AB137" s="128"/>
      <c r="AC137" s="108"/>
      <c r="AD137" s="108"/>
      <c r="AE137" s="108"/>
      <c r="AF137" s="108"/>
      <c r="AG137" s="108"/>
    </row>
    <row r="138" spans="1:33" s="124" customFormat="1" ht="15" customHeight="1" x14ac:dyDescent="0.25">
      <c r="A138" s="138" t="s">
        <v>19</v>
      </c>
      <c r="B138" s="174">
        <f t="shared" ref="B138:D141" si="72">+B119/(B119+B18+B68)*100</f>
        <v>3.456957992198798E-3</v>
      </c>
      <c r="C138" s="174">
        <f t="shared" si="72"/>
        <v>4.6234222571547457E-3</v>
      </c>
      <c r="D138" s="174">
        <f t="shared" si="72"/>
        <v>2.2976093374843477E-3</v>
      </c>
      <c r="E138" s="174"/>
      <c r="F138" s="174">
        <f t="shared" ref="F138:H141" si="73">+F119/(F119+F18+F68)*100</f>
        <v>0</v>
      </c>
      <c r="G138" s="174">
        <f t="shared" si="73"/>
        <v>0</v>
      </c>
      <c r="H138" s="174">
        <f t="shared" si="73"/>
        <v>0</v>
      </c>
      <c r="I138" s="174"/>
      <c r="J138" s="174">
        <f t="shared" ref="J138:L141" si="74">+J119/(J119+J18+J68)*100</f>
        <v>2.5225134323840276E-3</v>
      </c>
      <c r="K138" s="174">
        <f t="shared" si="74"/>
        <v>0</v>
      </c>
      <c r="L138" s="174">
        <f t="shared" si="74"/>
        <v>5.0576572931418165E-3</v>
      </c>
      <c r="M138" s="174"/>
      <c r="N138" s="174">
        <f t="shared" ref="N138:P141" si="75">+N119/(N119+N18+N68)*100</f>
        <v>2.8897558156335793E-3</v>
      </c>
      <c r="O138" s="174">
        <f t="shared" si="75"/>
        <v>5.8844297987525008E-3</v>
      </c>
      <c r="P138" s="174">
        <f t="shared" si="75"/>
        <v>0</v>
      </c>
      <c r="Q138" s="174"/>
      <c r="R138" s="174">
        <f t="shared" ref="R138:T141" si="76">+R119/(R119+R18+R68)*100</f>
        <v>1.3589726167017733E-2</v>
      </c>
      <c r="S138" s="174">
        <f t="shared" si="76"/>
        <v>2.0692509311629192E-2</v>
      </c>
      <c r="T138" s="174">
        <f t="shared" si="76"/>
        <v>6.6952329941081948E-3</v>
      </c>
      <c r="U138" s="174"/>
      <c r="V138" s="174">
        <f t="shared" ref="V138:X141" si="77">+V119/(V119+V18+V68)*100</f>
        <v>0</v>
      </c>
      <c r="W138" s="174">
        <f t="shared" si="77"/>
        <v>0</v>
      </c>
      <c r="X138" s="174">
        <f t="shared" si="77"/>
        <v>0</v>
      </c>
      <c r="Y138" s="174"/>
      <c r="Z138" s="174">
        <f t="shared" ref="Z138:AB140" si="78">+Z119/(Z119+Z18+Z68)*100</f>
        <v>0</v>
      </c>
      <c r="AA138" s="174">
        <f t="shared" si="78"/>
        <v>0</v>
      </c>
      <c r="AB138" s="174">
        <f t="shared" si="78"/>
        <v>0</v>
      </c>
      <c r="AC138" s="108"/>
      <c r="AD138" s="108"/>
      <c r="AE138" s="108"/>
      <c r="AF138" s="108"/>
      <c r="AG138" s="108"/>
    </row>
    <row r="139" spans="1:33" ht="15" customHeight="1" x14ac:dyDescent="0.25">
      <c r="A139" s="108" t="s">
        <v>73</v>
      </c>
      <c r="B139" s="126">
        <f t="shared" si="72"/>
        <v>0</v>
      </c>
      <c r="C139" s="126">
        <f t="shared" si="72"/>
        <v>0</v>
      </c>
      <c r="D139" s="126">
        <f t="shared" si="72"/>
        <v>0</v>
      </c>
      <c r="E139" s="130"/>
      <c r="F139" s="126">
        <f t="shared" si="73"/>
        <v>0</v>
      </c>
      <c r="G139" s="126">
        <f t="shared" si="73"/>
        <v>0</v>
      </c>
      <c r="H139" s="126">
        <f t="shared" si="73"/>
        <v>0</v>
      </c>
      <c r="I139" s="130"/>
      <c r="J139" s="126">
        <f t="shared" si="74"/>
        <v>0</v>
      </c>
      <c r="K139" s="126">
        <f t="shared" si="74"/>
        <v>0</v>
      </c>
      <c r="L139" s="126">
        <f t="shared" si="74"/>
        <v>0</v>
      </c>
      <c r="M139" s="130"/>
      <c r="N139" s="126">
        <f t="shared" si="75"/>
        <v>0</v>
      </c>
      <c r="O139" s="126">
        <f t="shared" si="75"/>
        <v>0</v>
      </c>
      <c r="P139" s="126">
        <f t="shared" si="75"/>
        <v>0</v>
      </c>
      <c r="Q139" s="130"/>
      <c r="R139" s="126">
        <f t="shared" si="76"/>
        <v>0</v>
      </c>
      <c r="S139" s="126">
        <f t="shared" si="76"/>
        <v>0</v>
      </c>
      <c r="T139" s="126">
        <f t="shared" si="76"/>
        <v>0</v>
      </c>
      <c r="U139" s="130"/>
      <c r="V139" s="126">
        <f t="shared" si="77"/>
        <v>0</v>
      </c>
      <c r="W139" s="126">
        <f t="shared" si="77"/>
        <v>0</v>
      </c>
      <c r="X139" s="126">
        <f t="shared" si="77"/>
        <v>0</v>
      </c>
      <c r="Y139" s="130"/>
      <c r="Z139" s="126">
        <f t="shared" si="78"/>
        <v>0</v>
      </c>
      <c r="AA139" s="126">
        <f t="shared" si="78"/>
        <v>0</v>
      </c>
      <c r="AB139" s="126">
        <f t="shared" si="78"/>
        <v>0</v>
      </c>
    </row>
    <row r="140" spans="1:33" ht="15" customHeight="1" x14ac:dyDescent="0.25">
      <c r="A140" s="108" t="s">
        <v>74</v>
      </c>
      <c r="B140" s="126">
        <f t="shared" si="72"/>
        <v>2.3238700182036484E-2</v>
      </c>
      <c r="C140" s="126">
        <f t="shared" si="72"/>
        <v>3.0321406913280776E-2</v>
      </c>
      <c r="D140" s="126">
        <f t="shared" si="72"/>
        <v>1.5839074998020116E-2</v>
      </c>
      <c r="E140" s="130"/>
      <c r="F140" s="126">
        <f t="shared" si="73"/>
        <v>0</v>
      </c>
      <c r="G140" s="126">
        <f t="shared" si="73"/>
        <v>0</v>
      </c>
      <c r="H140" s="126">
        <f t="shared" si="73"/>
        <v>0</v>
      </c>
      <c r="I140" s="130"/>
      <c r="J140" s="126">
        <f t="shared" si="74"/>
        <v>1.8338529249954154E-2</v>
      </c>
      <c r="K140" s="126">
        <f t="shared" si="74"/>
        <v>0</v>
      </c>
      <c r="L140" s="126">
        <f t="shared" si="74"/>
        <v>3.7764350453172203E-2</v>
      </c>
      <c r="M140" s="130"/>
      <c r="N140" s="126">
        <f t="shared" si="75"/>
        <v>1.8789928598271326E-2</v>
      </c>
      <c r="O140" s="126">
        <f t="shared" si="75"/>
        <v>3.6310820624546117E-2</v>
      </c>
      <c r="P140" s="126">
        <f t="shared" si="75"/>
        <v>0</v>
      </c>
      <c r="Q140" s="130"/>
      <c r="R140" s="126">
        <f t="shared" si="76"/>
        <v>8.5561497326203204E-2</v>
      </c>
      <c r="S140" s="126">
        <f t="shared" si="76"/>
        <v>0.12479201331114809</v>
      </c>
      <c r="T140" s="126">
        <f t="shared" si="76"/>
        <v>4.4033465433729636E-2</v>
      </c>
      <c r="U140" s="130"/>
      <c r="V140" s="126">
        <f t="shared" si="77"/>
        <v>0</v>
      </c>
      <c r="W140" s="126">
        <f t="shared" si="77"/>
        <v>0</v>
      </c>
      <c r="X140" s="126">
        <f t="shared" si="77"/>
        <v>0</v>
      </c>
      <c r="Y140" s="130"/>
      <c r="Z140" s="126">
        <f t="shared" si="78"/>
        <v>0</v>
      </c>
      <c r="AA140" s="126">
        <f t="shared" si="78"/>
        <v>0</v>
      </c>
      <c r="AB140" s="126">
        <f t="shared" si="78"/>
        <v>0</v>
      </c>
    </row>
    <row r="141" spans="1:33" ht="15" customHeight="1" x14ac:dyDescent="0.25">
      <c r="A141" s="108" t="s">
        <v>263</v>
      </c>
      <c r="B141" s="126">
        <f t="shared" si="72"/>
        <v>0</v>
      </c>
      <c r="C141" s="126">
        <f t="shared" si="72"/>
        <v>0</v>
      </c>
      <c r="D141" s="126">
        <f t="shared" si="72"/>
        <v>0</v>
      </c>
      <c r="E141" s="130"/>
      <c r="F141" s="126">
        <f t="shared" si="73"/>
        <v>0</v>
      </c>
      <c r="G141" s="126">
        <f t="shared" si="73"/>
        <v>0</v>
      </c>
      <c r="H141" s="126">
        <f t="shared" si="73"/>
        <v>0</v>
      </c>
      <c r="I141" s="130"/>
      <c r="J141" s="126">
        <f t="shared" si="74"/>
        <v>0</v>
      </c>
      <c r="K141" s="126">
        <f t="shared" si="74"/>
        <v>0</v>
      </c>
      <c r="L141" s="126">
        <f t="shared" si="74"/>
        <v>0</v>
      </c>
      <c r="M141" s="130"/>
      <c r="N141" s="126">
        <f t="shared" si="75"/>
        <v>0</v>
      </c>
      <c r="O141" s="126">
        <f t="shared" si="75"/>
        <v>0</v>
      </c>
      <c r="P141" s="126">
        <f t="shared" si="75"/>
        <v>0</v>
      </c>
      <c r="Q141" s="130"/>
      <c r="R141" s="126">
        <f t="shared" si="76"/>
        <v>0</v>
      </c>
      <c r="S141" s="126">
        <f t="shared" si="76"/>
        <v>0</v>
      </c>
      <c r="T141" s="126">
        <f t="shared" si="76"/>
        <v>0</v>
      </c>
      <c r="U141" s="130"/>
      <c r="V141" s="126">
        <f t="shared" si="77"/>
        <v>0</v>
      </c>
      <c r="W141" s="126">
        <f t="shared" si="77"/>
        <v>0</v>
      </c>
      <c r="X141" s="126">
        <f t="shared" si="77"/>
        <v>0</v>
      </c>
      <c r="Y141" s="130"/>
      <c r="Z141" s="126">
        <v>0</v>
      </c>
      <c r="AA141" s="126">
        <v>0</v>
      </c>
      <c r="AB141" s="126">
        <v>0</v>
      </c>
    </row>
    <row r="142" spans="1:33" ht="15" customHeight="1" x14ac:dyDescent="0.25"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</row>
    <row r="143" spans="1:33" ht="15" customHeight="1" x14ac:dyDescent="0.25">
      <c r="A143" s="139" t="s">
        <v>472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</row>
    <row r="144" spans="1:33" ht="15" customHeight="1" x14ac:dyDescent="0.25">
      <c r="A144" s="140" t="s">
        <v>19</v>
      </c>
      <c r="B144" s="174">
        <f t="shared" ref="B144:D146" si="79">+B125/(B125+B24+B74)*100</f>
        <v>0</v>
      </c>
      <c r="C144" s="174">
        <f t="shared" si="79"/>
        <v>0</v>
      </c>
      <c r="D144" s="174">
        <f t="shared" si="79"/>
        <v>0</v>
      </c>
      <c r="E144" s="174"/>
      <c r="F144" s="174">
        <f t="shared" ref="F144:H146" si="80">+F125/(F125+F24+F74)*100</f>
        <v>0</v>
      </c>
      <c r="G144" s="174">
        <f t="shared" si="80"/>
        <v>0</v>
      </c>
      <c r="H144" s="174">
        <f t="shared" si="80"/>
        <v>0</v>
      </c>
      <c r="I144" s="174"/>
      <c r="J144" s="174">
        <f t="shared" ref="J144:L146" si="81">+J125/(J125+J24+J74)*100</f>
        <v>0</v>
      </c>
      <c r="K144" s="174">
        <f t="shared" si="81"/>
        <v>0</v>
      </c>
      <c r="L144" s="174">
        <f t="shared" si="81"/>
        <v>0</v>
      </c>
      <c r="M144" s="174"/>
      <c r="N144" s="174">
        <f t="shared" ref="N144:P146" si="82">+N125/(N125+N24+N74)*100</f>
        <v>0</v>
      </c>
      <c r="O144" s="174">
        <f t="shared" si="82"/>
        <v>0</v>
      </c>
      <c r="P144" s="174">
        <f t="shared" si="82"/>
        <v>0</v>
      </c>
      <c r="Q144" s="174"/>
      <c r="R144" s="174">
        <f t="shared" ref="R144:T146" si="83">+R125/(R125+R24+R74)*100</f>
        <v>0</v>
      </c>
      <c r="S144" s="174">
        <f t="shared" si="83"/>
        <v>0</v>
      </c>
      <c r="T144" s="174">
        <f t="shared" si="83"/>
        <v>0</v>
      </c>
      <c r="U144" s="174"/>
      <c r="V144" s="174">
        <f t="shared" ref="V144:X146" si="84">+V125/(V125+V24+V74)*100</f>
        <v>0</v>
      </c>
      <c r="W144" s="174">
        <f t="shared" si="84"/>
        <v>0</v>
      </c>
      <c r="X144" s="174">
        <f t="shared" si="84"/>
        <v>0</v>
      </c>
      <c r="Y144" s="174"/>
      <c r="Z144" s="174">
        <v>0</v>
      </c>
      <c r="AA144" s="174">
        <v>0</v>
      </c>
      <c r="AB144" s="174">
        <v>0</v>
      </c>
    </row>
    <row r="145" spans="1:28" ht="15" customHeight="1" x14ac:dyDescent="0.25">
      <c r="A145" s="108" t="s">
        <v>73</v>
      </c>
      <c r="B145" s="126">
        <f t="shared" si="79"/>
        <v>0</v>
      </c>
      <c r="C145" s="126">
        <f t="shared" si="79"/>
        <v>0</v>
      </c>
      <c r="D145" s="126">
        <f t="shared" si="79"/>
        <v>0</v>
      </c>
      <c r="E145" s="130"/>
      <c r="F145" s="126">
        <f t="shared" si="80"/>
        <v>0</v>
      </c>
      <c r="G145" s="126">
        <f t="shared" si="80"/>
        <v>0</v>
      </c>
      <c r="H145" s="126">
        <f t="shared" si="80"/>
        <v>0</v>
      </c>
      <c r="I145" s="130"/>
      <c r="J145" s="126">
        <f t="shared" si="81"/>
        <v>0</v>
      </c>
      <c r="K145" s="126">
        <f t="shared" si="81"/>
        <v>0</v>
      </c>
      <c r="L145" s="126">
        <f t="shared" si="81"/>
        <v>0</v>
      </c>
      <c r="M145" s="130"/>
      <c r="N145" s="126">
        <f t="shared" si="82"/>
        <v>0</v>
      </c>
      <c r="O145" s="126">
        <f t="shared" si="82"/>
        <v>0</v>
      </c>
      <c r="P145" s="126">
        <f t="shared" si="82"/>
        <v>0</v>
      </c>
      <c r="Q145" s="130"/>
      <c r="R145" s="126">
        <f t="shared" si="83"/>
        <v>0</v>
      </c>
      <c r="S145" s="126">
        <f t="shared" si="83"/>
        <v>0</v>
      </c>
      <c r="T145" s="126">
        <f t="shared" si="83"/>
        <v>0</v>
      </c>
      <c r="U145" s="130"/>
      <c r="V145" s="126">
        <f t="shared" si="84"/>
        <v>0</v>
      </c>
      <c r="W145" s="126">
        <f t="shared" si="84"/>
        <v>0</v>
      </c>
      <c r="X145" s="126">
        <f t="shared" si="84"/>
        <v>0</v>
      </c>
      <c r="Y145" s="130"/>
      <c r="Z145" s="126">
        <v>0</v>
      </c>
      <c r="AA145" s="126">
        <v>0</v>
      </c>
      <c r="AB145" s="126">
        <v>0</v>
      </c>
    </row>
    <row r="146" spans="1:28" ht="15" customHeight="1" x14ac:dyDescent="0.25">
      <c r="A146" s="108" t="s">
        <v>74</v>
      </c>
      <c r="B146" s="126">
        <f t="shared" si="79"/>
        <v>0</v>
      </c>
      <c r="C146" s="126">
        <f t="shared" si="79"/>
        <v>0</v>
      </c>
      <c r="D146" s="126">
        <f t="shared" si="79"/>
        <v>0</v>
      </c>
      <c r="E146" s="130"/>
      <c r="F146" s="126">
        <f t="shared" si="80"/>
        <v>0</v>
      </c>
      <c r="G146" s="126">
        <f t="shared" si="80"/>
        <v>0</v>
      </c>
      <c r="H146" s="126">
        <f t="shared" si="80"/>
        <v>0</v>
      </c>
      <c r="I146" s="130"/>
      <c r="J146" s="126">
        <f t="shared" si="81"/>
        <v>0</v>
      </c>
      <c r="K146" s="126">
        <f t="shared" si="81"/>
        <v>0</v>
      </c>
      <c r="L146" s="126">
        <f t="shared" si="81"/>
        <v>0</v>
      </c>
      <c r="M146" s="130"/>
      <c r="N146" s="126">
        <f t="shared" si="82"/>
        <v>0</v>
      </c>
      <c r="O146" s="126">
        <f t="shared" si="82"/>
        <v>0</v>
      </c>
      <c r="P146" s="126">
        <f t="shared" si="82"/>
        <v>0</v>
      </c>
      <c r="Q146" s="130"/>
      <c r="R146" s="126">
        <f t="shared" si="83"/>
        <v>0</v>
      </c>
      <c r="S146" s="126">
        <f t="shared" si="83"/>
        <v>0</v>
      </c>
      <c r="T146" s="126">
        <f t="shared" si="83"/>
        <v>0</v>
      </c>
      <c r="U146" s="130"/>
      <c r="V146" s="126">
        <f t="shared" si="84"/>
        <v>0</v>
      </c>
      <c r="W146" s="126">
        <f t="shared" si="84"/>
        <v>0</v>
      </c>
      <c r="X146" s="126">
        <f t="shared" si="84"/>
        <v>0</v>
      </c>
      <c r="Y146" s="130"/>
      <c r="Z146" s="126">
        <v>0</v>
      </c>
      <c r="AA146" s="126">
        <v>0</v>
      </c>
      <c r="AB146" s="126">
        <v>0</v>
      </c>
    </row>
    <row r="147" spans="1:28" ht="15" customHeight="1" thickBot="1" x14ac:dyDescent="0.3">
      <c r="A147" s="123" t="s">
        <v>263</v>
      </c>
      <c r="B147" s="232">
        <v>0</v>
      </c>
      <c r="C147" s="232">
        <v>0</v>
      </c>
      <c r="D147" s="232">
        <v>0</v>
      </c>
      <c r="E147" s="250"/>
      <c r="F147" s="232">
        <v>0</v>
      </c>
      <c r="G147" s="232">
        <v>0</v>
      </c>
      <c r="H147" s="232">
        <v>0</v>
      </c>
      <c r="I147" s="250"/>
      <c r="J147" s="232">
        <v>0</v>
      </c>
      <c r="K147" s="232">
        <v>0</v>
      </c>
      <c r="L147" s="232">
        <v>0</v>
      </c>
      <c r="M147" s="250"/>
      <c r="N147" s="232">
        <v>0</v>
      </c>
      <c r="O147" s="232">
        <v>0</v>
      </c>
      <c r="P147" s="232">
        <v>0</v>
      </c>
      <c r="Q147" s="250"/>
      <c r="R147" s="232">
        <v>0</v>
      </c>
      <c r="S147" s="232">
        <v>0</v>
      </c>
      <c r="T147" s="232">
        <v>0</v>
      </c>
      <c r="U147" s="250"/>
      <c r="V147" s="232">
        <v>0</v>
      </c>
      <c r="W147" s="232">
        <v>0</v>
      </c>
      <c r="X147" s="232">
        <v>0</v>
      </c>
      <c r="Y147" s="250"/>
      <c r="Z147" s="232">
        <v>0</v>
      </c>
      <c r="AA147" s="232">
        <v>0</v>
      </c>
      <c r="AB147" s="232">
        <v>0</v>
      </c>
    </row>
    <row r="148" spans="1:28" ht="15" customHeight="1" x14ac:dyDescent="0.25">
      <c r="A148" s="334" t="s">
        <v>256</v>
      </c>
      <c r="B148" s="334"/>
      <c r="C148" s="334"/>
      <c r="D148" s="334"/>
      <c r="E148" s="334"/>
      <c r="F148" s="334"/>
      <c r="G148" s="334"/>
      <c r="H148" s="334"/>
      <c r="I148" s="334"/>
      <c r="J148" s="334"/>
      <c r="K148" s="334"/>
      <c r="L148" s="334"/>
      <c r="M148" s="334"/>
      <c r="N148" s="334"/>
      <c r="O148" s="334"/>
      <c r="P148" s="334"/>
      <c r="Q148" s="334"/>
      <c r="R148" s="334"/>
      <c r="S148" s="334"/>
      <c r="T148" s="334"/>
      <c r="U148" s="334"/>
      <c r="V148" s="334"/>
      <c r="W148" s="334"/>
      <c r="X148" s="334"/>
      <c r="Y148" s="334"/>
      <c r="Z148" s="334"/>
      <c r="AA148" s="334"/>
      <c r="AB148" s="334"/>
    </row>
    <row r="149" spans="1:28" ht="15" customHeight="1" x14ac:dyDescent="0.25">
      <c r="A149" s="335" t="s">
        <v>242</v>
      </c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  <c r="AA149" s="335"/>
      <c r="AB149" s="335"/>
    </row>
  </sheetData>
  <mergeCells count="54">
    <mergeCell ref="A60:AB60"/>
    <mergeCell ref="A79:AB79"/>
    <mergeCell ref="A97:AB97"/>
    <mergeCell ref="A98:AB98"/>
    <mergeCell ref="A108:A109"/>
    <mergeCell ref="B108:D108"/>
    <mergeCell ref="F108:H108"/>
    <mergeCell ref="A106:AB106"/>
    <mergeCell ref="A102:AB102"/>
    <mergeCell ref="A103:AB103"/>
    <mergeCell ref="A104:AB104"/>
    <mergeCell ref="A105:AB105"/>
    <mergeCell ref="A1:AB1"/>
    <mergeCell ref="A2:AB2"/>
    <mergeCell ref="A3:AB3"/>
    <mergeCell ref="A4:AB4"/>
    <mergeCell ref="A5:AB5"/>
    <mergeCell ref="V57:X57"/>
    <mergeCell ref="Z57:AB57"/>
    <mergeCell ref="N7:P7"/>
    <mergeCell ref="R7:T7"/>
    <mergeCell ref="V7:X7"/>
    <mergeCell ref="Z7:AB7"/>
    <mergeCell ref="A10:AB10"/>
    <mergeCell ref="A55:AB55"/>
    <mergeCell ref="A51:AB51"/>
    <mergeCell ref="A52:AB52"/>
    <mergeCell ref="A53:AB53"/>
    <mergeCell ref="A54:AB54"/>
    <mergeCell ref="A7:A8"/>
    <mergeCell ref="B7:D7"/>
    <mergeCell ref="F7:H7"/>
    <mergeCell ref="J7:L7"/>
    <mergeCell ref="B57:D57"/>
    <mergeCell ref="F57:H57"/>
    <mergeCell ref="J57:L57"/>
    <mergeCell ref="N57:P57"/>
    <mergeCell ref="R57:T57"/>
    <mergeCell ref="A111:AB111"/>
    <mergeCell ref="A130:AB130"/>
    <mergeCell ref="A148:AB148"/>
    <mergeCell ref="A149:AB149"/>
    <mergeCell ref="AE1:AF2"/>
    <mergeCell ref="AE51:AF52"/>
    <mergeCell ref="AE102:AF103"/>
    <mergeCell ref="J108:L108"/>
    <mergeCell ref="N108:P108"/>
    <mergeCell ref="R108:T108"/>
    <mergeCell ref="V108:X108"/>
    <mergeCell ref="Z108:AB108"/>
    <mergeCell ref="A29:AB29"/>
    <mergeCell ref="A47:AB47"/>
    <mergeCell ref="A48:AB48"/>
    <mergeCell ref="A57:A58"/>
  </mergeCells>
  <hyperlinks>
    <hyperlink ref="AE1" r:id="rId1" location="INDICE!A1"/>
    <hyperlink ref="AE1:AF2" location="INDICE!A1" display="INDICE"/>
    <hyperlink ref="AE51" r:id="rId2" location="INDICE!A1"/>
    <hyperlink ref="AE51:AF52" location="INDICE!A1" display="INDICE"/>
    <hyperlink ref="AE102" r:id="rId3" location="INDICE!A1"/>
    <hyperlink ref="AE102:AF103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4"/>
  <headerFooter alignWithMargins="0"/>
  <rowBreaks count="2" manualBreakCount="2">
    <brk id="50" max="16383" man="1"/>
    <brk id="101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zoomScaleNormal="100" zoomScaleSheetLayoutView="100" workbookViewId="0">
      <selection activeCell="AE1" sqref="AE1:AF2"/>
    </sheetView>
  </sheetViews>
  <sheetFormatPr baseColWidth="10" defaultRowHeight="15" customHeight="1" x14ac:dyDescent="0.25"/>
  <cols>
    <col min="1" max="1" width="17.7109375" style="124" customWidth="1"/>
    <col min="2" max="4" width="7.7109375" style="124" customWidth="1"/>
    <col min="5" max="5" width="1.42578125" style="124" customWidth="1"/>
    <col min="6" max="8" width="7" style="124" customWidth="1"/>
    <col min="9" max="9" width="1.42578125" style="124" customWidth="1"/>
    <col min="10" max="12" width="7" style="124" customWidth="1"/>
    <col min="13" max="13" width="1.85546875" style="124" customWidth="1"/>
    <col min="14" max="16" width="7" style="124" customWidth="1"/>
    <col min="17" max="17" width="1.5703125" style="124" customWidth="1"/>
    <col min="18" max="20" width="7" style="124" customWidth="1"/>
    <col min="21" max="21" width="1.140625" style="124" customWidth="1"/>
    <col min="22" max="24" width="7" style="124" customWidth="1"/>
    <col min="25" max="25" width="1.42578125" style="124" customWidth="1"/>
    <col min="26" max="28" width="6.5703125" style="124" customWidth="1"/>
    <col min="29" max="30" width="6.5703125" style="108" customWidth="1"/>
    <col min="31" max="256" width="11.42578125" style="108"/>
    <col min="257" max="257" width="17.7109375" style="108" customWidth="1"/>
    <col min="258" max="260" width="7.42578125" style="108" bestFit="1" customWidth="1"/>
    <col min="261" max="261" width="1.42578125" style="108" customWidth="1"/>
    <col min="262" max="264" width="7.28515625" style="108" customWidth="1"/>
    <col min="265" max="265" width="1.42578125" style="108" customWidth="1"/>
    <col min="266" max="268" width="7.28515625" style="108" customWidth="1"/>
    <col min="269" max="269" width="1.85546875" style="108" customWidth="1"/>
    <col min="270" max="272" width="7.28515625" style="108" customWidth="1"/>
    <col min="273" max="273" width="1.5703125" style="108" customWidth="1"/>
    <col min="274" max="276" width="7.28515625" style="108" customWidth="1"/>
    <col min="277" max="277" width="1.140625" style="108" customWidth="1"/>
    <col min="278" max="280" width="7.28515625" style="108" customWidth="1"/>
    <col min="281" max="281" width="1.42578125" style="108" customWidth="1"/>
    <col min="282" max="284" width="7.28515625" style="108" customWidth="1"/>
    <col min="285" max="512" width="11.42578125" style="108"/>
    <col min="513" max="513" width="17.7109375" style="108" customWidth="1"/>
    <col min="514" max="516" width="7.42578125" style="108" bestFit="1" customWidth="1"/>
    <col min="517" max="517" width="1.42578125" style="108" customWidth="1"/>
    <col min="518" max="520" width="7.28515625" style="108" customWidth="1"/>
    <col min="521" max="521" width="1.42578125" style="108" customWidth="1"/>
    <col min="522" max="524" width="7.28515625" style="108" customWidth="1"/>
    <col min="525" max="525" width="1.85546875" style="108" customWidth="1"/>
    <col min="526" max="528" width="7.28515625" style="108" customWidth="1"/>
    <col min="529" max="529" width="1.5703125" style="108" customWidth="1"/>
    <col min="530" max="532" width="7.28515625" style="108" customWidth="1"/>
    <col min="533" max="533" width="1.140625" style="108" customWidth="1"/>
    <col min="534" max="536" width="7.28515625" style="108" customWidth="1"/>
    <col min="537" max="537" width="1.42578125" style="108" customWidth="1"/>
    <col min="538" max="540" width="7.28515625" style="108" customWidth="1"/>
    <col min="541" max="768" width="11.42578125" style="108"/>
    <col min="769" max="769" width="17.7109375" style="108" customWidth="1"/>
    <col min="770" max="772" width="7.42578125" style="108" bestFit="1" customWidth="1"/>
    <col min="773" max="773" width="1.42578125" style="108" customWidth="1"/>
    <col min="774" max="776" width="7.28515625" style="108" customWidth="1"/>
    <col min="777" max="777" width="1.42578125" style="108" customWidth="1"/>
    <col min="778" max="780" width="7.28515625" style="108" customWidth="1"/>
    <col min="781" max="781" width="1.85546875" style="108" customWidth="1"/>
    <col min="782" max="784" width="7.28515625" style="108" customWidth="1"/>
    <col min="785" max="785" width="1.5703125" style="108" customWidth="1"/>
    <col min="786" max="788" width="7.28515625" style="108" customWidth="1"/>
    <col min="789" max="789" width="1.140625" style="108" customWidth="1"/>
    <col min="790" max="792" width="7.28515625" style="108" customWidth="1"/>
    <col min="793" max="793" width="1.42578125" style="108" customWidth="1"/>
    <col min="794" max="796" width="7.28515625" style="108" customWidth="1"/>
    <col min="797" max="1024" width="11.42578125" style="108"/>
    <col min="1025" max="1025" width="17.7109375" style="108" customWidth="1"/>
    <col min="1026" max="1028" width="7.42578125" style="108" bestFit="1" customWidth="1"/>
    <col min="1029" max="1029" width="1.42578125" style="108" customWidth="1"/>
    <col min="1030" max="1032" width="7.28515625" style="108" customWidth="1"/>
    <col min="1033" max="1033" width="1.42578125" style="108" customWidth="1"/>
    <col min="1034" max="1036" width="7.28515625" style="108" customWidth="1"/>
    <col min="1037" max="1037" width="1.85546875" style="108" customWidth="1"/>
    <col min="1038" max="1040" width="7.28515625" style="108" customWidth="1"/>
    <col min="1041" max="1041" width="1.5703125" style="108" customWidth="1"/>
    <col min="1042" max="1044" width="7.28515625" style="108" customWidth="1"/>
    <col min="1045" max="1045" width="1.140625" style="108" customWidth="1"/>
    <col min="1046" max="1048" width="7.28515625" style="108" customWidth="1"/>
    <col min="1049" max="1049" width="1.42578125" style="108" customWidth="1"/>
    <col min="1050" max="1052" width="7.28515625" style="108" customWidth="1"/>
    <col min="1053" max="1280" width="11.42578125" style="108"/>
    <col min="1281" max="1281" width="17.7109375" style="108" customWidth="1"/>
    <col min="1282" max="1284" width="7.42578125" style="108" bestFit="1" customWidth="1"/>
    <col min="1285" max="1285" width="1.42578125" style="108" customWidth="1"/>
    <col min="1286" max="1288" width="7.28515625" style="108" customWidth="1"/>
    <col min="1289" max="1289" width="1.42578125" style="108" customWidth="1"/>
    <col min="1290" max="1292" width="7.28515625" style="108" customWidth="1"/>
    <col min="1293" max="1293" width="1.85546875" style="108" customWidth="1"/>
    <col min="1294" max="1296" width="7.28515625" style="108" customWidth="1"/>
    <col min="1297" max="1297" width="1.5703125" style="108" customWidth="1"/>
    <col min="1298" max="1300" width="7.28515625" style="108" customWidth="1"/>
    <col min="1301" max="1301" width="1.140625" style="108" customWidth="1"/>
    <col min="1302" max="1304" width="7.28515625" style="108" customWidth="1"/>
    <col min="1305" max="1305" width="1.42578125" style="108" customWidth="1"/>
    <col min="1306" max="1308" width="7.28515625" style="108" customWidth="1"/>
    <col min="1309" max="1536" width="11.42578125" style="108"/>
    <col min="1537" max="1537" width="17.7109375" style="108" customWidth="1"/>
    <col min="1538" max="1540" width="7.42578125" style="108" bestFit="1" customWidth="1"/>
    <col min="1541" max="1541" width="1.42578125" style="108" customWidth="1"/>
    <col min="1542" max="1544" width="7.28515625" style="108" customWidth="1"/>
    <col min="1545" max="1545" width="1.42578125" style="108" customWidth="1"/>
    <col min="1546" max="1548" width="7.28515625" style="108" customWidth="1"/>
    <col min="1549" max="1549" width="1.85546875" style="108" customWidth="1"/>
    <col min="1550" max="1552" width="7.28515625" style="108" customWidth="1"/>
    <col min="1553" max="1553" width="1.5703125" style="108" customWidth="1"/>
    <col min="1554" max="1556" width="7.28515625" style="108" customWidth="1"/>
    <col min="1557" max="1557" width="1.140625" style="108" customWidth="1"/>
    <col min="1558" max="1560" width="7.28515625" style="108" customWidth="1"/>
    <col min="1561" max="1561" width="1.42578125" style="108" customWidth="1"/>
    <col min="1562" max="1564" width="7.28515625" style="108" customWidth="1"/>
    <col min="1565" max="1792" width="11.42578125" style="108"/>
    <col min="1793" max="1793" width="17.7109375" style="108" customWidth="1"/>
    <col min="1794" max="1796" width="7.42578125" style="108" bestFit="1" customWidth="1"/>
    <col min="1797" max="1797" width="1.42578125" style="108" customWidth="1"/>
    <col min="1798" max="1800" width="7.28515625" style="108" customWidth="1"/>
    <col min="1801" max="1801" width="1.42578125" style="108" customWidth="1"/>
    <col min="1802" max="1804" width="7.28515625" style="108" customWidth="1"/>
    <col min="1805" max="1805" width="1.85546875" style="108" customWidth="1"/>
    <col min="1806" max="1808" width="7.28515625" style="108" customWidth="1"/>
    <col min="1809" max="1809" width="1.5703125" style="108" customWidth="1"/>
    <col min="1810" max="1812" width="7.28515625" style="108" customWidth="1"/>
    <col min="1813" max="1813" width="1.140625" style="108" customWidth="1"/>
    <col min="1814" max="1816" width="7.28515625" style="108" customWidth="1"/>
    <col min="1817" max="1817" width="1.42578125" style="108" customWidth="1"/>
    <col min="1818" max="1820" width="7.28515625" style="108" customWidth="1"/>
    <col min="1821" max="2048" width="11.42578125" style="108"/>
    <col min="2049" max="2049" width="17.7109375" style="108" customWidth="1"/>
    <col min="2050" max="2052" width="7.42578125" style="108" bestFit="1" customWidth="1"/>
    <col min="2053" max="2053" width="1.42578125" style="108" customWidth="1"/>
    <col min="2054" max="2056" width="7.28515625" style="108" customWidth="1"/>
    <col min="2057" max="2057" width="1.42578125" style="108" customWidth="1"/>
    <col min="2058" max="2060" width="7.28515625" style="108" customWidth="1"/>
    <col min="2061" max="2061" width="1.85546875" style="108" customWidth="1"/>
    <col min="2062" max="2064" width="7.28515625" style="108" customWidth="1"/>
    <col min="2065" max="2065" width="1.5703125" style="108" customWidth="1"/>
    <col min="2066" max="2068" width="7.28515625" style="108" customWidth="1"/>
    <col min="2069" max="2069" width="1.140625" style="108" customWidth="1"/>
    <col min="2070" max="2072" width="7.28515625" style="108" customWidth="1"/>
    <col min="2073" max="2073" width="1.42578125" style="108" customWidth="1"/>
    <col min="2074" max="2076" width="7.28515625" style="108" customWidth="1"/>
    <col min="2077" max="2304" width="11.42578125" style="108"/>
    <col min="2305" max="2305" width="17.7109375" style="108" customWidth="1"/>
    <col min="2306" max="2308" width="7.42578125" style="108" bestFit="1" customWidth="1"/>
    <col min="2309" max="2309" width="1.42578125" style="108" customWidth="1"/>
    <col min="2310" max="2312" width="7.28515625" style="108" customWidth="1"/>
    <col min="2313" max="2313" width="1.42578125" style="108" customWidth="1"/>
    <col min="2314" max="2316" width="7.28515625" style="108" customWidth="1"/>
    <col min="2317" max="2317" width="1.85546875" style="108" customWidth="1"/>
    <col min="2318" max="2320" width="7.28515625" style="108" customWidth="1"/>
    <col min="2321" max="2321" width="1.5703125" style="108" customWidth="1"/>
    <col min="2322" max="2324" width="7.28515625" style="108" customWidth="1"/>
    <col min="2325" max="2325" width="1.140625" style="108" customWidth="1"/>
    <col min="2326" max="2328" width="7.28515625" style="108" customWidth="1"/>
    <col min="2329" max="2329" width="1.42578125" style="108" customWidth="1"/>
    <col min="2330" max="2332" width="7.28515625" style="108" customWidth="1"/>
    <col min="2333" max="2560" width="11.42578125" style="108"/>
    <col min="2561" max="2561" width="17.7109375" style="108" customWidth="1"/>
    <col min="2562" max="2564" width="7.42578125" style="108" bestFit="1" customWidth="1"/>
    <col min="2565" max="2565" width="1.42578125" style="108" customWidth="1"/>
    <col min="2566" max="2568" width="7.28515625" style="108" customWidth="1"/>
    <col min="2569" max="2569" width="1.42578125" style="108" customWidth="1"/>
    <col min="2570" max="2572" width="7.28515625" style="108" customWidth="1"/>
    <col min="2573" max="2573" width="1.85546875" style="108" customWidth="1"/>
    <col min="2574" max="2576" width="7.28515625" style="108" customWidth="1"/>
    <col min="2577" max="2577" width="1.5703125" style="108" customWidth="1"/>
    <col min="2578" max="2580" width="7.28515625" style="108" customWidth="1"/>
    <col min="2581" max="2581" width="1.140625" style="108" customWidth="1"/>
    <col min="2582" max="2584" width="7.28515625" style="108" customWidth="1"/>
    <col min="2585" max="2585" width="1.42578125" style="108" customWidth="1"/>
    <col min="2586" max="2588" width="7.28515625" style="108" customWidth="1"/>
    <col min="2589" max="2816" width="11.42578125" style="108"/>
    <col min="2817" max="2817" width="17.7109375" style="108" customWidth="1"/>
    <col min="2818" max="2820" width="7.42578125" style="108" bestFit="1" customWidth="1"/>
    <col min="2821" max="2821" width="1.42578125" style="108" customWidth="1"/>
    <col min="2822" max="2824" width="7.28515625" style="108" customWidth="1"/>
    <col min="2825" max="2825" width="1.42578125" style="108" customWidth="1"/>
    <col min="2826" max="2828" width="7.28515625" style="108" customWidth="1"/>
    <col min="2829" max="2829" width="1.85546875" style="108" customWidth="1"/>
    <col min="2830" max="2832" width="7.28515625" style="108" customWidth="1"/>
    <col min="2833" max="2833" width="1.5703125" style="108" customWidth="1"/>
    <col min="2834" max="2836" width="7.28515625" style="108" customWidth="1"/>
    <col min="2837" max="2837" width="1.140625" style="108" customWidth="1"/>
    <col min="2838" max="2840" width="7.28515625" style="108" customWidth="1"/>
    <col min="2841" max="2841" width="1.42578125" style="108" customWidth="1"/>
    <col min="2842" max="2844" width="7.28515625" style="108" customWidth="1"/>
    <col min="2845" max="3072" width="11.42578125" style="108"/>
    <col min="3073" max="3073" width="17.7109375" style="108" customWidth="1"/>
    <col min="3074" max="3076" width="7.42578125" style="108" bestFit="1" customWidth="1"/>
    <col min="3077" max="3077" width="1.42578125" style="108" customWidth="1"/>
    <col min="3078" max="3080" width="7.28515625" style="108" customWidth="1"/>
    <col min="3081" max="3081" width="1.42578125" style="108" customWidth="1"/>
    <col min="3082" max="3084" width="7.28515625" style="108" customWidth="1"/>
    <col min="3085" max="3085" width="1.85546875" style="108" customWidth="1"/>
    <col min="3086" max="3088" width="7.28515625" style="108" customWidth="1"/>
    <col min="3089" max="3089" width="1.5703125" style="108" customWidth="1"/>
    <col min="3090" max="3092" width="7.28515625" style="108" customWidth="1"/>
    <col min="3093" max="3093" width="1.140625" style="108" customWidth="1"/>
    <col min="3094" max="3096" width="7.28515625" style="108" customWidth="1"/>
    <col min="3097" max="3097" width="1.42578125" style="108" customWidth="1"/>
    <col min="3098" max="3100" width="7.28515625" style="108" customWidth="1"/>
    <col min="3101" max="3328" width="11.42578125" style="108"/>
    <col min="3329" max="3329" width="17.7109375" style="108" customWidth="1"/>
    <col min="3330" max="3332" width="7.42578125" style="108" bestFit="1" customWidth="1"/>
    <col min="3333" max="3333" width="1.42578125" style="108" customWidth="1"/>
    <col min="3334" max="3336" width="7.28515625" style="108" customWidth="1"/>
    <col min="3337" max="3337" width="1.42578125" style="108" customWidth="1"/>
    <col min="3338" max="3340" width="7.28515625" style="108" customWidth="1"/>
    <col min="3341" max="3341" width="1.85546875" style="108" customWidth="1"/>
    <col min="3342" max="3344" width="7.28515625" style="108" customWidth="1"/>
    <col min="3345" max="3345" width="1.5703125" style="108" customWidth="1"/>
    <col min="3346" max="3348" width="7.28515625" style="108" customWidth="1"/>
    <col min="3349" max="3349" width="1.140625" style="108" customWidth="1"/>
    <col min="3350" max="3352" width="7.28515625" style="108" customWidth="1"/>
    <col min="3353" max="3353" width="1.42578125" style="108" customWidth="1"/>
    <col min="3354" max="3356" width="7.28515625" style="108" customWidth="1"/>
    <col min="3357" max="3584" width="11.42578125" style="108"/>
    <col min="3585" max="3585" width="17.7109375" style="108" customWidth="1"/>
    <col min="3586" max="3588" width="7.42578125" style="108" bestFit="1" customWidth="1"/>
    <col min="3589" max="3589" width="1.42578125" style="108" customWidth="1"/>
    <col min="3590" max="3592" width="7.28515625" style="108" customWidth="1"/>
    <col min="3593" max="3593" width="1.42578125" style="108" customWidth="1"/>
    <col min="3594" max="3596" width="7.28515625" style="108" customWidth="1"/>
    <col min="3597" max="3597" width="1.85546875" style="108" customWidth="1"/>
    <col min="3598" max="3600" width="7.28515625" style="108" customWidth="1"/>
    <col min="3601" max="3601" width="1.5703125" style="108" customWidth="1"/>
    <col min="3602" max="3604" width="7.28515625" style="108" customWidth="1"/>
    <col min="3605" max="3605" width="1.140625" style="108" customWidth="1"/>
    <col min="3606" max="3608" width="7.28515625" style="108" customWidth="1"/>
    <col min="3609" max="3609" width="1.42578125" style="108" customWidth="1"/>
    <col min="3610" max="3612" width="7.28515625" style="108" customWidth="1"/>
    <col min="3613" max="3840" width="11.42578125" style="108"/>
    <col min="3841" max="3841" width="17.7109375" style="108" customWidth="1"/>
    <col min="3842" max="3844" width="7.42578125" style="108" bestFit="1" customWidth="1"/>
    <col min="3845" max="3845" width="1.42578125" style="108" customWidth="1"/>
    <col min="3846" max="3848" width="7.28515625" style="108" customWidth="1"/>
    <col min="3849" max="3849" width="1.42578125" style="108" customWidth="1"/>
    <col min="3850" max="3852" width="7.28515625" style="108" customWidth="1"/>
    <col min="3853" max="3853" width="1.85546875" style="108" customWidth="1"/>
    <col min="3854" max="3856" width="7.28515625" style="108" customWidth="1"/>
    <col min="3857" max="3857" width="1.5703125" style="108" customWidth="1"/>
    <col min="3858" max="3860" width="7.28515625" style="108" customWidth="1"/>
    <col min="3861" max="3861" width="1.140625" style="108" customWidth="1"/>
    <col min="3862" max="3864" width="7.28515625" style="108" customWidth="1"/>
    <col min="3865" max="3865" width="1.42578125" style="108" customWidth="1"/>
    <col min="3866" max="3868" width="7.28515625" style="108" customWidth="1"/>
    <col min="3869" max="4096" width="11.42578125" style="108"/>
    <col min="4097" max="4097" width="17.7109375" style="108" customWidth="1"/>
    <col min="4098" max="4100" width="7.42578125" style="108" bestFit="1" customWidth="1"/>
    <col min="4101" max="4101" width="1.42578125" style="108" customWidth="1"/>
    <col min="4102" max="4104" width="7.28515625" style="108" customWidth="1"/>
    <col min="4105" max="4105" width="1.42578125" style="108" customWidth="1"/>
    <col min="4106" max="4108" width="7.28515625" style="108" customWidth="1"/>
    <col min="4109" max="4109" width="1.85546875" style="108" customWidth="1"/>
    <col min="4110" max="4112" width="7.28515625" style="108" customWidth="1"/>
    <col min="4113" max="4113" width="1.5703125" style="108" customWidth="1"/>
    <col min="4114" max="4116" width="7.28515625" style="108" customWidth="1"/>
    <col min="4117" max="4117" width="1.140625" style="108" customWidth="1"/>
    <col min="4118" max="4120" width="7.28515625" style="108" customWidth="1"/>
    <col min="4121" max="4121" width="1.42578125" style="108" customWidth="1"/>
    <col min="4122" max="4124" width="7.28515625" style="108" customWidth="1"/>
    <col min="4125" max="4352" width="11.42578125" style="108"/>
    <col min="4353" max="4353" width="17.7109375" style="108" customWidth="1"/>
    <col min="4354" max="4356" width="7.42578125" style="108" bestFit="1" customWidth="1"/>
    <col min="4357" max="4357" width="1.42578125" style="108" customWidth="1"/>
    <col min="4358" max="4360" width="7.28515625" style="108" customWidth="1"/>
    <col min="4361" max="4361" width="1.42578125" style="108" customWidth="1"/>
    <col min="4362" max="4364" width="7.28515625" style="108" customWidth="1"/>
    <col min="4365" max="4365" width="1.85546875" style="108" customWidth="1"/>
    <col min="4366" max="4368" width="7.28515625" style="108" customWidth="1"/>
    <col min="4369" max="4369" width="1.5703125" style="108" customWidth="1"/>
    <col min="4370" max="4372" width="7.28515625" style="108" customWidth="1"/>
    <col min="4373" max="4373" width="1.140625" style="108" customWidth="1"/>
    <col min="4374" max="4376" width="7.28515625" style="108" customWidth="1"/>
    <col min="4377" max="4377" width="1.42578125" style="108" customWidth="1"/>
    <col min="4378" max="4380" width="7.28515625" style="108" customWidth="1"/>
    <col min="4381" max="4608" width="11.42578125" style="108"/>
    <col min="4609" max="4609" width="17.7109375" style="108" customWidth="1"/>
    <col min="4610" max="4612" width="7.42578125" style="108" bestFit="1" customWidth="1"/>
    <col min="4613" max="4613" width="1.42578125" style="108" customWidth="1"/>
    <col min="4614" max="4616" width="7.28515625" style="108" customWidth="1"/>
    <col min="4617" max="4617" width="1.42578125" style="108" customWidth="1"/>
    <col min="4618" max="4620" width="7.28515625" style="108" customWidth="1"/>
    <col min="4621" max="4621" width="1.85546875" style="108" customWidth="1"/>
    <col min="4622" max="4624" width="7.28515625" style="108" customWidth="1"/>
    <col min="4625" max="4625" width="1.5703125" style="108" customWidth="1"/>
    <col min="4626" max="4628" width="7.28515625" style="108" customWidth="1"/>
    <col min="4629" max="4629" width="1.140625" style="108" customWidth="1"/>
    <col min="4630" max="4632" width="7.28515625" style="108" customWidth="1"/>
    <col min="4633" max="4633" width="1.42578125" style="108" customWidth="1"/>
    <col min="4634" max="4636" width="7.28515625" style="108" customWidth="1"/>
    <col min="4637" max="4864" width="11.42578125" style="108"/>
    <col min="4865" max="4865" width="17.7109375" style="108" customWidth="1"/>
    <col min="4866" max="4868" width="7.42578125" style="108" bestFit="1" customWidth="1"/>
    <col min="4869" max="4869" width="1.42578125" style="108" customWidth="1"/>
    <col min="4870" max="4872" width="7.28515625" style="108" customWidth="1"/>
    <col min="4873" max="4873" width="1.42578125" style="108" customWidth="1"/>
    <col min="4874" max="4876" width="7.28515625" style="108" customWidth="1"/>
    <col min="4877" max="4877" width="1.85546875" style="108" customWidth="1"/>
    <col min="4878" max="4880" width="7.28515625" style="108" customWidth="1"/>
    <col min="4881" max="4881" width="1.5703125" style="108" customWidth="1"/>
    <col min="4882" max="4884" width="7.28515625" style="108" customWidth="1"/>
    <col min="4885" max="4885" width="1.140625" style="108" customWidth="1"/>
    <col min="4886" max="4888" width="7.28515625" style="108" customWidth="1"/>
    <col min="4889" max="4889" width="1.42578125" style="108" customWidth="1"/>
    <col min="4890" max="4892" width="7.28515625" style="108" customWidth="1"/>
    <col min="4893" max="5120" width="11.42578125" style="108"/>
    <col min="5121" max="5121" width="17.7109375" style="108" customWidth="1"/>
    <col min="5122" max="5124" width="7.42578125" style="108" bestFit="1" customWidth="1"/>
    <col min="5125" max="5125" width="1.42578125" style="108" customWidth="1"/>
    <col min="5126" max="5128" width="7.28515625" style="108" customWidth="1"/>
    <col min="5129" max="5129" width="1.42578125" style="108" customWidth="1"/>
    <col min="5130" max="5132" width="7.28515625" style="108" customWidth="1"/>
    <col min="5133" max="5133" width="1.85546875" style="108" customWidth="1"/>
    <col min="5134" max="5136" width="7.28515625" style="108" customWidth="1"/>
    <col min="5137" max="5137" width="1.5703125" style="108" customWidth="1"/>
    <col min="5138" max="5140" width="7.28515625" style="108" customWidth="1"/>
    <col min="5141" max="5141" width="1.140625" style="108" customWidth="1"/>
    <col min="5142" max="5144" width="7.28515625" style="108" customWidth="1"/>
    <col min="5145" max="5145" width="1.42578125" style="108" customWidth="1"/>
    <col min="5146" max="5148" width="7.28515625" style="108" customWidth="1"/>
    <col min="5149" max="5376" width="11.42578125" style="108"/>
    <col min="5377" max="5377" width="17.7109375" style="108" customWidth="1"/>
    <col min="5378" max="5380" width="7.42578125" style="108" bestFit="1" customWidth="1"/>
    <col min="5381" max="5381" width="1.42578125" style="108" customWidth="1"/>
    <col min="5382" max="5384" width="7.28515625" style="108" customWidth="1"/>
    <col min="5385" max="5385" width="1.42578125" style="108" customWidth="1"/>
    <col min="5386" max="5388" width="7.28515625" style="108" customWidth="1"/>
    <col min="5389" max="5389" width="1.85546875" style="108" customWidth="1"/>
    <col min="5390" max="5392" width="7.28515625" style="108" customWidth="1"/>
    <col min="5393" max="5393" width="1.5703125" style="108" customWidth="1"/>
    <col min="5394" max="5396" width="7.28515625" style="108" customWidth="1"/>
    <col min="5397" max="5397" width="1.140625" style="108" customWidth="1"/>
    <col min="5398" max="5400" width="7.28515625" style="108" customWidth="1"/>
    <col min="5401" max="5401" width="1.42578125" style="108" customWidth="1"/>
    <col min="5402" max="5404" width="7.28515625" style="108" customWidth="1"/>
    <col min="5405" max="5632" width="11.42578125" style="108"/>
    <col min="5633" max="5633" width="17.7109375" style="108" customWidth="1"/>
    <col min="5634" max="5636" width="7.42578125" style="108" bestFit="1" customWidth="1"/>
    <col min="5637" max="5637" width="1.42578125" style="108" customWidth="1"/>
    <col min="5638" max="5640" width="7.28515625" style="108" customWidth="1"/>
    <col min="5641" max="5641" width="1.42578125" style="108" customWidth="1"/>
    <col min="5642" max="5644" width="7.28515625" style="108" customWidth="1"/>
    <col min="5645" max="5645" width="1.85546875" style="108" customWidth="1"/>
    <col min="5646" max="5648" width="7.28515625" style="108" customWidth="1"/>
    <col min="5649" max="5649" width="1.5703125" style="108" customWidth="1"/>
    <col min="5650" max="5652" width="7.28515625" style="108" customWidth="1"/>
    <col min="5653" max="5653" width="1.140625" style="108" customWidth="1"/>
    <col min="5654" max="5656" width="7.28515625" style="108" customWidth="1"/>
    <col min="5657" max="5657" width="1.42578125" style="108" customWidth="1"/>
    <col min="5658" max="5660" width="7.28515625" style="108" customWidth="1"/>
    <col min="5661" max="5888" width="11.42578125" style="108"/>
    <col min="5889" max="5889" width="17.7109375" style="108" customWidth="1"/>
    <col min="5890" max="5892" width="7.42578125" style="108" bestFit="1" customWidth="1"/>
    <col min="5893" max="5893" width="1.42578125" style="108" customWidth="1"/>
    <col min="5894" max="5896" width="7.28515625" style="108" customWidth="1"/>
    <col min="5897" max="5897" width="1.42578125" style="108" customWidth="1"/>
    <col min="5898" max="5900" width="7.28515625" style="108" customWidth="1"/>
    <col min="5901" max="5901" width="1.85546875" style="108" customWidth="1"/>
    <col min="5902" max="5904" width="7.28515625" style="108" customWidth="1"/>
    <col min="5905" max="5905" width="1.5703125" style="108" customWidth="1"/>
    <col min="5906" max="5908" width="7.28515625" style="108" customWidth="1"/>
    <col min="5909" max="5909" width="1.140625" style="108" customWidth="1"/>
    <col min="5910" max="5912" width="7.28515625" style="108" customWidth="1"/>
    <col min="5913" max="5913" width="1.42578125" style="108" customWidth="1"/>
    <col min="5914" max="5916" width="7.28515625" style="108" customWidth="1"/>
    <col min="5917" max="6144" width="11.42578125" style="108"/>
    <col min="6145" max="6145" width="17.7109375" style="108" customWidth="1"/>
    <col min="6146" max="6148" width="7.42578125" style="108" bestFit="1" customWidth="1"/>
    <col min="6149" max="6149" width="1.42578125" style="108" customWidth="1"/>
    <col min="6150" max="6152" width="7.28515625" style="108" customWidth="1"/>
    <col min="6153" max="6153" width="1.42578125" style="108" customWidth="1"/>
    <col min="6154" max="6156" width="7.28515625" style="108" customWidth="1"/>
    <col min="6157" max="6157" width="1.85546875" style="108" customWidth="1"/>
    <col min="6158" max="6160" width="7.28515625" style="108" customWidth="1"/>
    <col min="6161" max="6161" width="1.5703125" style="108" customWidth="1"/>
    <col min="6162" max="6164" width="7.28515625" style="108" customWidth="1"/>
    <col min="6165" max="6165" width="1.140625" style="108" customWidth="1"/>
    <col min="6166" max="6168" width="7.28515625" style="108" customWidth="1"/>
    <col min="6169" max="6169" width="1.42578125" style="108" customWidth="1"/>
    <col min="6170" max="6172" width="7.28515625" style="108" customWidth="1"/>
    <col min="6173" max="6400" width="11.42578125" style="108"/>
    <col min="6401" max="6401" width="17.7109375" style="108" customWidth="1"/>
    <col min="6402" max="6404" width="7.42578125" style="108" bestFit="1" customWidth="1"/>
    <col min="6405" max="6405" width="1.42578125" style="108" customWidth="1"/>
    <col min="6406" max="6408" width="7.28515625" style="108" customWidth="1"/>
    <col min="6409" max="6409" width="1.42578125" style="108" customWidth="1"/>
    <col min="6410" max="6412" width="7.28515625" style="108" customWidth="1"/>
    <col min="6413" max="6413" width="1.85546875" style="108" customWidth="1"/>
    <col min="6414" max="6416" width="7.28515625" style="108" customWidth="1"/>
    <col min="6417" max="6417" width="1.5703125" style="108" customWidth="1"/>
    <col min="6418" max="6420" width="7.28515625" style="108" customWidth="1"/>
    <col min="6421" max="6421" width="1.140625" style="108" customWidth="1"/>
    <col min="6422" max="6424" width="7.28515625" style="108" customWidth="1"/>
    <col min="6425" max="6425" width="1.42578125" style="108" customWidth="1"/>
    <col min="6426" max="6428" width="7.28515625" style="108" customWidth="1"/>
    <col min="6429" max="6656" width="11.42578125" style="108"/>
    <col min="6657" max="6657" width="17.7109375" style="108" customWidth="1"/>
    <col min="6658" max="6660" width="7.42578125" style="108" bestFit="1" customWidth="1"/>
    <col min="6661" max="6661" width="1.42578125" style="108" customWidth="1"/>
    <col min="6662" max="6664" width="7.28515625" style="108" customWidth="1"/>
    <col min="6665" max="6665" width="1.42578125" style="108" customWidth="1"/>
    <col min="6666" max="6668" width="7.28515625" style="108" customWidth="1"/>
    <col min="6669" max="6669" width="1.85546875" style="108" customWidth="1"/>
    <col min="6670" max="6672" width="7.28515625" style="108" customWidth="1"/>
    <col min="6673" max="6673" width="1.5703125" style="108" customWidth="1"/>
    <col min="6674" max="6676" width="7.28515625" style="108" customWidth="1"/>
    <col min="6677" max="6677" width="1.140625" style="108" customWidth="1"/>
    <col min="6678" max="6680" width="7.28515625" style="108" customWidth="1"/>
    <col min="6681" max="6681" width="1.42578125" style="108" customWidth="1"/>
    <col min="6682" max="6684" width="7.28515625" style="108" customWidth="1"/>
    <col min="6685" max="6912" width="11.42578125" style="108"/>
    <col min="6913" max="6913" width="17.7109375" style="108" customWidth="1"/>
    <col min="6914" max="6916" width="7.42578125" style="108" bestFit="1" customWidth="1"/>
    <col min="6917" max="6917" width="1.42578125" style="108" customWidth="1"/>
    <col min="6918" max="6920" width="7.28515625" style="108" customWidth="1"/>
    <col min="6921" max="6921" width="1.42578125" style="108" customWidth="1"/>
    <col min="6922" max="6924" width="7.28515625" style="108" customWidth="1"/>
    <col min="6925" max="6925" width="1.85546875" style="108" customWidth="1"/>
    <col min="6926" max="6928" width="7.28515625" style="108" customWidth="1"/>
    <col min="6929" max="6929" width="1.5703125" style="108" customWidth="1"/>
    <col min="6930" max="6932" width="7.28515625" style="108" customWidth="1"/>
    <col min="6933" max="6933" width="1.140625" style="108" customWidth="1"/>
    <col min="6934" max="6936" width="7.28515625" style="108" customWidth="1"/>
    <col min="6937" max="6937" width="1.42578125" style="108" customWidth="1"/>
    <col min="6938" max="6940" width="7.28515625" style="108" customWidth="1"/>
    <col min="6941" max="7168" width="11.42578125" style="108"/>
    <col min="7169" max="7169" width="17.7109375" style="108" customWidth="1"/>
    <col min="7170" max="7172" width="7.42578125" style="108" bestFit="1" customWidth="1"/>
    <col min="7173" max="7173" width="1.42578125" style="108" customWidth="1"/>
    <col min="7174" max="7176" width="7.28515625" style="108" customWidth="1"/>
    <col min="7177" max="7177" width="1.42578125" style="108" customWidth="1"/>
    <col min="7178" max="7180" width="7.28515625" style="108" customWidth="1"/>
    <col min="7181" max="7181" width="1.85546875" style="108" customWidth="1"/>
    <col min="7182" max="7184" width="7.28515625" style="108" customWidth="1"/>
    <col min="7185" max="7185" width="1.5703125" style="108" customWidth="1"/>
    <col min="7186" max="7188" width="7.28515625" style="108" customWidth="1"/>
    <col min="7189" max="7189" width="1.140625" style="108" customWidth="1"/>
    <col min="7190" max="7192" width="7.28515625" style="108" customWidth="1"/>
    <col min="7193" max="7193" width="1.42578125" style="108" customWidth="1"/>
    <col min="7194" max="7196" width="7.28515625" style="108" customWidth="1"/>
    <col min="7197" max="7424" width="11.42578125" style="108"/>
    <col min="7425" max="7425" width="17.7109375" style="108" customWidth="1"/>
    <col min="7426" max="7428" width="7.42578125" style="108" bestFit="1" customWidth="1"/>
    <col min="7429" max="7429" width="1.42578125" style="108" customWidth="1"/>
    <col min="7430" max="7432" width="7.28515625" style="108" customWidth="1"/>
    <col min="7433" max="7433" width="1.42578125" style="108" customWidth="1"/>
    <col min="7434" max="7436" width="7.28515625" style="108" customWidth="1"/>
    <col min="7437" max="7437" width="1.85546875" style="108" customWidth="1"/>
    <col min="7438" max="7440" width="7.28515625" style="108" customWidth="1"/>
    <col min="7441" max="7441" width="1.5703125" style="108" customWidth="1"/>
    <col min="7442" max="7444" width="7.28515625" style="108" customWidth="1"/>
    <col min="7445" max="7445" width="1.140625" style="108" customWidth="1"/>
    <col min="7446" max="7448" width="7.28515625" style="108" customWidth="1"/>
    <col min="7449" max="7449" width="1.42578125" style="108" customWidth="1"/>
    <col min="7450" max="7452" width="7.28515625" style="108" customWidth="1"/>
    <col min="7453" max="7680" width="11.42578125" style="108"/>
    <col min="7681" max="7681" width="17.7109375" style="108" customWidth="1"/>
    <col min="7682" max="7684" width="7.42578125" style="108" bestFit="1" customWidth="1"/>
    <col min="7685" max="7685" width="1.42578125" style="108" customWidth="1"/>
    <col min="7686" max="7688" width="7.28515625" style="108" customWidth="1"/>
    <col min="7689" max="7689" width="1.42578125" style="108" customWidth="1"/>
    <col min="7690" max="7692" width="7.28515625" style="108" customWidth="1"/>
    <col min="7693" max="7693" width="1.85546875" style="108" customWidth="1"/>
    <col min="7694" max="7696" width="7.28515625" style="108" customWidth="1"/>
    <col min="7697" max="7697" width="1.5703125" style="108" customWidth="1"/>
    <col min="7698" max="7700" width="7.28515625" style="108" customWidth="1"/>
    <col min="7701" max="7701" width="1.140625" style="108" customWidth="1"/>
    <col min="7702" max="7704" width="7.28515625" style="108" customWidth="1"/>
    <col min="7705" max="7705" width="1.42578125" style="108" customWidth="1"/>
    <col min="7706" max="7708" width="7.28515625" style="108" customWidth="1"/>
    <col min="7709" max="7936" width="11.42578125" style="108"/>
    <col min="7937" max="7937" width="17.7109375" style="108" customWidth="1"/>
    <col min="7938" max="7940" width="7.42578125" style="108" bestFit="1" customWidth="1"/>
    <col min="7941" max="7941" width="1.42578125" style="108" customWidth="1"/>
    <col min="7942" max="7944" width="7.28515625" style="108" customWidth="1"/>
    <col min="7945" max="7945" width="1.42578125" style="108" customWidth="1"/>
    <col min="7946" max="7948" width="7.28515625" style="108" customWidth="1"/>
    <col min="7949" max="7949" width="1.85546875" style="108" customWidth="1"/>
    <col min="7950" max="7952" width="7.28515625" style="108" customWidth="1"/>
    <col min="7953" max="7953" width="1.5703125" style="108" customWidth="1"/>
    <col min="7954" max="7956" width="7.28515625" style="108" customWidth="1"/>
    <col min="7957" max="7957" width="1.140625" style="108" customWidth="1"/>
    <col min="7958" max="7960" width="7.28515625" style="108" customWidth="1"/>
    <col min="7961" max="7961" width="1.42578125" style="108" customWidth="1"/>
    <col min="7962" max="7964" width="7.28515625" style="108" customWidth="1"/>
    <col min="7965" max="8192" width="11.42578125" style="108"/>
    <col min="8193" max="8193" width="17.7109375" style="108" customWidth="1"/>
    <col min="8194" max="8196" width="7.42578125" style="108" bestFit="1" customWidth="1"/>
    <col min="8197" max="8197" width="1.42578125" style="108" customWidth="1"/>
    <col min="8198" max="8200" width="7.28515625" style="108" customWidth="1"/>
    <col min="8201" max="8201" width="1.42578125" style="108" customWidth="1"/>
    <col min="8202" max="8204" width="7.28515625" style="108" customWidth="1"/>
    <col min="8205" max="8205" width="1.85546875" style="108" customWidth="1"/>
    <col min="8206" max="8208" width="7.28515625" style="108" customWidth="1"/>
    <col min="8209" max="8209" width="1.5703125" style="108" customWidth="1"/>
    <col min="8210" max="8212" width="7.28515625" style="108" customWidth="1"/>
    <col min="8213" max="8213" width="1.140625" style="108" customWidth="1"/>
    <col min="8214" max="8216" width="7.28515625" style="108" customWidth="1"/>
    <col min="8217" max="8217" width="1.42578125" style="108" customWidth="1"/>
    <col min="8218" max="8220" width="7.28515625" style="108" customWidth="1"/>
    <col min="8221" max="8448" width="11.42578125" style="108"/>
    <col min="8449" max="8449" width="17.7109375" style="108" customWidth="1"/>
    <col min="8450" max="8452" width="7.42578125" style="108" bestFit="1" customWidth="1"/>
    <col min="8453" max="8453" width="1.42578125" style="108" customWidth="1"/>
    <col min="8454" max="8456" width="7.28515625" style="108" customWidth="1"/>
    <col min="8457" max="8457" width="1.42578125" style="108" customWidth="1"/>
    <col min="8458" max="8460" width="7.28515625" style="108" customWidth="1"/>
    <col min="8461" max="8461" width="1.85546875" style="108" customWidth="1"/>
    <col min="8462" max="8464" width="7.28515625" style="108" customWidth="1"/>
    <col min="8465" max="8465" width="1.5703125" style="108" customWidth="1"/>
    <col min="8466" max="8468" width="7.28515625" style="108" customWidth="1"/>
    <col min="8469" max="8469" width="1.140625" style="108" customWidth="1"/>
    <col min="8470" max="8472" width="7.28515625" style="108" customWidth="1"/>
    <col min="8473" max="8473" width="1.42578125" style="108" customWidth="1"/>
    <col min="8474" max="8476" width="7.28515625" style="108" customWidth="1"/>
    <col min="8477" max="8704" width="11.42578125" style="108"/>
    <col min="8705" max="8705" width="17.7109375" style="108" customWidth="1"/>
    <col min="8706" max="8708" width="7.42578125" style="108" bestFit="1" customWidth="1"/>
    <col min="8709" max="8709" width="1.42578125" style="108" customWidth="1"/>
    <col min="8710" max="8712" width="7.28515625" style="108" customWidth="1"/>
    <col min="8713" max="8713" width="1.42578125" style="108" customWidth="1"/>
    <col min="8714" max="8716" width="7.28515625" style="108" customWidth="1"/>
    <col min="8717" max="8717" width="1.85546875" style="108" customWidth="1"/>
    <col min="8718" max="8720" width="7.28515625" style="108" customWidth="1"/>
    <col min="8721" max="8721" width="1.5703125" style="108" customWidth="1"/>
    <col min="8722" max="8724" width="7.28515625" style="108" customWidth="1"/>
    <col min="8725" max="8725" width="1.140625" style="108" customWidth="1"/>
    <col min="8726" max="8728" width="7.28515625" style="108" customWidth="1"/>
    <col min="8729" max="8729" width="1.42578125" style="108" customWidth="1"/>
    <col min="8730" max="8732" width="7.28515625" style="108" customWidth="1"/>
    <col min="8733" max="8960" width="11.42578125" style="108"/>
    <col min="8961" max="8961" width="17.7109375" style="108" customWidth="1"/>
    <col min="8962" max="8964" width="7.42578125" style="108" bestFit="1" customWidth="1"/>
    <col min="8965" max="8965" width="1.42578125" style="108" customWidth="1"/>
    <col min="8966" max="8968" width="7.28515625" style="108" customWidth="1"/>
    <col min="8969" max="8969" width="1.42578125" style="108" customWidth="1"/>
    <col min="8970" max="8972" width="7.28515625" style="108" customWidth="1"/>
    <col min="8973" max="8973" width="1.85546875" style="108" customWidth="1"/>
    <col min="8974" max="8976" width="7.28515625" style="108" customWidth="1"/>
    <col min="8977" max="8977" width="1.5703125" style="108" customWidth="1"/>
    <col min="8978" max="8980" width="7.28515625" style="108" customWidth="1"/>
    <col min="8981" max="8981" width="1.140625" style="108" customWidth="1"/>
    <col min="8982" max="8984" width="7.28515625" style="108" customWidth="1"/>
    <col min="8985" max="8985" width="1.42578125" style="108" customWidth="1"/>
    <col min="8986" max="8988" width="7.28515625" style="108" customWidth="1"/>
    <col min="8989" max="9216" width="11.42578125" style="108"/>
    <col min="9217" max="9217" width="17.7109375" style="108" customWidth="1"/>
    <col min="9218" max="9220" width="7.42578125" style="108" bestFit="1" customWidth="1"/>
    <col min="9221" max="9221" width="1.42578125" style="108" customWidth="1"/>
    <col min="9222" max="9224" width="7.28515625" style="108" customWidth="1"/>
    <col min="9225" max="9225" width="1.42578125" style="108" customWidth="1"/>
    <col min="9226" max="9228" width="7.28515625" style="108" customWidth="1"/>
    <col min="9229" max="9229" width="1.85546875" style="108" customWidth="1"/>
    <col min="9230" max="9232" width="7.28515625" style="108" customWidth="1"/>
    <col min="9233" max="9233" width="1.5703125" style="108" customWidth="1"/>
    <col min="9234" max="9236" width="7.28515625" style="108" customWidth="1"/>
    <col min="9237" max="9237" width="1.140625" style="108" customWidth="1"/>
    <col min="9238" max="9240" width="7.28515625" style="108" customWidth="1"/>
    <col min="9241" max="9241" width="1.42578125" style="108" customWidth="1"/>
    <col min="9242" max="9244" width="7.28515625" style="108" customWidth="1"/>
    <col min="9245" max="9472" width="11.42578125" style="108"/>
    <col min="9473" max="9473" width="17.7109375" style="108" customWidth="1"/>
    <col min="9474" max="9476" width="7.42578125" style="108" bestFit="1" customWidth="1"/>
    <col min="9477" max="9477" width="1.42578125" style="108" customWidth="1"/>
    <col min="9478" max="9480" width="7.28515625" style="108" customWidth="1"/>
    <col min="9481" max="9481" width="1.42578125" style="108" customWidth="1"/>
    <col min="9482" max="9484" width="7.28515625" style="108" customWidth="1"/>
    <col min="9485" max="9485" width="1.85546875" style="108" customWidth="1"/>
    <col min="9486" max="9488" width="7.28515625" style="108" customWidth="1"/>
    <col min="9489" max="9489" width="1.5703125" style="108" customWidth="1"/>
    <col min="9490" max="9492" width="7.28515625" style="108" customWidth="1"/>
    <col min="9493" max="9493" width="1.140625" style="108" customWidth="1"/>
    <col min="9494" max="9496" width="7.28515625" style="108" customWidth="1"/>
    <col min="9497" max="9497" width="1.42578125" style="108" customWidth="1"/>
    <col min="9498" max="9500" width="7.28515625" style="108" customWidth="1"/>
    <col min="9501" max="9728" width="11.42578125" style="108"/>
    <col min="9729" max="9729" width="17.7109375" style="108" customWidth="1"/>
    <col min="9730" max="9732" width="7.42578125" style="108" bestFit="1" customWidth="1"/>
    <col min="9733" max="9733" width="1.42578125" style="108" customWidth="1"/>
    <col min="9734" max="9736" width="7.28515625" style="108" customWidth="1"/>
    <col min="9737" max="9737" width="1.42578125" style="108" customWidth="1"/>
    <col min="9738" max="9740" width="7.28515625" style="108" customWidth="1"/>
    <col min="9741" max="9741" width="1.85546875" style="108" customWidth="1"/>
    <col min="9742" max="9744" width="7.28515625" style="108" customWidth="1"/>
    <col min="9745" max="9745" width="1.5703125" style="108" customWidth="1"/>
    <col min="9746" max="9748" width="7.28515625" style="108" customWidth="1"/>
    <col min="9749" max="9749" width="1.140625" style="108" customWidth="1"/>
    <col min="9750" max="9752" width="7.28515625" style="108" customWidth="1"/>
    <col min="9753" max="9753" width="1.42578125" style="108" customWidth="1"/>
    <col min="9754" max="9756" width="7.28515625" style="108" customWidth="1"/>
    <col min="9757" max="9984" width="11.42578125" style="108"/>
    <col min="9985" max="9985" width="17.7109375" style="108" customWidth="1"/>
    <col min="9986" max="9988" width="7.42578125" style="108" bestFit="1" customWidth="1"/>
    <col min="9989" max="9989" width="1.42578125" style="108" customWidth="1"/>
    <col min="9990" max="9992" width="7.28515625" style="108" customWidth="1"/>
    <col min="9993" max="9993" width="1.42578125" style="108" customWidth="1"/>
    <col min="9994" max="9996" width="7.28515625" style="108" customWidth="1"/>
    <col min="9997" max="9997" width="1.85546875" style="108" customWidth="1"/>
    <col min="9998" max="10000" width="7.28515625" style="108" customWidth="1"/>
    <col min="10001" max="10001" width="1.5703125" style="108" customWidth="1"/>
    <col min="10002" max="10004" width="7.28515625" style="108" customWidth="1"/>
    <col min="10005" max="10005" width="1.140625" style="108" customWidth="1"/>
    <col min="10006" max="10008" width="7.28515625" style="108" customWidth="1"/>
    <col min="10009" max="10009" width="1.42578125" style="108" customWidth="1"/>
    <col min="10010" max="10012" width="7.28515625" style="108" customWidth="1"/>
    <col min="10013" max="10240" width="11.42578125" style="108"/>
    <col min="10241" max="10241" width="17.7109375" style="108" customWidth="1"/>
    <col min="10242" max="10244" width="7.42578125" style="108" bestFit="1" customWidth="1"/>
    <col min="10245" max="10245" width="1.42578125" style="108" customWidth="1"/>
    <col min="10246" max="10248" width="7.28515625" style="108" customWidth="1"/>
    <col min="10249" max="10249" width="1.42578125" style="108" customWidth="1"/>
    <col min="10250" max="10252" width="7.28515625" style="108" customWidth="1"/>
    <col min="10253" max="10253" width="1.85546875" style="108" customWidth="1"/>
    <col min="10254" max="10256" width="7.28515625" style="108" customWidth="1"/>
    <col min="10257" max="10257" width="1.5703125" style="108" customWidth="1"/>
    <col min="10258" max="10260" width="7.28515625" style="108" customWidth="1"/>
    <col min="10261" max="10261" width="1.140625" style="108" customWidth="1"/>
    <col min="10262" max="10264" width="7.28515625" style="108" customWidth="1"/>
    <col min="10265" max="10265" width="1.42578125" style="108" customWidth="1"/>
    <col min="10266" max="10268" width="7.28515625" style="108" customWidth="1"/>
    <col min="10269" max="10496" width="11.42578125" style="108"/>
    <col min="10497" max="10497" width="17.7109375" style="108" customWidth="1"/>
    <col min="10498" max="10500" width="7.42578125" style="108" bestFit="1" customWidth="1"/>
    <col min="10501" max="10501" width="1.42578125" style="108" customWidth="1"/>
    <col min="10502" max="10504" width="7.28515625" style="108" customWidth="1"/>
    <col min="10505" max="10505" width="1.42578125" style="108" customWidth="1"/>
    <col min="10506" max="10508" width="7.28515625" style="108" customWidth="1"/>
    <col min="10509" max="10509" width="1.85546875" style="108" customWidth="1"/>
    <col min="10510" max="10512" width="7.28515625" style="108" customWidth="1"/>
    <col min="10513" max="10513" width="1.5703125" style="108" customWidth="1"/>
    <col min="10514" max="10516" width="7.28515625" style="108" customWidth="1"/>
    <col min="10517" max="10517" width="1.140625" style="108" customWidth="1"/>
    <col min="10518" max="10520" width="7.28515625" style="108" customWidth="1"/>
    <col min="10521" max="10521" width="1.42578125" style="108" customWidth="1"/>
    <col min="10522" max="10524" width="7.28515625" style="108" customWidth="1"/>
    <col min="10525" max="10752" width="11.42578125" style="108"/>
    <col min="10753" max="10753" width="17.7109375" style="108" customWidth="1"/>
    <col min="10754" max="10756" width="7.42578125" style="108" bestFit="1" customWidth="1"/>
    <col min="10757" max="10757" width="1.42578125" style="108" customWidth="1"/>
    <col min="10758" max="10760" width="7.28515625" style="108" customWidth="1"/>
    <col min="10761" max="10761" width="1.42578125" style="108" customWidth="1"/>
    <col min="10762" max="10764" width="7.28515625" style="108" customWidth="1"/>
    <col min="10765" max="10765" width="1.85546875" style="108" customWidth="1"/>
    <col min="10766" max="10768" width="7.28515625" style="108" customWidth="1"/>
    <col min="10769" max="10769" width="1.5703125" style="108" customWidth="1"/>
    <col min="10770" max="10772" width="7.28515625" style="108" customWidth="1"/>
    <col min="10773" max="10773" width="1.140625" style="108" customWidth="1"/>
    <col min="10774" max="10776" width="7.28515625" style="108" customWidth="1"/>
    <col min="10777" max="10777" width="1.42578125" style="108" customWidth="1"/>
    <col min="10778" max="10780" width="7.28515625" style="108" customWidth="1"/>
    <col min="10781" max="11008" width="11.42578125" style="108"/>
    <col min="11009" max="11009" width="17.7109375" style="108" customWidth="1"/>
    <col min="11010" max="11012" width="7.42578125" style="108" bestFit="1" customWidth="1"/>
    <col min="11013" max="11013" width="1.42578125" style="108" customWidth="1"/>
    <col min="11014" max="11016" width="7.28515625" style="108" customWidth="1"/>
    <col min="11017" max="11017" width="1.42578125" style="108" customWidth="1"/>
    <col min="11018" max="11020" width="7.28515625" style="108" customWidth="1"/>
    <col min="11021" max="11021" width="1.85546875" style="108" customWidth="1"/>
    <col min="11022" max="11024" width="7.28515625" style="108" customWidth="1"/>
    <col min="11025" max="11025" width="1.5703125" style="108" customWidth="1"/>
    <col min="11026" max="11028" width="7.28515625" style="108" customWidth="1"/>
    <col min="11029" max="11029" width="1.140625" style="108" customWidth="1"/>
    <col min="11030" max="11032" width="7.28515625" style="108" customWidth="1"/>
    <col min="11033" max="11033" width="1.42578125" style="108" customWidth="1"/>
    <col min="11034" max="11036" width="7.28515625" style="108" customWidth="1"/>
    <col min="11037" max="11264" width="11.42578125" style="108"/>
    <col min="11265" max="11265" width="17.7109375" style="108" customWidth="1"/>
    <col min="11266" max="11268" width="7.42578125" style="108" bestFit="1" customWidth="1"/>
    <col min="11269" max="11269" width="1.42578125" style="108" customWidth="1"/>
    <col min="11270" max="11272" width="7.28515625" style="108" customWidth="1"/>
    <col min="11273" max="11273" width="1.42578125" style="108" customWidth="1"/>
    <col min="11274" max="11276" width="7.28515625" style="108" customWidth="1"/>
    <col min="11277" max="11277" width="1.85546875" style="108" customWidth="1"/>
    <col min="11278" max="11280" width="7.28515625" style="108" customWidth="1"/>
    <col min="11281" max="11281" width="1.5703125" style="108" customWidth="1"/>
    <col min="11282" max="11284" width="7.28515625" style="108" customWidth="1"/>
    <col min="11285" max="11285" width="1.140625" style="108" customWidth="1"/>
    <col min="11286" max="11288" width="7.28515625" style="108" customWidth="1"/>
    <col min="11289" max="11289" width="1.42578125" style="108" customWidth="1"/>
    <col min="11290" max="11292" width="7.28515625" style="108" customWidth="1"/>
    <col min="11293" max="11520" width="11.42578125" style="108"/>
    <col min="11521" max="11521" width="17.7109375" style="108" customWidth="1"/>
    <col min="11522" max="11524" width="7.42578125" style="108" bestFit="1" customWidth="1"/>
    <col min="11525" max="11525" width="1.42578125" style="108" customWidth="1"/>
    <col min="11526" max="11528" width="7.28515625" style="108" customWidth="1"/>
    <col min="11529" max="11529" width="1.42578125" style="108" customWidth="1"/>
    <col min="11530" max="11532" width="7.28515625" style="108" customWidth="1"/>
    <col min="11533" max="11533" width="1.85546875" style="108" customWidth="1"/>
    <col min="11534" max="11536" width="7.28515625" style="108" customWidth="1"/>
    <col min="11537" max="11537" width="1.5703125" style="108" customWidth="1"/>
    <col min="11538" max="11540" width="7.28515625" style="108" customWidth="1"/>
    <col min="11541" max="11541" width="1.140625" style="108" customWidth="1"/>
    <col min="11542" max="11544" width="7.28515625" style="108" customWidth="1"/>
    <col min="11545" max="11545" width="1.42578125" style="108" customWidth="1"/>
    <col min="11546" max="11548" width="7.28515625" style="108" customWidth="1"/>
    <col min="11549" max="11776" width="11.42578125" style="108"/>
    <col min="11777" max="11777" width="17.7109375" style="108" customWidth="1"/>
    <col min="11778" max="11780" width="7.42578125" style="108" bestFit="1" customWidth="1"/>
    <col min="11781" max="11781" width="1.42578125" style="108" customWidth="1"/>
    <col min="11782" max="11784" width="7.28515625" style="108" customWidth="1"/>
    <col min="11785" max="11785" width="1.42578125" style="108" customWidth="1"/>
    <col min="11786" max="11788" width="7.28515625" style="108" customWidth="1"/>
    <col min="11789" max="11789" width="1.85546875" style="108" customWidth="1"/>
    <col min="11790" max="11792" width="7.28515625" style="108" customWidth="1"/>
    <col min="11793" max="11793" width="1.5703125" style="108" customWidth="1"/>
    <col min="11794" max="11796" width="7.28515625" style="108" customWidth="1"/>
    <col min="11797" max="11797" width="1.140625" style="108" customWidth="1"/>
    <col min="11798" max="11800" width="7.28515625" style="108" customWidth="1"/>
    <col min="11801" max="11801" width="1.42578125" style="108" customWidth="1"/>
    <col min="11802" max="11804" width="7.28515625" style="108" customWidth="1"/>
    <col min="11805" max="12032" width="11.42578125" style="108"/>
    <col min="12033" max="12033" width="17.7109375" style="108" customWidth="1"/>
    <col min="12034" max="12036" width="7.42578125" style="108" bestFit="1" customWidth="1"/>
    <col min="12037" max="12037" width="1.42578125" style="108" customWidth="1"/>
    <col min="12038" max="12040" width="7.28515625" style="108" customWidth="1"/>
    <col min="12041" max="12041" width="1.42578125" style="108" customWidth="1"/>
    <col min="12042" max="12044" width="7.28515625" style="108" customWidth="1"/>
    <col min="12045" max="12045" width="1.85546875" style="108" customWidth="1"/>
    <col min="12046" max="12048" width="7.28515625" style="108" customWidth="1"/>
    <col min="12049" max="12049" width="1.5703125" style="108" customWidth="1"/>
    <col min="12050" max="12052" width="7.28515625" style="108" customWidth="1"/>
    <col min="12053" max="12053" width="1.140625" style="108" customWidth="1"/>
    <col min="12054" max="12056" width="7.28515625" style="108" customWidth="1"/>
    <col min="12057" max="12057" width="1.42578125" style="108" customWidth="1"/>
    <col min="12058" max="12060" width="7.28515625" style="108" customWidth="1"/>
    <col min="12061" max="12288" width="11.42578125" style="108"/>
    <col min="12289" max="12289" width="17.7109375" style="108" customWidth="1"/>
    <col min="12290" max="12292" width="7.42578125" style="108" bestFit="1" customWidth="1"/>
    <col min="12293" max="12293" width="1.42578125" style="108" customWidth="1"/>
    <col min="12294" max="12296" width="7.28515625" style="108" customWidth="1"/>
    <col min="12297" max="12297" width="1.42578125" style="108" customWidth="1"/>
    <col min="12298" max="12300" width="7.28515625" style="108" customWidth="1"/>
    <col min="12301" max="12301" width="1.85546875" style="108" customWidth="1"/>
    <col min="12302" max="12304" width="7.28515625" style="108" customWidth="1"/>
    <col min="12305" max="12305" width="1.5703125" style="108" customWidth="1"/>
    <col min="12306" max="12308" width="7.28515625" style="108" customWidth="1"/>
    <col min="12309" max="12309" width="1.140625" style="108" customWidth="1"/>
    <col min="12310" max="12312" width="7.28515625" style="108" customWidth="1"/>
    <col min="12313" max="12313" width="1.42578125" style="108" customWidth="1"/>
    <col min="12314" max="12316" width="7.28515625" style="108" customWidth="1"/>
    <col min="12317" max="12544" width="11.42578125" style="108"/>
    <col min="12545" max="12545" width="17.7109375" style="108" customWidth="1"/>
    <col min="12546" max="12548" width="7.42578125" style="108" bestFit="1" customWidth="1"/>
    <col min="12549" max="12549" width="1.42578125" style="108" customWidth="1"/>
    <col min="12550" max="12552" width="7.28515625" style="108" customWidth="1"/>
    <col min="12553" max="12553" width="1.42578125" style="108" customWidth="1"/>
    <col min="12554" max="12556" width="7.28515625" style="108" customWidth="1"/>
    <col min="12557" max="12557" width="1.85546875" style="108" customWidth="1"/>
    <col min="12558" max="12560" width="7.28515625" style="108" customWidth="1"/>
    <col min="12561" max="12561" width="1.5703125" style="108" customWidth="1"/>
    <col min="12562" max="12564" width="7.28515625" style="108" customWidth="1"/>
    <col min="12565" max="12565" width="1.140625" style="108" customWidth="1"/>
    <col min="12566" max="12568" width="7.28515625" style="108" customWidth="1"/>
    <col min="12569" max="12569" width="1.42578125" style="108" customWidth="1"/>
    <col min="12570" max="12572" width="7.28515625" style="108" customWidth="1"/>
    <col min="12573" max="12800" width="11.42578125" style="108"/>
    <col min="12801" max="12801" width="17.7109375" style="108" customWidth="1"/>
    <col min="12802" max="12804" width="7.42578125" style="108" bestFit="1" customWidth="1"/>
    <col min="12805" max="12805" width="1.42578125" style="108" customWidth="1"/>
    <col min="12806" max="12808" width="7.28515625" style="108" customWidth="1"/>
    <col min="12809" max="12809" width="1.42578125" style="108" customWidth="1"/>
    <col min="12810" max="12812" width="7.28515625" style="108" customWidth="1"/>
    <col min="12813" max="12813" width="1.85546875" style="108" customWidth="1"/>
    <col min="12814" max="12816" width="7.28515625" style="108" customWidth="1"/>
    <col min="12817" max="12817" width="1.5703125" style="108" customWidth="1"/>
    <col min="12818" max="12820" width="7.28515625" style="108" customWidth="1"/>
    <col min="12821" max="12821" width="1.140625" style="108" customWidth="1"/>
    <col min="12822" max="12824" width="7.28515625" style="108" customWidth="1"/>
    <col min="12825" max="12825" width="1.42578125" style="108" customWidth="1"/>
    <col min="12826" max="12828" width="7.28515625" style="108" customWidth="1"/>
    <col min="12829" max="13056" width="11.42578125" style="108"/>
    <col min="13057" max="13057" width="17.7109375" style="108" customWidth="1"/>
    <col min="13058" max="13060" width="7.42578125" style="108" bestFit="1" customWidth="1"/>
    <col min="13061" max="13061" width="1.42578125" style="108" customWidth="1"/>
    <col min="13062" max="13064" width="7.28515625" style="108" customWidth="1"/>
    <col min="13065" max="13065" width="1.42578125" style="108" customWidth="1"/>
    <col min="13066" max="13068" width="7.28515625" style="108" customWidth="1"/>
    <col min="13069" max="13069" width="1.85546875" style="108" customWidth="1"/>
    <col min="13070" max="13072" width="7.28515625" style="108" customWidth="1"/>
    <col min="13073" max="13073" width="1.5703125" style="108" customWidth="1"/>
    <col min="13074" max="13076" width="7.28515625" style="108" customWidth="1"/>
    <col min="13077" max="13077" width="1.140625" style="108" customWidth="1"/>
    <col min="13078" max="13080" width="7.28515625" style="108" customWidth="1"/>
    <col min="13081" max="13081" width="1.42578125" style="108" customWidth="1"/>
    <col min="13082" max="13084" width="7.28515625" style="108" customWidth="1"/>
    <col min="13085" max="13312" width="11.42578125" style="108"/>
    <col min="13313" max="13313" width="17.7109375" style="108" customWidth="1"/>
    <col min="13314" max="13316" width="7.42578125" style="108" bestFit="1" customWidth="1"/>
    <col min="13317" max="13317" width="1.42578125" style="108" customWidth="1"/>
    <col min="13318" max="13320" width="7.28515625" style="108" customWidth="1"/>
    <col min="13321" max="13321" width="1.42578125" style="108" customWidth="1"/>
    <col min="13322" max="13324" width="7.28515625" style="108" customWidth="1"/>
    <col min="13325" max="13325" width="1.85546875" style="108" customWidth="1"/>
    <col min="13326" max="13328" width="7.28515625" style="108" customWidth="1"/>
    <col min="13329" max="13329" width="1.5703125" style="108" customWidth="1"/>
    <col min="13330" max="13332" width="7.28515625" style="108" customWidth="1"/>
    <col min="13333" max="13333" width="1.140625" style="108" customWidth="1"/>
    <col min="13334" max="13336" width="7.28515625" style="108" customWidth="1"/>
    <col min="13337" max="13337" width="1.42578125" style="108" customWidth="1"/>
    <col min="13338" max="13340" width="7.28515625" style="108" customWidth="1"/>
    <col min="13341" max="13568" width="11.42578125" style="108"/>
    <col min="13569" max="13569" width="17.7109375" style="108" customWidth="1"/>
    <col min="13570" max="13572" width="7.42578125" style="108" bestFit="1" customWidth="1"/>
    <col min="13573" max="13573" width="1.42578125" style="108" customWidth="1"/>
    <col min="13574" max="13576" width="7.28515625" style="108" customWidth="1"/>
    <col min="13577" max="13577" width="1.42578125" style="108" customWidth="1"/>
    <col min="13578" max="13580" width="7.28515625" style="108" customWidth="1"/>
    <col min="13581" max="13581" width="1.85546875" style="108" customWidth="1"/>
    <col min="13582" max="13584" width="7.28515625" style="108" customWidth="1"/>
    <col min="13585" max="13585" width="1.5703125" style="108" customWidth="1"/>
    <col min="13586" max="13588" width="7.28515625" style="108" customWidth="1"/>
    <col min="13589" max="13589" width="1.140625" style="108" customWidth="1"/>
    <col min="13590" max="13592" width="7.28515625" style="108" customWidth="1"/>
    <col min="13593" max="13593" width="1.42578125" style="108" customWidth="1"/>
    <col min="13594" max="13596" width="7.28515625" style="108" customWidth="1"/>
    <col min="13597" max="13824" width="11.42578125" style="108"/>
    <col min="13825" max="13825" width="17.7109375" style="108" customWidth="1"/>
    <col min="13826" max="13828" width="7.42578125" style="108" bestFit="1" customWidth="1"/>
    <col min="13829" max="13829" width="1.42578125" style="108" customWidth="1"/>
    <col min="13830" max="13832" width="7.28515625" style="108" customWidth="1"/>
    <col min="13833" max="13833" width="1.42578125" style="108" customWidth="1"/>
    <col min="13834" max="13836" width="7.28515625" style="108" customWidth="1"/>
    <col min="13837" max="13837" width="1.85546875" style="108" customWidth="1"/>
    <col min="13838" max="13840" width="7.28515625" style="108" customWidth="1"/>
    <col min="13841" max="13841" width="1.5703125" style="108" customWidth="1"/>
    <col min="13842" max="13844" width="7.28515625" style="108" customWidth="1"/>
    <col min="13845" max="13845" width="1.140625" style="108" customWidth="1"/>
    <col min="13846" max="13848" width="7.28515625" style="108" customWidth="1"/>
    <col min="13849" max="13849" width="1.42578125" style="108" customWidth="1"/>
    <col min="13850" max="13852" width="7.28515625" style="108" customWidth="1"/>
    <col min="13853" max="14080" width="11.42578125" style="108"/>
    <col min="14081" max="14081" width="17.7109375" style="108" customWidth="1"/>
    <col min="14082" max="14084" width="7.42578125" style="108" bestFit="1" customWidth="1"/>
    <col min="14085" max="14085" width="1.42578125" style="108" customWidth="1"/>
    <col min="14086" max="14088" width="7.28515625" style="108" customWidth="1"/>
    <col min="14089" max="14089" width="1.42578125" style="108" customWidth="1"/>
    <col min="14090" max="14092" width="7.28515625" style="108" customWidth="1"/>
    <col min="14093" max="14093" width="1.85546875" style="108" customWidth="1"/>
    <col min="14094" max="14096" width="7.28515625" style="108" customWidth="1"/>
    <col min="14097" max="14097" width="1.5703125" style="108" customWidth="1"/>
    <col min="14098" max="14100" width="7.28515625" style="108" customWidth="1"/>
    <col min="14101" max="14101" width="1.140625" style="108" customWidth="1"/>
    <col min="14102" max="14104" width="7.28515625" style="108" customWidth="1"/>
    <col min="14105" max="14105" width="1.42578125" style="108" customWidth="1"/>
    <col min="14106" max="14108" width="7.28515625" style="108" customWidth="1"/>
    <col min="14109" max="14336" width="11.42578125" style="108"/>
    <col min="14337" max="14337" width="17.7109375" style="108" customWidth="1"/>
    <col min="14338" max="14340" width="7.42578125" style="108" bestFit="1" customWidth="1"/>
    <col min="14341" max="14341" width="1.42578125" style="108" customWidth="1"/>
    <col min="14342" max="14344" width="7.28515625" style="108" customWidth="1"/>
    <col min="14345" max="14345" width="1.42578125" style="108" customWidth="1"/>
    <col min="14346" max="14348" width="7.28515625" style="108" customWidth="1"/>
    <col min="14349" max="14349" width="1.85546875" style="108" customWidth="1"/>
    <col min="14350" max="14352" width="7.28515625" style="108" customWidth="1"/>
    <col min="14353" max="14353" width="1.5703125" style="108" customWidth="1"/>
    <col min="14354" max="14356" width="7.28515625" style="108" customWidth="1"/>
    <col min="14357" max="14357" width="1.140625" style="108" customWidth="1"/>
    <col min="14358" max="14360" width="7.28515625" style="108" customWidth="1"/>
    <col min="14361" max="14361" width="1.42578125" style="108" customWidth="1"/>
    <col min="14362" max="14364" width="7.28515625" style="108" customWidth="1"/>
    <col min="14365" max="14592" width="11.42578125" style="108"/>
    <col min="14593" max="14593" width="17.7109375" style="108" customWidth="1"/>
    <col min="14594" max="14596" width="7.42578125" style="108" bestFit="1" customWidth="1"/>
    <col min="14597" max="14597" width="1.42578125" style="108" customWidth="1"/>
    <col min="14598" max="14600" width="7.28515625" style="108" customWidth="1"/>
    <col min="14601" max="14601" width="1.42578125" style="108" customWidth="1"/>
    <col min="14602" max="14604" width="7.28515625" style="108" customWidth="1"/>
    <col min="14605" max="14605" width="1.85546875" style="108" customWidth="1"/>
    <col min="14606" max="14608" width="7.28515625" style="108" customWidth="1"/>
    <col min="14609" max="14609" width="1.5703125" style="108" customWidth="1"/>
    <col min="14610" max="14612" width="7.28515625" style="108" customWidth="1"/>
    <col min="14613" max="14613" width="1.140625" style="108" customWidth="1"/>
    <col min="14614" max="14616" width="7.28515625" style="108" customWidth="1"/>
    <col min="14617" max="14617" width="1.42578125" style="108" customWidth="1"/>
    <col min="14618" max="14620" width="7.28515625" style="108" customWidth="1"/>
    <col min="14621" max="14848" width="11.42578125" style="108"/>
    <col min="14849" max="14849" width="17.7109375" style="108" customWidth="1"/>
    <col min="14850" max="14852" width="7.42578125" style="108" bestFit="1" customWidth="1"/>
    <col min="14853" max="14853" width="1.42578125" style="108" customWidth="1"/>
    <col min="14854" max="14856" width="7.28515625" style="108" customWidth="1"/>
    <col min="14857" max="14857" width="1.42578125" style="108" customWidth="1"/>
    <col min="14858" max="14860" width="7.28515625" style="108" customWidth="1"/>
    <col min="14861" max="14861" width="1.85546875" style="108" customWidth="1"/>
    <col min="14862" max="14864" width="7.28515625" style="108" customWidth="1"/>
    <col min="14865" max="14865" width="1.5703125" style="108" customWidth="1"/>
    <col min="14866" max="14868" width="7.28515625" style="108" customWidth="1"/>
    <col min="14869" max="14869" width="1.140625" style="108" customWidth="1"/>
    <col min="14870" max="14872" width="7.28515625" style="108" customWidth="1"/>
    <col min="14873" max="14873" width="1.42578125" style="108" customWidth="1"/>
    <col min="14874" max="14876" width="7.28515625" style="108" customWidth="1"/>
    <col min="14877" max="15104" width="11.42578125" style="108"/>
    <col min="15105" max="15105" width="17.7109375" style="108" customWidth="1"/>
    <col min="15106" max="15108" width="7.42578125" style="108" bestFit="1" customWidth="1"/>
    <col min="15109" max="15109" width="1.42578125" style="108" customWidth="1"/>
    <col min="15110" max="15112" width="7.28515625" style="108" customWidth="1"/>
    <col min="15113" max="15113" width="1.42578125" style="108" customWidth="1"/>
    <col min="15114" max="15116" width="7.28515625" style="108" customWidth="1"/>
    <col min="15117" max="15117" width="1.85546875" style="108" customWidth="1"/>
    <col min="15118" max="15120" width="7.28515625" style="108" customWidth="1"/>
    <col min="15121" max="15121" width="1.5703125" style="108" customWidth="1"/>
    <col min="15122" max="15124" width="7.28515625" style="108" customWidth="1"/>
    <col min="15125" max="15125" width="1.140625" style="108" customWidth="1"/>
    <col min="15126" max="15128" width="7.28515625" style="108" customWidth="1"/>
    <col min="15129" max="15129" width="1.42578125" style="108" customWidth="1"/>
    <col min="15130" max="15132" width="7.28515625" style="108" customWidth="1"/>
    <col min="15133" max="15360" width="11.42578125" style="108"/>
    <col min="15361" max="15361" width="17.7109375" style="108" customWidth="1"/>
    <col min="15362" max="15364" width="7.42578125" style="108" bestFit="1" customWidth="1"/>
    <col min="15365" max="15365" width="1.42578125" style="108" customWidth="1"/>
    <col min="15366" max="15368" width="7.28515625" style="108" customWidth="1"/>
    <col min="15369" max="15369" width="1.42578125" style="108" customWidth="1"/>
    <col min="15370" max="15372" width="7.28515625" style="108" customWidth="1"/>
    <col min="15373" max="15373" width="1.85546875" style="108" customWidth="1"/>
    <col min="15374" max="15376" width="7.28515625" style="108" customWidth="1"/>
    <col min="15377" max="15377" width="1.5703125" style="108" customWidth="1"/>
    <col min="15378" max="15380" width="7.28515625" style="108" customWidth="1"/>
    <col min="15381" max="15381" width="1.140625" style="108" customWidth="1"/>
    <col min="15382" max="15384" width="7.28515625" style="108" customWidth="1"/>
    <col min="15385" max="15385" width="1.42578125" style="108" customWidth="1"/>
    <col min="15386" max="15388" width="7.28515625" style="108" customWidth="1"/>
    <col min="15389" max="15616" width="11.42578125" style="108"/>
    <col min="15617" max="15617" width="17.7109375" style="108" customWidth="1"/>
    <col min="15618" max="15620" width="7.42578125" style="108" bestFit="1" customWidth="1"/>
    <col min="15621" max="15621" width="1.42578125" style="108" customWidth="1"/>
    <col min="15622" max="15624" width="7.28515625" style="108" customWidth="1"/>
    <col min="15625" max="15625" width="1.42578125" style="108" customWidth="1"/>
    <col min="15626" max="15628" width="7.28515625" style="108" customWidth="1"/>
    <col min="15629" max="15629" width="1.85546875" style="108" customWidth="1"/>
    <col min="15630" max="15632" width="7.28515625" style="108" customWidth="1"/>
    <col min="15633" max="15633" width="1.5703125" style="108" customWidth="1"/>
    <col min="15634" max="15636" width="7.28515625" style="108" customWidth="1"/>
    <col min="15637" max="15637" width="1.140625" style="108" customWidth="1"/>
    <col min="15638" max="15640" width="7.28515625" style="108" customWidth="1"/>
    <col min="15641" max="15641" width="1.42578125" style="108" customWidth="1"/>
    <col min="15642" max="15644" width="7.28515625" style="108" customWidth="1"/>
    <col min="15645" max="15872" width="11.42578125" style="108"/>
    <col min="15873" max="15873" width="17.7109375" style="108" customWidth="1"/>
    <col min="15874" max="15876" width="7.42578125" style="108" bestFit="1" customWidth="1"/>
    <col min="15877" max="15877" width="1.42578125" style="108" customWidth="1"/>
    <col min="15878" max="15880" width="7.28515625" style="108" customWidth="1"/>
    <col min="15881" max="15881" width="1.42578125" style="108" customWidth="1"/>
    <col min="15882" max="15884" width="7.28515625" style="108" customWidth="1"/>
    <col min="15885" max="15885" width="1.85546875" style="108" customWidth="1"/>
    <col min="15886" max="15888" width="7.28515625" style="108" customWidth="1"/>
    <col min="15889" max="15889" width="1.5703125" style="108" customWidth="1"/>
    <col min="15890" max="15892" width="7.28515625" style="108" customWidth="1"/>
    <col min="15893" max="15893" width="1.140625" style="108" customWidth="1"/>
    <col min="15894" max="15896" width="7.28515625" style="108" customWidth="1"/>
    <col min="15897" max="15897" width="1.42578125" style="108" customWidth="1"/>
    <col min="15898" max="15900" width="7.28515625" style="108" customWidth="1"/>
    <col min="15901" max="16128" width="11.42578125" style="108"/>
    <col min="16129" max="16129" width="17.7109375" style="108" customWidth="1"/>
    <col min="16130" max="16132" width="7.42578125" style="108" bestFit="1" customWidth="1"/>
    <col min="16133" max="16133" width="1.42578125" style="108" customWidth="1"/>
    <col min="16134" max="16136" width="7.28515625" style="108" customWidth="1"/>
    <col min="16137" max="16137" width="1.42578125" style="108" customWidth="1"/>
    <col min="16138" max="16140" width="7.28515625" style="108" customWidth="1"/>
    <col min="16141" max="16141" width="1.85546875" style="108" customWidth="1"/>
    <col min="16142" max="16144" width="7.28515625" style="108" customWidth="1"/>
    <col min="16145" max="16145" width="1.5703125" style="108" customWidth="1"/>
    <col min="16146" max="16148" width="7.28515625" style="108" customWidth="1"/>
    <col min="16149" max="16149" width="1.140625" style="108" customWidth="1"/>
    <col min="16150" max="16152" width="7.28515625" style="108" customWidth="1"/>
    <col min="16153" max="16153" width="1.42578125" style="108" customWidth="1"/>
    <col min="16154" max="16156" width="7.28515625" style="108" customWidth="1"/>
    <col min="16157" max="16384" width="11.42578125" style="108"/>
  </cols>
  <sheetData>
    <row r="1" spans="1:32" ht="15" customHeight="1" x14ac:dyDescent="0.2">
      <c r="A1" s="330" t="s">
        <v>303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D1" s="29"/>
      <c r="AE1" s="318" t="s">
        <v>356</v>
      </c>
      <c r="AF1" s="318"/>
    </row>
    <row r="2" spans="1:32" ht="15" customHeight="1" x14ac:dyDescent="0.2">
      <c r="A2" s="330" t="s">
        <v>147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D2" s="30"/>
      <c r="AE2" s="318"/>
      <c r="AF2" s="318"/>
    </row>
    <row r="3" spans="1:32" ht="15" customHeight="1" x14ac:dyDescent="0.2">
      <c r="A3" s="330" t="s">
        <v>254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D3" s="96"/>
      <c r="AE3" s="96"/>
      <c r="AF3" s="96"/>
    </row>
    <row r="4" spans="1:32" ht="15" customHeight="1" x14ac:dyDescent="0.25">
      <c r="A4" s="330" t="s">
        <v>264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</row>
    <row r="5" spans="1:32" ht="15" customHeight="1" x14ac:dyDescent="0.25">
      <c r="A5" s="330" t="s">
        <v>248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</row>
    <row r="6" spans="1:32" ht="15" customHeight="1" x14ac:dyDescent="0.25">
      <c r="A6" s="330" t="s">
        <v>515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</row>
    <row r="7" spans="1:32" ht="15" customHeight="1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</row>
    <row r="8" spans="1:32" ht="15" customHeight="1" x14ac:dyDescent="0.25">
      <c r="A8" s="337" t="s">
        <v>260</v>
      </c>
      <c r="B8" s="331" t="s">
        <v>261</v>
      </c>
      <c r="C8" s="331"/>
      <c r="D8" s="331"/>
      <c r="E8" s="109"/>
      <c r="F8" s="331" t="s">
        <v>116</v>
      </c>
      <c r="G8" s="331"/>
      <c r="H8" s="331"/>
      <c r="I8" s="109"/>
      <c r="J8" s="331" t="s">
        <v>117</v>
      </c>
      <c r="K8" s="331"/>
      <c r="L8" s="331"/>
      <c r="M8" s="109"/>
      <c r="N8" s="331" t="s">
        <v>118</v>
      </c>
      <c r="O8" s="331"/>
      <c r="P8" s="331"/>
      <c r="Q8" s="109"/>
      <c r="R8" s="331" t="s">
        <v>119</v>
      </c>
      <c r="S8" s="331"/>
      <c r="T8" s="331"/>
      <c r="U8" s="109"/>
      <c r="V8" s="331" t="s">
        <v>120</v>
      </c>
      <c r="W8" s="331"/>
      <c r="X8" s="331"/>
      <c r="Y8" s="109"/>
      <c r="Z8" s="331" t="s">
        <v>121</v>
      </c>
      <c r="AA8" s="331"/>
      <c r="AB8" s="331"/>
    </row>
    <row r="9" spans="1:32" ht="15" customHeight="1" thickBot="1" x14ac:dyDescent="0.3">
      <c r="A9" s="338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  <c r="U9" s="111"/>
      <c r="V9" s="110" t="s">
        <v>70</v>
      </c>
      <c r="W9" s="110" t="s">
        <v>71</v>
      </c>
      <c r="X9" s="110" t="s">
        <v>72</v>
      </c>
      <c r="Y9" s="111"/>
      <c r="Z9" s="110" t="s">
        <v>70</v>
      </c>
      <c r="AA9" s="110" t="s">
        <v>71</v>
      </c>
      <c r="AB9" s="110" t="s">
        <v>72</v>
      </c>
    </row>
    <row r="10" spans="1:32" ht="15" customHeight="1" x14ac:dyDescent="0.25">
      <c r="A10" s="127"/>
      <c r="B10" s="113"/>
      <c r="C10" s="113"/>
      <c r="D10" s="113"/>
      <c r="E10" s="114"/>
      <c r="F10" s="113"/>
      <c r="G10" s="113"/>
      <c r="H10" s="113"/>
      <c r="I10" s="114"/>
      <c r="J10" s="113"/>
      <c r="K10" s="113"/>
      <c r="L10" s="113"/>
      <c r="M10" s="114"/>
      <c r="N10" s="113"/>
      <c r="O10" s="113"/>
      <c r="P10" s="113"/>
      <c r="Q10" s="114"/>
      <c r="R10" s="113"/>
      <c r="S10" s="113"/>
      <c r="T10" s="113"/>
      <c r="U10" s="114"/>
      <c r="V10" s="113"/>
      <c r="W10" s="113"/>
      <c r="X10" s="113"/>
      <c r="Y10" s="114"/>
      <c r="Z10" s="113"/>
      <c r="AA10" s="113"/>
      <c r="AB10" s="113"/>
    </row>
    <row r="11" spans="1:32" ht="15" customHeight="1" x14ac:dyDescent="0.25">
      <c r="A11" s="151" t="s">
        <v>262</v>
      </c>
      <c r="B11" s="153">
        <f>SUM(B13:B39)</f>
        <v>220290</v>
      </c>
      <c r="C11" s="153">
        <f>SUM(C13:C39)</f>
        <v>109921</v>
      </c>
      <c r="D11" s="153">
        <f>SUM(D13:D39)</f>
        <v>110369</v>
      </c>
      <c r="E11" s="153"/>
      <c r="F11" s="153">
        <f>SUM(F13:F39)</f>
        <v>58123</v>
      </c>
      <c r="G11" s="153">
        <f>SUM(G13:G39)</f>
        <v>30020</v>
      </c>
      <c r="H11" s="153">
        <f>SUM(H13:H39)</f>
        <v>28103</v>
      </c>
      <c r="I11" s="153"/>
      <c r="J11" s="153">
        <f>SUM(J13:J39)</f>
        <v>50474</v>
      </c>
      <c r="K11" s="153">
        <f>SUM(K13:K39)</f>
        <v>25368</v>
      </c>
      <c r="L11" s="153">
        <f>SUM(L13:L39)</f>
        <v>25106</v>
      </c>
      <c r="M11" s="153"/>
      <c r="N11" s="153">
        <f>SUM(N13:N39)</f>
        <v>43533</v>
      </c>
      <c r="O11" s="153">
        <f>SUM(O13:O39)</f>
        <v>21454</v>
      </c>
      <c r="P11" s="153">
        <f>SUM(P13:P39)</f>
        <v>22079</v>
      </c>
      <c r="Q11" s="153"/>
      <c r="R11" s="153">
        <f>SUM(R13:R39)</f>
        <v>37674</v>
      </c>
      <c r="S11" s="153">
        <f>SUM(S13:S39)</f>
        <v>18630</v>
      </c>
      <c r="T11" s="153">
        <f>SUM(T13:T39)</f>
        <v>19044</v>
      </c>
      <c r="U11" s="153"/>
      <c r="V11" s="153">
        <f>SUM(V13:V39)</f>
        <v>29838</v>
      </c>
      <c r="W11" s="153">
        <f>SUM(W13:W39)</f>
        <v>14150</v>
      </c>
      <c r="X11" s="153">
        <f>SUM(X13:X39)</f>
        <v>15688</v>
      </c>
      <c r="Y11" s="153"/>
      <c r="Z11" s="153">
        <f>SUM(Z13:Z39)</f>
        <v>648</v>
      </c>
      <c r="AA11" s="153">
        <f>SUM(AA13:AA39)</f>
        <v>299</v>
      </c>
      <c r="AB11" s="153">
        <f>SUM(AB13:AB39)</f>
        <v>349</v>
      </c>
    </row>
    <row r="12" spans="1:32" ht="15" customHeight="1" x14ac:dyDescent="0.25">
      <c r="A12" s="108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</row>
    <row r="13" spans="1:32" ht="15" customHeight="1" x14ac:dyDescent="0.2">
      <c r="A13" s="108" t="s">
        <v>79</v>
      </c>
      <c r="B13" s="272">
        <v>15320</v>
      </c>
      <c r="C13" s="272">
        <v>7903</v>
      </c>
      <c r="D13" s="272">
        <v>7417</v>
      </c>
      <c r="E13" s="272"/>
      <c r="F13" s="272">
        <v>4112</v>
      </c>
      <c r="G13" s="272">
        <v>2206</v>
      </c>
      <c r="H13" s="272">
        <v>1906</v>
      </c>
      <c r="I13" s="272"/>
      <c r="J13" s="272">
        <v>3709</v>
      </c>
      <c r="K13" s="272">
        <v>1883</v>
      </c>
      <c r="L13" s="272">
        <v>1826</v>
      </c>
      <c r="M13" s="272"/>
      <c r="N13" s="272">
        <v>2967</v>
      </c>
      <c r="O13" s="272">
        <v>1568</v>
      </c>
      <c r="P13" s="272">
        <v>1399</v>
      </c>
      <c r="Q13" s="272"/>
      <c r="R13" s="272">
        <v>2510</v>
      </c>
      <c r="S13" s="272">
        <v>1292</v>
      </c>
      <c r="T13" s="272">
        <v>1218</v>
      </c>
      <c r="U13" s="272"/>
      <c r="V13" s="272">
        <v>2001</v>
      </c>
      <c r="W13" s="272">
        <v>933</v>
      </c>
      <c r="X13" s="272">
        <v>1068</v>
      </c>
      <c r="Y13" s="272"/>
      <c r="Z13" s="272">
        <v>21</v>
      </c>
      <c r="AA13" s="272">
        <v>21</v>
      </c>
      <c r="AB13" s="272">
        <v>0</v>
      </c>
    </row>
    <row r="14" spans="1:32" ht="15" customHeight="1" x14ac:dyDescent="0.2">
      <c r="A14" s="108" t="s">
        <v>80</v>
      </c>
      <c r="B14" s="272">
        <v>19200</v>
      </c>
      <c r="C14" s="272">
        <v>9674</v>
      </c>
      <c r="D14" s="272">
        <v>9526</v>
      </c>
      <c r="E14" s="272"/>
      <c r="F14" s="272">
        <v>4635</v>
      </c>
      <c r="G14" s="272">
        <v>2426</v>
      </c>
      <c r="H14" s="272">
        <v>2209</v>
      </c>
      <c r="I14" s="272"/>
      <c r="J14" s="272">
        <v>4193</v>
      </c>
      <c r="K14" s="272">
        <v>2110</v>
      </c>
      <c r="L14" s="272">
        <v>2083</v>
      </c>
      <c r="M14" s="272"/>
      <c r="N14" s="272">
        <v>3979</v>
      </c>
      <c r="O14" s="272">
        <v>2024</v>
      </c>
      <c r="P14" s="272">
        <v>1955</v>
      </c>
      <c r="Q14" s="272"/>
      <c r="R14" s="272">
        <v>3459</v>
      </c>
      <c r="S14" s="272">
        <v>1677</v>
      </c>
      <c r="T14" s="272">
        <v>1782</v>
      </c>
      <c r="U14" s="272"/>
      <c r="V14" s="272">
        <v>2849</v>
      </c>
      <c r="W14" s="272">
        <v>1392</v>
      </c>
      <c r="X14" s="272">
        <v>1457</v>
      </c>
      <c r="Y14" s="272"/>
      <c r="Z14" s="272">
        <v>85</v>
      </c>
      <c r="AA14" s="272">
        <v>45</v>
      </c>
      <c r="AB14" s="272">
        <v>40</v>
      </c>
    </row>
    <row r="15" spans="1:32" ht="15" customHeight="1" x14ac:dyDescent="0.2">
      <c r="A15" s="108" t="s">
        <v>81</v>
      </c>
      <c r="B15" s="272">
        <v>15296</v>
      </c>
      <c r="C15" s="272">
        <v>7521</v>
      </c>
      <c r="D15" s="272">
        <v>7775</v>
      </c>
      <c r="E15" s="272"/>
      <c r="F15" s="272">
        <v>4304</v>
      </c>
      <c r="G15" s="272">
        <v>2173</v>
      </c>
      <c r="H15" s="272">
        <v>2131</v>
      </c>
      <c r="I15" s="272"/>
      <c r="J15" s="272">
        <v>3628</v>
      </c>
      <c r="K15" s="272">
        <v>1811</v>
      </c>
      <c r="L15" s="272">
        <v>1817</v>
      </c>
      <c r="M15" s="272"/>
      <c r="N15" s="272">
        <v>3118</v>
      </c>
      <c r="O15" s="272">
        <v>1473</v>
      </c>
      <c r="P15" s="272">
        <v>1645</v>
      </c>
      <c r="Q15" s="272"/>
      <c r="R15" s="272">
        <v>2280</v>
      </c>
      <c r="S15" s="272">
        <v>1122</v>
      </c>
      <c r="T15" s="272">
        <v>1158</v>
      </c>
      <c r="U15" s="272"/>
      <c r="V15" s="272">
        <v>1855</v>
      </c>
      <c r="W15" s="272">
        <v>891</v>
      </c>
      <c r="X15" s="272">
        <v>964</v>
      </c>
      <c r="Y15" s="272"/>
      <c r="Z15" s="272">
        <v>111</v>
      </c>
      <c r="AA15" s="272">
        <v>51</v>
      </c>
      <c r="AB15" s="272">
        <v>60</v>
      </c>
    </row>
    <row r="16" spans="1:32" ht="15" customHeight="1" x14ac:dyDescent="0.2">
      <c r="A16" s="108" t="s">
        <v>82</v>
      </c>
      <c r="B16" s="272">
        <v>12099</v>
      </c>
      <c r="C16" s="272">
        <v>5925</v>
      </c>
      <c r="D16" s="272">
        <v>6174</v>
      </c>
      <c r="E16" s="272"/>
      <c r="F16" s="272">
        <v>3609</v>
      </c>
      <c r="G16" s="272">
        <v>1881</v>
      </c>
      <c r="H16" s="272">
        <v>1728</v>
      </c>
      <c r="I16" s="272"/>
      <c r="J16" s="272">
        <v>2749</v>
      </c>
      <c r="K16" s="272">
        <v>1306</v>
      </c>
      <c r="L16" s="272">
        <v>1443</v>
      </c>
      <c r="M16" s="272"/>
      <c r="N16" s="272">
        <v>2465</v>
      </c>
      <c r="O16" s="272">
        <v>1173</v>
      </c>
      <c r="P16" s="272">
        <v>1292</v>
      </c>
      <c r="Q16" s="272"/>
      <c r="R16" s="272">
        <v>1803</v>
      </c>
      <c r="S16" s="272">
        <v>896</v>
      </c>
      <c r="T16" s="272">
        <v>907</v>
      </c>
      <c r="U16" s="272"/>
      <c r="V16" s="272">
        <v>1473</v>
      </c>
      <c r="W16" s="272">
        <v>669</v>
      </c>
      <c r="X16" s="272">
        <v>804</v>
      </c>
      <c r="Y16" s="272"/>
      <c r="Z16" s="272">
        <v>0</v>
      </c>
      <c r="AA16" s="272">
        <v>0</v>
      </c>
      <c r="AB16" s="272">
        <v>0</v>
      </c>
    </row>
    <row r="17" spans="1:28" ht="15" customHeight="1" x14ac:dyDescent="0.2">
      <c r="A17" s="108" t="s">
        <v>83</v>
      </c>
      <c r="B17" s="272">
        <v>2981</v>
      </c>
      <c r="C17" s="272">
        <v>1491</v>
      </c>
      <c r="D17" s="272">
        <v>1490</v>
      </c>
      <c r="E17" s="272"/>
      <c r="F17" s="272">
        <v>686</v>
      </c>
      <c r="G17" s="272">
        <v>365</v>
      </c>
      <c r="H17" s="272">
        <v>321</v>
      </c>
      <c r="I17" s="272"/>
      <c r="J17" s="272">
        <v>594</v>
      </c>
      <c r="K17" s="272">
        <v>299</v>
      </c>
      <c r="L17" s="272">
        <v>295</v>
      </c>
      <c r="M17" s="272"/>
      <c r="N17" s="272">
        <v>630</v>
      </c>
      <c r="O17" s="272">
        <v>299</v>
      </c>
      <c r="P17" s="272">
        <v>331</v>
      </c>
      <c r="Q17" s="272"/>
      <c r="R17" s="272">
        <v>564</v>
      </c>
      <c r="S17" s="272">
        <v>289</v>
      </c>
      <c r="T17" s="272">
        <v>275</v>
      </c>
      <c r="U17" s="272"/>
      <c r="V17" s="272">
        <v>485</v>
      </c>
      <c r="W17" s="272">
        <v>234</v>
      </c>
      <c r="X17" s="272">
        <v>251</v>
      </c>
      <c r="Y17" s="272"/>
      <c r="Z17" s="272">
        <v>22</v>
      </c>
      <c r="AA17" s="272">
        <v>5</v>
      </c>
      <c r="AB17" s="272">
        <v>17</v>
      </c>
    </row>
    <row r="18" spans="1:28" ht="15" customHeight="1" x14ac:dyDescent="0.2">
      <c r="A18" s="108" t="s">
        <v>84</v>
      </c>
      <c r="B18" s="272">
        <v>7284</v>
      </c>
      <c r="C18" s="272">
        <v>3702</v>
      </c>
      <c r="D18" s="272">
        <v>3582</v>
      </c>
      <c r="E18" s="272"/>
      <c r="F18" s="272">
        <v>1761</v>
      </c>
      <c r="G18" s="272">
        <v>918</v>
      </c>
      <c r="H18" s="272">
        <v>843</v>
      </c>
      <c r="I18" s="272"/>
      <c r="J18" s="272">
        <v>1738</v>
      </c>
      <c r="K18" s="272">
        <v>896</v>
      </c>
      <c r="L18" s="272">
        <v>842</v>
      </c>
      <c r="M18" s="272"/>
      <c r="N18" s="272">
        <v>1406</v>
      </c>
      <c r="O18" s="272">
        <v>707</v>
      </c>
      <c r="P18" s="272">
        <v>699</v>
      </c>
      <c r="Q18" s="272"/>
      <c r="R18" s="272">
        <v>1355</v>
      </c>
      <c r="S18" s="272">
        <v>659</v>
      </c>
      <c r="T18" s="272">
        <v>696</v>
      </c>
      <c r="U18" s="272"/>
      <c r="V18" s="272">
        <v>997</v>
      </c>
      <c r="W18" s="272">
        <v>508</v>
      </c>
      <c r="X18" s="272">
        <v>489</v>
      </c>
      <c r="Y18" s="272"/>
      <c r="Z18" s="272">
        <v>27</v>
      </c>
      <c r="AA18" s="272">
        <v>14</v>
      </c>
      <c r="AB18" s="272">
        <v>13</v>
      </c>
    </row>
    <row r="19" spans="1:28" ht="15" customHeight="1" x14ac:dyDescent="0.2">
      <c r="A19" s="108" t="s">
        <v>85</v>
      </c>
      <c r="B19" s="272">
        <v>1540</v>
      </c>
      <c r="C19" s="272">
        <v>751</v>
      </c>
      <c r="D19" s="272">
        <v>789</v>
      </c>
      <c r="E19" s="272"/>
      <c r="F19" s="272">
        <v>339</v>
      </c>
      <c r="G19" s="272">
        <v>163</v>
      </c>
      <c r="H19" s="272">
        <v>176</v>
      </c>
      <c r="I19" s="272"/>
      <c r="J19" s="272">
        <v>358</v>
      </c>
      <c r="K19" s="272">
        <v>171</v>
      </c>
      <c r="L19" s="272">
        <v>187</v>
      </c>
      <c r="M19" s="272"/>
      <c r="N19" s="272">
        <v>309</v>
      </c>
      <c r="O19" s="272">
        <v>158</v>
      </c>
      <c r="P19" s="272">
        <v>151</v>
      </c>
      <c r="Q19" s="272"/>
      <c r="R19" s="272">
        <v>280</v>
      </c>
      <c r="S19" s="272">
        <v>141</v>
      </c>
      <c r="T19" s="272">
        <v>139</v>
      </c>
      <c r="U19" s="272"/>
      <c r="V19" s="272">
        <v>219</v>
      </c>
      <c r="W19" s="272">
        <v>105</v>
      </c>
      <c r="X19" s="272">
        <v>114</v>
      </c>
      <c r="Y19" s="272"/>
      <c r="Z19" s="272">
        <v>35</v>
      </c>
      <c r="AA19" s="272">
        <v>13</v>
      </c>
      <c r="AB19" s="272">
        <v>22</v>
      </c>
    </row>
    <row r="20" spans="1:28" ht="15" customHeight="1" x14ac:dyDescent="0.2">
      <c r="A20" s="108" t="s">
        <v>86</v>
      </c>
      <c r="B20" s="272">
        <v>21176</v>
      </c>
      <c r="C20" s="272">
        <v>10581</v>
      </c>
      <c r="D20" s="272">
        <v>10595</v>
      </c>
      <c r="E20" s="272"/>
      <c r="F20" s="272">
        <v>5581</v>
      </c>
      <c r="G20" s="272">
        <v>2954</v>
      </c>
      <c r="H20" s="272">
        <v>2627</v>
      </c>
      <c r="I20" s="272"/>
      <c r="J20" s="272">
        <v>4849</v>
      </c>
      <c r="K20" s="272">
        <v>2445</v>
      </c>
      <c r="L20" s="272">
        <v>2404</v>
      </c>
      <c r="M20" s="272"/>
      <c r="N20" s="272">
        <v>4240</v>
      </c>
      <c r="O20" s="272">
        <v>2060</v>
      </c>
      <c r="P20" s="272">
        <v>2180</v>
      </c>
      <c r="Q20" s="272"/>
      <c r="R20" s="272">
        <v>3658</v>
      </c>
      <c r="S20" s="272">
        <v>1808</v>
      </c>
      <c r="T20" s="272">
        <v>1850</v>
      </c>
      <c r="U20" s="272"/>
      <c r="V20" s="272">
        <v>2744</v>
      </c>
      <c r="W20" s="272">
        <v>1264</v>
      </c>
      <c r="X20" s="272">
        <v>1480</v>
      </c>
      <c r="Y20" s="272"/>
      <c r="Z20" s="272">
        <v>104</v>
      </c>
      <c r="AA20" s="272">
        <v>50</v>
      </c>
      <c r="AB20" s="272">
        <v>54</v>
      </c>
    </row>
    <row r="21" spans="1:28" ht="15" customHeight="1" x14ac:dyDescent="0.2">
      <c r="A21" s="108" t="s">
        <v>87</v>
      </c>
      <c r="B21" s="272">
        <v>9775</v>
      </c>
      <c r="C21" s="272">
        <v>4790</v>
      </c>
      <c r="D21" s="272">
        <v>4985</v>
      </c>
      <c r="E21" s="272"/>
      <c r="F21" s="272">
        <v>2289</v>
      </c>
      <c r="G21" s="272">
        <v>1161</v>
      </c>
      <c r="H21" s="272">
        <v>1128</v>
      </c>
      <c r="I21" s="272"/>
      <c r="J21" s="272">
        <v>2031</v>
      </c>
      <c r="K21" s="272">
        <v>1011</v>
      </c>
      <c r="L21" s="272">
        <v>1020</v>
      </c>
      <c r="M21" s="272"/>
      <c r="N21" s="272">
        <v>1941</v>
      </c>
      <c r="O21" s="272">
        <v>937</v>
      </c>
      <c r="P21" s="272">
        <v>1004</v>
      </c>
      <c r="Q21" s="272"/>
      <c r="R21" s="272">
        <v>1906</v>
      </c>
      <c r="S21" s="272">
        <v>938</v>
      </c>
      <c r="T21" s="272">
        <v>968</v>
      </c>
      <c r="U21" s="272"/>
      <c r="V21" s="272">
        <v>1509</v>
      </c>
      <c r="W21" s="272">
        <v>708</v>
      </c>
      <c r="X21" s="272">
        <v>801</v>
      </c>
      <c r="Y21" s="272"/>
      <c r="Z21" s="272">
        <v>99</v>
      </c>
      <c r="AA21" s="272">
        <v>35</v>
      </c>
      <c r="AB21" s="272">
        <v>64</v>
      </c>
    </row>
    <row r="22" spans="1:28" ht="15" customHeight="1" x14ac:dyDescent="0.2">
      <c r="A22" s="108" t="s">
        <v>88</v>
      </c>
      <c r="B22" s="272">
        <v>9481</v>
      </c>
      <c r="C22" s="272">
        <v>4766</v>
      </c>
      <c r="D22" s="272">
        <v>4715</v>
      </c>
      <c r="E22" s="272"/>
      <c r="F22" s="272">
        <v>2458</v>
      </c>
      <c r="G22" s="272">
        <v>1261</v>
      </c>
      <c r="H22" s="272">
        <v>1197</v>
      </c>
      <c r="I22" s="272"/>
      <c r="J22" s="272">
        <v>2013</v>
      </c>
      <c r="K22" s="272">
        <v>1066</v>
      </c>
      <c r="L22" s="272">
        <v>947</v>
      </c>
      <c r="M22" s="272"/>
      <c r="N22" s="272">
        <v>1769</v>
      </c>
      <c r="O22" s="272">
        <v>889</v>
      </c>
      <c r="P22" s="272">
        <v>880</v>
      </c>
      <c r="Q22" s="272"/>
      <c r="R22" s="272">
        <v>1757</v>
      </c>
      <c r="S22" s="272">
        <v>855</v>
      </c>
      <c r="T22" s="272">
        <v>902</v>
      </c>
      <c r="U22" s="272"/>
      <c r="V22" s="272">
        <v>1484</v>
      </c>
      <c r="W22" s="272">
        <v>695</v>
      </c>
      <c r="X22" s="272">
        <v>789</v>
      </c>
      <c r="Y22" s="272"/>
      <c r="Z22" s="272">
        <v>0</v>
      </c>
      <c r="AA22" s="272">
        <v>0</v>
      </c>
      <c r="AB22" s="272">
        <v>0</v>
      </c>
    </row>
    <row r="23" spans="1:28" ht="15" customHeight="1" x14ac:dyDescent="0.2">
      <c r="A23" s="108" t="s">
        <v>89</v>
      </c>
      <c r="B23" s="272">
        <v>3383</v>
      </c>
      <c r="C23" s="272">
        <v>1665</v>
      </c>
      <c r="D23" s="272">
        <v>1718</v>
      </c>
      <c r="E23" s="272"/>
      <c r="F23" s="272">
        <v>909</v>
      </c>
      <c r="G23" s="272">
        <v>466</v>
      </c>
      <c r="H23" s="272">
        <v>443</v>
      </c>
      <c r="I23" s="272"/>
      <c r="J23" s="272">
        <v>832</v>
      </c>
      <c r="K23" s="272">
        <v>422</v>
      </c>
      <c r="L23" s="272">
        <v>410</v>
      </c>
      <c r="M23" s="272"/>
      <c r="N23" s="272">
        <v>613</v>
      </c>
      <c r="O23" s="272">
        <v>299</v>
      </c>
      <c r="P23" s="272">
        <v>314</v>
      </c>
      <c r="Q23" s="272"/>
      <c r="R23" s="272">
        <v>604</v>
      </c>
      <c r="S23" s="272">
        <v>301</v>
      </c>
      <c r="T23" s="272">
        <v>303</v>
      </c>
      <c r="U23" s="272"/>
      <c r="V23" s="272">
        <v>425</v>
      </c>
      <c r="W23" s="272">
        <v>177</v>
      </c>
      <c r="X23" s="272">
        <v>248</v>
      </c>
      <c r="Y23" s="272"/>
      <c r="Z23" s="272">
        <v>0</v>
      </c>
      <c r="AA23" s="272">
        <v>0</v>
      </c>
      <c r="AB23" s="272">
        <v>0</v>
      </c>
    </row>
    <row r="24" spans="1:28" ht="15" customHeight="1" x14ac:dyDescent="0.2">
      <c r="A24" s="154" t="s">
        <v>90</v>
      </c>
      <c r="B24" s="272">
        <v>19601</v>
      </c>
      <c r="C24" s="272">
        <v>9828</v>
      </c>
      <c r="D24" s="272">
        <v>9773</v>
      </c>
      <c r="E24" s="272"/>
      <c r="F24" s="272">
        <v>5215</v>
      </c>
      <c r="G24" s="272">
        <v>2731</v>
      </c>
      <c r="H24" s="272">
        <v>2484</v>
      </c>
      <c r="I24" s="272"/>
      <c r="J24" s="272">
        <v>4572</v>
      </c>
      <c r="K24" s="272">
        <v>2332</v>
      </c>
      <c r="L24" s="272">
        <v>2240</v>
      </c>
      <c r="M24" s="272"/>
      <c r="N24" s="272">
        <v>4027</v>
      </c>
      <c r="O24" s="272">
        <v>2045</v>
      </c>
      <c r="P24" s="272">
        <v>1982</v>
      </c>
      <c r="Q24" s="272"/>
      <c r="R24" s="272">
        <v>3237</v>
      </c>
      <c r="S24" s="272">
        <v>1564</v>
      </c>
      <c r="T24" s="272">
        <v>1673</v>
      </c>
      <c r="U24" s="272"/>
      <c r="V24" s="272">
        <v>2517</v>
      </c>
      <c r="W24" s="272">
        <v>1143</v>
      </c>
      <c r="X24" s="272">
        <v>1374</v>
      </c>
      <c r="Y24" s="272"/>
      <c r="Z24" s="272">
        <v>33</v>
      </c>
      <c r="AA24" s="272">
        <v>13</v>
      </c>
      <c r="AB24" s="272">
        <v>20</v>
      </c>
    </row>
    <row r="25" spans="1:28" ht="15" customHeight="1" x14ac:dyDescent="0.2">
      <c r="A25" s="108" t="s">
        <v>91</v>
      </c>
      <c r="B25" s="272">
        <v>5219</v>
      </c>
      <c r="C25" s="272">
        <v>2706</v>
      </c>
      <c r="D25" s="272">
        <v>2513</v>
      </c>
      <c r="E25" s="272"/>
      <c r="F25" s="272">
        <v>1314</v>
      </c>
      <c r="G25" s="272">
        <v>683</v>
      </c>
      <c r="H25" s="272">
        <v>631</v>
      </c>
      <c r="I25" s="272"/>
      <c r="J25" s="272">
        <v>1178</v>
      </c>
      <c r="K25" s="272">
        <v>618</v>
      </c>
      <c r="L25" s="272">
        <v>560</v>
      </c>
      <c r="M25" s="272"/>
      <c r="N25" s="272">
        <v>983</v>
      </c>
      <c r="O25" s="272">
        <v>491</v>
      </c>
      <c r="P25" s="272">
        <v>492</v>
      </c>
      <c r="Q25" s="272"/>
      <c r="R25" s="272">
        <v>937</v>
      </c>
      <c r="S25" s="272">
        <v>484</v>
      </c>
      <c r="T25" s="272">
        <v>453</v>
      </c>
      <c r="U25" s="272"/>
      <c r="V25" s="272">
        <v>807</v>
      </c>
      <c r="W25" s="272">
        <v>430</v>
      </c>
      <c r="X25" s="272">
        <v>377</v>
      </c>
      <c r="Y25" s="272"/>
      <c r="Z25" s="272">
        <v>0</v>
      </c>
      <c r="AA25" s="272">
        <v>0</v>
      </c>
      <c r="AB25" s="272">
        <v>0</v>
      </c>
    </row>
    <row r="26" spans="1:28" ht="15" customHeight="1" x14ac:dyDescent="0.2">
      <c r="A26" s="108" t="s">
        <v>92</v>
      </c>
      <c r="B26" s="272">
        <v>21334</v>
      </c>
      <c r="C26" s="272">
        <v>10650</v>
      </c>
      <c r="D26" s="272">
        <v>10684</v>
      </c>
      <c r="E26" s="272"/>
      <c r="F26" s="272">
        <v>5767</v>
      </c>
      <c r="G26" s="272">
        <v>2977</v>
      </c>
      <c r="H26" s="272">
        <v>2790</v>
      </c>
      <c r="I26" s="272"/>
      <c r="J26" s="272">
        <v>4919</v>
      </c>
      <c r="K26" s="272">
        <v>2439</v>
      </c>
      <c r="L26" s="272">
        <v>2480</v>
      </c>
      <c r="M26" s="272"/>
      <c r="N26" s="272">
        <v>4500</v>
      </c>
      <c r="O26" s="272">
        <v>2163</v>
      </c>
      <c r="P26" s="272">
        <v>2337</v>
      </c>
      <c r="Q26" s="272"/>
      <c r="R26" s="272">
        <v>3302</v>
      </c>
      <c r="S26" s="272">
        <v>1644</v>
      </c>
      <c r="T26" s="272">
        <v>1658</v>
      </c>
      <c r="U26" s="272"/>
      <c r="V26" s="272">
        <v>2826</v>
      </c>
      <c r="W26" s="272">
        <v>1417</v>
      </c>
      <c r="X26" s="272">
        <v>1409</v>
      </c>
      <c r="Y26" s="272"/>
      <c r="Z26" s="272">
        <v>20</v>
      </c>
      <c r="AA26" s="272">
        <v>10</v>
      </c>
      <c r="AB26" s="272">
        <v>10</v>
      </c>
    </row>
    <row r="27" spans="1:28" ht="15" customHeight="1" x14ac:dyDescent="0.2">
      <c r="A27" s="108" t="s">
        <v>93</v>
      </c>
      <c r="B27" s="272">
        <v>3419</v>
      </c>
      <c r="C27" s="272">
        <v>1716</v>
      </c>
      <c r="D27" s="272">
        <v>1703</v>
      </c>
      <c r="E27" s="272"/>
      <c r="F27" s="272">
        <v>1003</v>
      </c>
      <c r="G27" s="272">
        <v>490</v>
      </c>
      <c r="H27" s="272">
        <v>513</v>
      </c>
      <c r="I27" s="272"/>
      <c r="J27" s="272">
        <v>824</v>
      </c>
      <c r="K27" s="272">
        <v>430</v>
      </c>
      <c r="L27" s="272">
        <v>394</v>
      </c>
      <c r="M27" s="272"/>
      <c r="N27" s="272">
        <v>653</v>
      </c>
      <c r="O27" s="272">
        <v>320</v>
      </c>
      <c r="P27" s="272">
        <v>333</v>
      </c>
      <c r="Q27" s="272"/>
      <c r="R27" s="272">
        <v>543</v>
      </c>
      <c r="S27" s="272">
        <v>291</v>
      </c>
      <c r="T27" s="272">
        <v>252</v>
      </c>
      <c r="U27" s="272"/>
      <c r="V27" s="272">
        <v>396</v>
      </c>
      <c r="W27" s="272">
        <v>185</v>
      </c>
      <c r="X27" s="272">
        <v>211</v>
      </c>
      <c r="Y27" s="272"/>
      <c r="Z27" s="272">
        <v>0</v>
      </c>
      <c r="AA27" s="272">
        <v>0</v>
      </c>
      <c r="AB27" s="272">
        <v>0</v>
      </c>
    </row>
    <row r="28" spans="1:28" ht="15" customHeight="1" x14ac:dyDescent="0.2">
      <c r="A28" s="108" t="s">
        <v>94</v>
      </c>
      <c r="B28" s="272">
        <v>6503</v>
      </c>
      <c r="C28" s="272">
        <v>3136</v>
      </c>
      <c r="D28" s="272">
        <v>3367</v>
      </c>
      <c r="E28" s="272"/>
      <c r="F28" s="272">
        <v>1598</v>
      </c>
      <c r="G28" s="272">
        <v>784</v>
      </c>
      <c r="H28" s="272">
        <v>814</v>
      </c>
      <c r="I28" s="272"/>
      <c r="J28" s="272">
        <v>1477</v>
      </c>
      <c r="K28" s="272">
        <v>740</v>
      </c>
      <c r="L28" s="272">
        <v>737</v>
      </c>
      <c r="M28" s="272"/>
      <c r="N28" s="272">
        <v>1293</v>
      </c>
      <c r="O28" s="272">
        <v>589</v>
      </c>
      <c r="P28" s="272">
        <v>704</v>
      </c>
      <c r="Q28" s="272"/>
      <c r="R28" s="272">
        <v>1141</v>
      </c>
      <c r="S28" s="272">
        <v>563</v>
      </c>
      <c r="T28" s="272">
        <v>578</v>
      </c>
      <c r="U28" s="272"/>
      <c r="V28" s="272">
        <v>956</v>
      </c>
      <c r="W28" s="272">
        <v>443</v>
      </c>
      <c r="X28" s="272">
        <v>513</v>
      </c>
      <c r="Y28" s="272"/>
      <c r="Z28" s="272">
        <v>38</v>
      </c>
      <c r="AA28" s="272">
        <v>17</v>
      </c>
      <c r="AB28" s="272">
        <v>21</v>
      </c>
    </row>
    <row r="29" spans="1:28" ht="15" customHeight="1" x14ac:dyDescent="0.2">
      <c r="A29" s="108" t="s">
        <v>95</v>
      </c>
      <c r="B29" s="272">
        <v>2471</v>
      </c>
      <c r="C29" s="272">
        <v>1198</v>
      </c>
      <c r="D29" s="272">
        <v>1273</v>
      </c>
      <c r="E29" s="272"/>
      <c r="F29" s="272">
        <v>570</v>
      </c>
      <c r="G29" s="272">
        <v>293</v>
      </c>
      <c r="H29" s="272">
        <v>277</v>
      </c>
      <c r="I29" s="272"/>
      <c r="J29" s="272">
        <v>543</v>
      </c>
      <c r="K29" s="272">
        <v>271</v>
      </c>
      <c r="L29" s="272">
        <v>272</v>
      </c>
      <c r="M29" s="272"/>
      <c r="N29" s="272">
        <v>490</v>
      </c>
      <c r="O29" s="272">
        <v>229</v>
      </c>
      <c r="P29" s="272">
        <v>261</v>
      </c>
      <c r="Q29" s="272"/>
      <c r="R29" s="272">
        <v>446</v>
      </c>
      <c r="S29" s="272">
        <v>191</v>
      </c>
      <c r="T29" s="272">
        <v>255</v>
      </c>
      <c r="U29" s="272"/>
      <c r="V29" s="272">
        <v>421</v>
      </c>
      <c r="W29" s="272">
        <v>214</v>
      </c>
      <c r="X29" s="272">
        <v>207</v>
      </c>
      <c r="Y29" s="272"/>
      <c r="Z29" s="272">
        <v>1</v>
      </c>
      <c r="AA29" s="272">
        <v>0</v>
      </c>
      <c r="AB29" s="272">
        <v>1</v>
      </c>
    </row>
    <row r="30" spans="1:28" ht="15" customHeight="1" x14ac:dyDescent="0.2">
      <c r="A30" s="108" t="s">
        <v>96</v>
      </c>
      <c r="B30" s="272">
        <v>3846</v>
      </c>
      <c r="C30" s="272">
        <v>1904</v>
      </c>
      <c r="D30" s="272">
        <v>1942</v>
      </c>
      <c r="E30" s="272"/>
      <c r="F30" s="272">
        <v>917</v>
      </c>
      <c r="G30" s="272">
        <v>459</v>
      </c>
      <c r="H30" s="272">
        <v>458</v>
      </c>
      <c r="I30" s="272"/>
      <c r="J30" s="272">
        <v>795</v>
      </c>
      <c r="K30" s="272">
        <v>412</v>
      </c>
      <c r="L30" s="272">
        <v>383</v>
      </c>
      <c r="M30" s="272"/>
      <c r="N30" s="272">
        <v>784</v>
      </c>
      <c r="O30" s="272">
        <v>400</v>
      </c>
      <c r="P30" s="272">
        <v>384</v>
      </c>
      <c r="Q30" s="272"/>
      <c r="R30" s="272">
        <v>766</v>
      </c>
      <c r="S30" s="272">
        <v>361</v>
      </c>
      <c r="T30" s="272">
        <v>405</v>
      </c>
      <c r="U30" s="272"/>
      <c r="V30" s="272">
        <v>584</v>
      </c>
      <c r="W30" s="272">
        <v>272</v>
      </c>
      <c r="X30" s="272">
        <v>312</v>
      </c>
      <c r="Y30" s="272"/>
      <c r="Z30" s="272">
        <v>0</v>
      </c>
      <c r="AA30" s="272">
        <v>0</v>
      </c>
      <c r="AB30" s="272">
        <v>0</v>
      </c>
    </row>
    <row r="31" spans="1:28" ht="15" customHeight="1" x14ac:dyDescent="0.2">
      <c r="A31" s="108" t="s">
        <v>97</v>
      </c>
      <c r="B31" s="272">
        <v>2805</v>
      </c>
      <c r="C31" s="272">
        <v>1401</v>
      </c>
      <c r="D31" s="272">
        <v>1404</v>
      </c>
      <c r="E31" s="272"/>
      <c r="F31" s="272">
        <v>674</v>
      </c>
      <c r="G31" s="272">
        <v>338</v>
      </c>
      <c r="H31" s="272">
        <v>336</v>
      </c>
      <c r="I31" s="272"/>
      <c r="J31" s="272">
        <v>622</v>
      </c>
      <c r="K31" s="272">
        <v>316</v>
      </c>
      <c r="L31" s="272">
        <v>306</v>
      </c>
      <c r="M31" s="272"/>
      <c r="N31" s="272">
        <v>497</v>
      </c>
      <c r="O31" s="272">
        <v>236</v>
      </c>
      <c r="P31" s="272">
        <v>261</v>
      </c>
      <c r="Q31" s="272"/>
      <c r="R31" s="272">
        <v>537</v>
      </c>
      <c r="S31" s="272">
        <v>297</v>
      </c>
      <c r="T31" s="272">
        <v>240</v>
      </c>
      <c r="U31" s="272"/>
      <c r="V31" s="272">
        <v>475</v>
      </c>
      <c r="W31" s="272">
        <v>214</v>
      </c>
      <c r="X31" s="272">
        <v>261</v>
      </c>
      <c r="Y31" s="272"/>
      <c r="Z31" s="272">
        <v>0</v>
      </c>
      <c r="AA31" s="272">
        <v>0</v>
      </c>
      <c r="AB31" s="272">
        <v>0</v>
      </c>
    </row>
    <row r="32" spans="1:28" ht="15" customHeight="1" x14ac:dyDescent="0.2">
      <c r="A32" s="108" t="s">
        <v>98</v>
      </c>
      <c r="B32" s="272">
        <v>7787</v>
      </c>
      <c r="C32" s="272">
        <v>3885</v>
      </c>
      <c r="D32" s="272">
        <v>3902</v>
      </c>
      <c r="E32" s="272"/>
      <c r="F32" s="272">
        <v>2123</v>
      </c>
      <c r="G32" s="272">
        <v>1069</v>
      </c>
      <c r="H32" s="272">
        <v>1054</v>
      </c>
      <c r="I32" s="272"/>
      <c r="J32" s="272">
        <v>1812</v>
      </c>
      <c r="K32" s="272">
        <v>927</v>
      </c>
      <c r="L32" s="272">
        <v>885</v>
      </c>
      <c r="M32" s="272"/>
      <c r="N32" s="272">
        <v>1416</v>
      </c>
      <c r="O32" s="272">
        <v>709</v>
      </c>
      <c r="P32" s="272">
        <v>707</v>
      </c>
      <c r="Q32" s="272"/>
      <c r="R32" s="272">
        <v>1524</v>
      </c>
      <c r="S32" s="272">
        <v>751</v>
      </c>
      <c r="T32" s="272">
        <v>773</v>
      </c>
      <c r="U32" s="272"/>
      <c r="V32" s="272">
        <v>912</v>
      </c>
      <c r="W32" s="272">
        <v>429</v>
      </c>
      <c r="X32" s="272">
        <v>483</v>
      </c>
      <c r="Y32" s="272"/>
      <c r="Z32" s="272">
        <v>0</v>
      </c>
      <c r="AA32" s="272">
        <v>0</v>
      </c>
      <c r="AB32" s="272">
        <v>0</v>
      </c>
    </row>
    <row r="33" spans="1:28" ht="15" customHeight="1" x14ac:dyDescent="0.2">
      <c r="A33" s="108" t="s">
        <v>99</v>
      </c>
      <c r="B33" s="272">
        <v>4860</v>
      </c>
      <c r="C33" s="272">
        <v>2394</v>
      </c>
      <c r="D33" s="272">
        <v>2466</v>
      </c>
      <c r="E33" s="272"/>
      <c r="F33" s="272">
        <v>1263</v>
      </c>
      <c r="G33" s="272">
        <v>630</v>
      </c>
      <c r="H33" s="272">
        <v>633</v>
      </c>
      <c r="I33" s="272"/>
      <c r="J33" s="272">
        <v>1190</v>
      </c>
      <c r="K33" s="272">
        <v>580</v>
      </c>
      <c r="L33" s="272">
        <v>610</v>
      </c>
      <c r="M33" s="272"/>
      <c r="N33" s="272">
        <v>867</v>
      </c>
      <c r="O33" s="272">
        <v>425</v>
      </c>
      <c r="P33" s="272">
        <v>442</v>
      </c>
      <c r="Q33" s="272"/>
      <c r="R33" s="272">
        <v>927</v>
      </c>
      <c r="S33" s="272">
        <v>466</v>
      </c>
      <c r="T33" s="272">
        <v>461</v>
      </c>
      <c r="U33" s="272"/>
      <c r="V33" s="272">
        <v>613</v>
      </c>
      <c r="W33" s="272">
        <v>293</v>
      </c>
      <c r="X33" s="272">
        <v>320</v>
      </c>
      <c r="Y33" s="272"/>
      <c r="Z33" s="272">
        <v>0</v>
      </c>
      <c r="AA33" s="272">
        <v>0</v>
      </c>
      <c r="AB33" s="272">
        <v>0</v>
      </c>
    </row>
    <row r="34" spans="1:28" ht="15" customHeight="1" x14ac:dyDescent="0.2">
      <c r="A34" s="108" t="s">
        <v>100</v>
      </c>
      <c r="B34" s="272">
        <v>1086</v>
      </c>
      <c r="C34" s="272">
        <v>513</v>
      </c>
      <c r="D34" s="272">
        <v>573</v>
      </c>
      <c r="E34" s="272"/>
      <c r="F34" s="272">
        <v>305</v>
      </c>
      <c r="G34" s="272">
        <v>163</v>
      </c>
      <c r="H34" s="272">
        <v>142</v>
      </c>
      <c r="I34" s="272"/>
      <c r="J34" s="272">
        <v>243</v>
      </c>
      <c r="K34" s="272">
        <v>107</v>
      </c>
      <c r="L34" s="272">
        <v>136</v>
      </c>
      <c r="M34" s="272"/>
      <c r="N34" s="272">
        <v>188</v>
      </c>
      <c r="O34" s="272">
        <v>75</v>
      </c>
      <c r="P34" s="272">
        <v>113</v>
      </c>
      <c r="Q34" s="272"/>
      <c r="R34" s="272">
        <v>184</v>
      </c>
      <c r="S34" s="272">
        <v>95</v>
      </c>
      <c r="T34" s="272">
        <v>89</v>
      </c>
      <c r="U34" s="272"/>
      <c r="V34" s="272">
        <v>166</v>
      </c>
      <c r="W34" s="272">
        <v>73</v>
      </c>
      <c r="X34" s="272">
        <v>93</v>
      </c>
      <c r="Y34" s="272"/>
      <c r="Z34" s="272">
        <v>0</v>
      </c>
      <c r="AA34" s="272">
        <v>0</v>
      </c>
      <c r="AB34" s="272">
        <v>0</v>
      </c>
    </row>
    <row r="35" spans="1:28" ht="15" customHeight="1" x14ac:dyDescent="0.2">
      <c r="A35" s="108" t="s">
        <v>101</v>
      </c>
      <c r="B35" s="272">
        <v>4044</v>
      </c>
      <c r="C35" s="272">
        <v>2016</v>
      </c>
      <c r="D35" s="272">
        <v>2028</v>
      </c>
      <c r="E35" s="272"/>
      <c r="F35" s="272">
        <v>1148</v>
      </c>
      <c r="G35" s="272">
        <v>601</v>
      </c>
      <c r="H35" s="272">
        <v>547</v>
      </c>
      <c r="I35" s="272"/>
      <c r="J35" s="272">
        <v>947</v>
      </c>
      <c r="K35" s="272">
        <v>443</v>
      </c>
      <c r="L35" s="272">
        <v>504</v>
      </c>
      <c r="M35" s="272"/>
      <c r="N35" s="272">
        <v>748</v>
      </c>
      <c r="O35" s="272">
        <v>380</v>
      </c>
      <c r="P35" s="272">
        <v>368</v>
      </c>
      <c r="Q35" s="272"/>
      <c r="R35" s="272">
        <v>702</v>
      </c>
      <c r="S35" s="272">
        <v>358</v>
      </c>
      <c r="T35" s="272">
        <v>344</v>
      </c>
      <c r="U35" s="272"/>
      <c r="V35" s="272">
        <v>499</v>
      </c>
      <c r="W35" s="272">
        <v>234</v>
      </c>
      <c r="X35" s="272">
        <v>265</v>
      </c>
      <c r="Y35" s="272"/>
      <c r="Z35" s="272">
        <v>0</v>
      </c>
      <c r="AA35" s="272">
        <v>0</v>
      </c>
      <c r="AB35" s="272">
        <v>0</v>
      </c>
    </row>
    <row r="36" spans="1:28" ht="15" customHeight="1" x14ac:dyDescent="0.2">
      <c r="A36" s="108" t="s">
        <v>102</v>
      </c>
      <c r="B36" s="272">
        <v>529</v>
      </c>
      <c r="C36" s="272">
        <v>268</v>
      </c>
      <c r="D36" s="272">
        <v>261</v>
      </c>
      <c r="E36" s="272"/>
      <c r="F36" s="272">
        <v>152</v>
      </c>
      <c r="G36" s="272">
        <v>86</v>
      </c>
      <c r="H36" s="272">
        <v>66</v>
      </c>
      <c r="I36" s="272"/>
      <c r="J36" s="272">
        <v>123</v>
      </c>
      <c r="K36" s="272">
        <v>62</v>
      </c>
      <c r="L36" s="272">
        <v>61</v>
      </c>
      <c r="M36" s="272"/>
      <c r="N36" s="272">
        <v>101</v>
      </c>
      <c r="O36" s="272">
        <v>53</v>
      </c>
      <c r="P36" s="272">
        <v>48</v>
      </c>
      <c r="Q36" s="272"/>
      <c r="R36" s="272">
        <v>90</v>
      </c>
      <c r="S36" s="272">
        <v>41</v>
      </c>
      <c r="T36" s="272">
        <v>49</v>
      </c>
      <c r="U36" s="272"/>
      <c r="V36" s="272">
        <v>63</v>
      </c>
      <c r="W36" s="272">
        <v>26</v>
      </c>
      <c r="X36" s="272">
        <v>37</v>
      </c>
      <c r="Y36" s="272"/>
      <c r="Z36" s="272">
        <v>0</v>
      </c>
      <c r="AA36" s="272">
        <v>0</v>
      </c>
      <c r="AB36" s="272">
        <v>0</v>
      </c>
    </row>
    <row r="37" spans="1:28" ht="15" customHeight="1" x14ac:dyDescent="0.2">
      <c r="A37" s="108" t="s">
        <v>103</v>
      </c>
      <c r="B37" s="272">
        <v>9245</v>
      </c>
      <c r="C37" s="272">
        <v>4566</v>
      </c>
      <c r="D37" s="272">
        <v>4679</v>
      </c>
      <c r="E37" s="272"/>
      <c r="F37" s="272">
        <v>2575</v>
      </c>
      <c r="G37" s="272">
        <v>1286</v>
      </c>
      <c r="H37" s="272">
        <v>1289</v>
      </c>
      <c r="I37" s="272"/>
      <c r="J37" s="272">
        <v>2141</v>
      </c>
      <c r="K37" s="272">
        <v>1091</v>
      </c>
      <c r="L37" s="272">
        <v>1050</v>
      </c>
      <c r="M37" s="272"/>
      <c r="N37" s="272">
        <v>1753</v>
      </c>
      <c r="O37" s="272">
        <v>861</v>
      </c>
      <c r="P37" s="272">
        <v>892</v>
      </c>
      <c r="Q37" s="272"/>
      <c r="R37" s="272">
        <v>1498</v>
      </c>
      <c r="S37" s="272">
        <v>727</v>
      </c>
      <c r="T37" s="272">
        <v>771</v>
      </c>
      <c r="U37" s="272"/>
      <c r="V37" s="272">
        <v>1253</v>
      </c>
      <c r="W37" s="272">
        <v>587</v>
      </c>
      <c r="X37" s="272">
        <v>666</v>
      </c>
      <c r="Y37" s="272"/>
      <c r="Z37" s="272">
        <v>25</v>
      </c>
      <c r="AA37" s="272">
        <v>14</v>
      </c>
      <c r="AB37" s="272">
        <v>11</v>
      </c>
    </row>
    <row r="38" spans="1:28" ht="15" customHeight="1" x14ac:dyDescent="0.2">
      <c r="A38" s="108" t="s">
        <v>104</v>
      </c>
      <c r="B38" s="272">
        <v>8791</v>
      </c>
      <c r="C38" s="272">
        <v>4317</v>
      </c>
      <c r="D38" s="272">
        <v>4474</v>
      </c>
      <c r="E38" s="272"/>
      <c r="F38" s="272">
        <v>2441</v>
      </c>
      <c r="G38" s="272">
        <v>1241</v>
      </c>
      <c r="H38" s="272">
        <v>1200</v>
      </c>
      <c r="I38" s="272"/>
      <c r="J38" s="272">
        <v>2103</v>
      </c>
      <c r="K38" s="272">
        <v>1032</v>
      </c>
      <c r="L38" s="272">
        <v>1071</v>
      </c>
      <c r="M38" s="272"/>
      <c r="N38" s="272">
        <v>1572</v>
      </c>
      <c r="O38" s="272">
        <v>771</v>
      </c>
      <c r="P38" s="272">
        <v>801</v>
      </c>
      <c r="Q38" s="272"/>
      <c r="R38" s="272">
        <v>1477</v>
      </c>
      <c r="S38" s="272">
        <v>714</v>
      </c>
      <c r="T38" s="272">
        <v>763</v>
      </c>
      <c r="U38" s="272"/>
      <c r="V38" s="272">
        <v>1171</v>
      </c>
      <c r="W38" s="272">
        <v>548</v>
      </c>
      <c r="X38" s="272">
        <v>623</v>
      </c>
      <c r="Y38" s="272"/>
      <c r="Z38" s="272">
        <v>27</v>
      </c>
      <c r="AA38" s="272">
        <v>11</v>
      </c>
      <c r="AB38" s="272">
        <v>16</v>
      </c>
    </row>
    <row r="39" spans="1:28" ht="15" customHeight="1" thickBot="1" x14ac:dyDescent="0.25">
      <c r="A39" s="123" t="s">
        <v>105</v>
      </c>
      <c r="B39" s="272">
        <v>1215</v>
      </c>
      <c r="C39" s="272">
        <v>654</v>
      </c>
      <c r="D39" s="272">
        <v>561</v>
      </c>
      <c r="E39" s="272"/>
      <c r="F39" s="272">
        <v>375</v>
      </c>
      <c r="G39" s="272">
        <v>215</v>
      </c>
      <c r="H39" s="272">
        <v>160</v>
      </c>
      <c r="I39" s="272"/>
      <c r="J39" s="272">
        <v>291</v>
      </c>
      <c r="K39" s="272">
        <v>148</v>
      </c>
      <c r="L39" s="272">
        <v>143</v>
      </c>
      <c r="M39" s="272"/>
      <c r="N39" s="272">
        <v>224</v>
      </c>
      <c r="O39" s="272">
        <v>120</v>
      </c>
      <c r="P39" s="272">
        <v>104</v>
      </c>
      <c r="Q39" s="272"/>
      <c r="R39" s="272">
        <v>187</v>
      </c>
      <c r="S39" s="272">
        <v>105</v>
      </c>
      <c r="T39" s="272">
        <v>82</v>
      </c>
      <c r="U39" s="272"/>
      <c r="V39" s="272">
        <v>138</v>
      </c>
      <c r="W39" s="272">
        <v>66</v>
      </c>
      <c r="X39" s="272">
        <v>72</v>
      </c>
      <c r="Y39" s="272"/>
      <c r="Z39" s="272">
        <v>0</v>
      </c>
      <c r="AA39" s="272">
        <v>0</v>
      </c>
      <c r="AB39" s="272">
        <v>0</v>
      </c>
    </row>
    <row r="40" spans="1:28" ht="15" customHeight="1" x14ac:dyDescent="0.25">
      <c r="A40" s="334" t="s">
        <v>256</v>
      </c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</row>
    <row r="41" spans="1:28" ht="15" customHeight="1" x14ac:dyDescent="0.25">
      <c r="A41" s="335" t="s">
        <v>242</v>
      </c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</row>
  </sheetData>
  <mergeCells count="17">
    <mergeCell ref="A41:AB41"/>
    <mergeCell ref="A8:A9"/>
    <mergeCell ref="B8:D8"/>
    <mergeCell ref="F8:H8"/>
    <mergeCell ref="J8:L8"/>
    <mergeCell ref="N8:P8"/>
    <mergeCell ref="AE1:AF2"/>
    <mergeCell ref="R8:T8"/>
    <mergeCell ref="V8:X8"/>
    <mergeCell ref="Z8:AB8"/>
    <mergeCell ref="A40:AB40"/>
    <mergeCell ref="A6:AB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71" orientation="landscape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9"/>
  <sheetViews>
    <sheetView zoomScaleNormal="100" zoomScaleSheetLayoutView="100" workbookViewId="0">
      <selection activeCell="H93" sqref="H93"/>
    </sheetView>
  </sheetViews>
  <sheetFormatPr baseColWidth="10" defaultRowHeight="15" customHeight="1" x14ac:dyDescent="0.2"/>
  <cols>
    <col min="1" max="1" width="19.28515625" style="102" customWidth="1"/>
    <col min="2" max="4" width="7.42578125" style="102" bestFit="1" customWidth="1"/>
    <col min="5" max="5" width="1.42578125" style="102" customWidth="1"/>
    <col min="6" max="8" width="7" style="102" bestFit="1" customWidth="1"/>
    <col min="9" max="9" width="1.42578125" style="102" customWidth="1"/>
    <col min="10" max="12" width="7" style="102" bestFit="1" customWidth="1"/>
    <col min="13" max="13" width="1.42578125" style="102" customWidth="1"/>
    <col min="14" max="16" width="7" style="102" bestFit="1" customWidth="1"/>
    <col min="17" max="17" width="1.42578125" style="102" customWidth="1"/>
    <col min="18" max="20" width="7" style="102" bestFit="1" customWidth="1"/>
    <col min="21" max="21" width="1.42578125" style="102" customWidth="1"/>
    <col min="22" max="24" width="7" style="102" bestFit="1" customWidth="1"/>
    <col min="25" max="25" width="1.42578125" style="102" customWidth="1"/>
    <col min="26" max="28" width="6" style="102" customWidth="1"/>
    <col min="29" max="29" width="2.140625" style="102" customWidth="1"/>
    <col min="30" max="30" width="17" style="102" customWidth="1"/>
    <col min="31" max="33" width="6.140625" style="102" customWidth="1"/>
    <col min="34" max="34" width="1.42578125" style="102" customWidth="1"/>
    <col min="35" max="37" width="6.140625" style="102" customWidth="1"/>
    <col min="38" max="38" width="1.42578125" style="102" customWidth="1"/>
    <col min="39" max="41" width="6.140625" style="102" customWidth="1"/>
    <col min="42" max="42" width="1.42578125" style="102" customWidth="1"/>
    <col min="43" max="45" width="6.140625" style="102" customWidth="1"/>
    <col min="46" max="46" width="1.42578125" style="102" customWidth="1"/>
    <col min="47" max="49" width="6.140625" style="102" customWidth="1"/>
    <col min="50" max="50" width="1.42578125" style="102" customWidth="1"/>
    <col min="51" max="53" width="6.140625" style="102" customWidth="1"/>
    <col min="54" max="54" width="1.42578125" style="102" customWidth="1"/>
    <col min="55" max="57" width="6.140625" style="102" customWidth="1"/>
    <col min="58" max="62" width="11.42578125" style="96"/>
    <col min="63" max="256" width="11.42578125" style="102"/>
    <col min="257" max="257" width="19.28515625" style="102" customWidth="1"/>
    <col min="258" max="260" width="7.42578125" style="102" bestFit="1" customWidth="1"/>
    <col min="261" max="261" width="1.42578125" style="102" customWidth="1"/>
    <col min="262" max="264" width="6.140625" style="102" customWidth="1"/>
    <col min="265" max="265" width="1.42578125" style="102" customWidth="1"/>
    <col min="266" max="268" width="6.140625" style="102" customWidth="1"/>
    <col min="269" max="269" width="1.42578125" style="102" customWidth="1"/>
    <col min="270" max="272" width="6.140625" style="102" customWidth="1"/>
    <col min="273" max="273" width="1.42578125" style="102" customWidth="1"/>
    <col min="274" max="276" width="6.140625" style="102" customWidth="1"/>
    <col min="277" max="277" width="1.42578125" style="102" customWidth="1"/>
    <col min="278" max="280" width="6.140625" style="102" customWidth="1"/>
    <col min="281" max="281" width="1.42578125" style="102" customWidth="1"/>
    <col min="282" max="284" width="6.140625" style="102" customWidth="1"/>
    <col min="285" max="285" width="2.140625" style="102" customWidth="1"/>
    <col min="286" max="286" width="17" style="102" customWidth="1"/>
    <col min="287" max="289" width="6.140625" style="102" customWidth="1"/>
    <col min="290" max="290" width="1.42578125" style="102" customWidth="1"/>
    <col min="291" max="293" width="6.140625" style="102" customWidth="1"/>
    <col min="294" max="294" width="1.42578125" style="102" customWidth="1"/>
    <col min="295" max="297" width="6.140625" style="102" customWidth="1"/>
    <col min="298" max="298" width="1.42578125" style="102" customWidth="1"/>
    <col min="299" max="301" width="6.140625" style="102" customWidth="1"/>
    <col min="302" max="302" width="1.42578125" style="102" customWidth="1"/>
    <col min="303" max="305" width="6.140625" style="102" customWidth="1"/>
    <col min="306" max="306" width="1.42578125" style="102" customWidth="1"/>
    <col min="307" max="309" width="6.140625" style="102" customWidth="1"/>
    <col min="310" max="310" width="1.42578125" style="102" customWidth="1"/>
    <col min="311" max="313" width="6.140625" style="102" customWidth="1"/>
    <col min="314" max="512" width="11.42578125" style="102"/>
    <col min="513" max="513" width="19.28515625" style="102" customWidth="1"/>
    <col min="514" max="516" width="7.42578125" style="102" bestFit="1" customWidth="1"/>
    <col min="517" max="517" width="1.42578125" style="102" customWidth="1"/>
    <col min="518" max="520" width="6.140625" style="102" customWidth="1"/>
    <col min="521" max="521" width="1.42578125" style="102" customWidth="1"/>
    <col min="522" max="524" width="6.140625" style="102" customWidth="1"/>
    <col min="525" max="525" width="1.42578125" style="102" customWidth="1"/>
    <col min="526" max="528" width="6.140625" style="102" customWidth="1"/>
    <col min="529" max="529" width="1.42578125" style="102" customWidth="1"/>
    <col min="530" max="532" width="6.140625" style="102" customWidth="1"/>
    <col min="533" max="533" width="1.42578125" style="102" customWidth="1"/>
    <col min="534" max="536" width="6.140625" style="102" customWidth="1"/>
    <col min="537" max="537" width="1.42578125" style="102" customWidth="1"/>
    <col min="538" max="540" width="6.140625" style="102" customWidth="1"/>
    <col min="541" max="541" width="2.140625" style="102" customWidth="1"/>
    <col min="542" max="542" width="17" style="102" customWidth="1"/>
    <col min="543" max="545" width="6.140625" style="102" customWidth="1"/>
    <col min="546" max="546" width="1.42578125" style="102" customWidth="1"/>
    <col min="547" max="549" width="6.140625" style="102" customWidth="1"/>
    <col min="550" max="550" width="1.42578125" style="102" customWidth="1"/>
    <col min="551" max="553" width="6.140625" style="102" customWidth="1"/>
    <col min="554" max="554" width="1.42578125" style="102" customWidth="1"/>
    <col min="555" max="557" width="6.140625" style="102" customWidth="1"/>
    <col min="558" max="558" width="1.42578125" style="102" customWidth="1"/>
    <col min="559" max="561" width="6.140625" style="102" customWidth="1"/>
    <col min="562" max="562" width="1.42578125" style="102" customWidth="1"/>
    <col min="563" max="565" width="6.140625" style="102" customWidth="1"/>
    <col min="566" max="566" width="1.42578125" style="102" customWidth="1"/>
    <col min="567" max="569" width="6.140625" style="102" customWidth="1"/>
    <col min="570" max="768" width="11.42578125" style="102"/>
    <col min="769" max="769" width="19.28515625" style="102" customWidth="1"/>
    <col min="770" max="772" width="7.42578125" style="102" bestFit="1" customWidth="1"/>
    <col min="773" max="773" width="1.42578125" style="102" customWidth="1"/>
    <col min="774" max="776" width="6.140625" style="102" customWidth="1"/>
    <col min="777" max="777" width="1.42578125" style="102" customWidth="1"/>
    <col min="778" max="780" width="6.140625" style="102" customWidth="1"/>
    <col min="781" max="781" width="1.42578125" style="102" customWidth="1"/>
    <col min="782" max="784" width="6.140625" style="102" customWidth="1"/>
    <col min="785" max="785" width="1.42578125" style="102" customWidth="1"/>
    <col min="786" max="788" width="6.140625" style="102" customWidth="1"/>
    <col min="789" max="789" width="1.42578125" style="102" customWidth="1"/>
    <col min="790" max="792" width="6.140625" style="102" customWidth="1"/>
    <col min="793" max="793" width="1.42578125" style="102" customWidth="1"/>
    <col min="794" max="796" width="6.140625" style="102" customWidth="1"/>
    <col min="797" max="797" width="2.140625" style="102" customWidth="1"/>
    <col min="798" max="798" width="17" style="102" customWidth="1"/>
    <col min="799" max="801" width="6.140625" style="102" customWidth="1"/>
    <col min="802" max="802" width="1.42578125" style="102" customWidth="1"/>
    <col min="803" max="805" width="6.140625" style="102" customWidth="1"/>
    <col min="806" max="806" width="1.42578125" style="102" customWidth="1"/>
    <col min="807" max="809" width="6.140625" style="102" customWidth="1"/>
    <col min="810" max="810" width="1.42578125" style="102" customWidth="1"/>
    <col min="811" max="813" width="6.140625" style="102" customWidth="1"/>
    <col min="814" max="814" width="1.42578125" style="102" customWidth="1"/>
    <col min="815" max="817" width="6.140625" style="102" customWidth="1"/>
    <col min="818" max="818" width="1.42578125" style="102" customWidth="1"/>
    <col min="819" max="821" width="6.140625" style="102" customWidth="1"/>
    <col min="822" max="822" width="1.42578125" style="102" customWidth="1"/>
    <col min="823" max="825" width="6.140625" style="102" customWidth="1"/>
    <col min="826" max="1024" width="11.42578125" style="102"/>
    <col min="1025" max="1025" width="19.28515625" style="102" customWidth="1"/>
    <col min="1026" max="1028" width="7.42578125" style="102" bestFit="1" customWidth="1"/>
    <col min="1029" max="1029" width="1.42578125" style="102" customWidth="1"/>
    <col min="1030" max="1032" width="6.140625" style="102" customWidth="1"/>
    <col min="1033" max="1033" width="1.42578125" style="102" customWidth="1"/>
    <col min="1034" max="1036" width="6.140625" style="102" customWidth="1"/>
    <col min="1037" max="1037" width="1.42578125" style="102" customWidth="1"/>
    <col min="1038" max="1040" width="6.140625" style="102" customWidth="1"/>
    <col min="1041" max="1041" width="1.42578125" style="102" customWidth="1"/>
    <col min="1042" max="1044" width="6.140625" style="102" customWidth="1"/>
    <col min="1045" max="1045" width="1.42578125" style="102" customWidth="1"/>
    <col min="1046" max="1048" width="6.140625" style="102" customWidth="1"/>
    <col min="1049" max="1049" width="1.42578125" style="102" customWidth="1"/>
    <col min="1050" max="1052" width="6.140625" style="102" customWidth="1"/>
    <col min="1053" max="1053" width="2.140625" style="102" customWidth="1"/>
    <col min="1054" max="1054" width="17" style="102" customWidth="1"/>
    <col min="1055" max="1057" width="6.140625" style="102" customWidth="1"/>
    <col min="1058" max="1058" width="1.42578125" style="102" customWidth="1"/>
    <col min="1059" max="1061" width="6.140625" style="102" customWidth="1"/>
    <col min="1062" max="1062" width="1.42578125" style="102" customWidth="1"/>
    <col min="1063" max="1065" width="6.140625" style="102" customWidth="1"/>
    <col min="1066" max="1066" width="1.42578125" style="102" customWidth="1"/>
    <col min="1067" max="1069" width="6.140625" style="102" customWidth="1"/>
    <col min="1070" max="1070" width="1.42578125" style="102" customWidth="1"/>
    <col min="1071" max="1073" width="6.140625" style="102" customWidth="1"/>
    <col min="1074" max="1074" width="1.42578125" style="102" customWidth="1"/>
    <col min="1075" max="1077" width="6.140625" style="102" customWidth="1"/>
    <col min="1078" max="1078" width="1.42578125" style="102" customWidth="1"/>
    <col min="1079" max="1081" width="6.140625" style="102" customWidth="1"/>
    <col min="1082" max="1280" width="11.42578125" style="102"/>
    <col min="1281" max="1281" width="19.28515625" style="102" customWidth="1"/>
    <col min="1282" max="1284" width="7.42578125" style="102" bestFit="1" customWidth="1"/>
    <col min="1285" max="1285" width="1.42578125" style="102" customWidth="1"/>
    <col min="1286" max="1288" width="6.140625" style="102" customWidth="1"/>
    <col min="1289" max="1289" width="1.42578125" style="102" customWidth="1"/>
    <col min="1290" max="1292" width="6.140625" style="102" customWidth="1"/>
    <col min="1293" max="1293" width="1.42578125" style="102" customWidth="1"/>
    <col min="1294" max="1296" width="6.140625" style="102" customWidth="1"/>
    <col min="1297" max="1297" width="1.42578125" style="102" customWidth="1"/>
    <col min="1298" max="1300" width="6.140625" style="102" customWidth="1"/>
    <col min="1301" max="1301" width="1.42578125" style="102" customWidth="1"/>
    <col min="1302" max="1304" width="6.140625" style="102" customWidth="1"/>
    <col min="1305" max="1305" width="1.42578125" style="102" customWidth="1"/>
    <col min="1306" max="1308" width="6.140625" style="102" customWidth="1"/>
    <col min="1309" max="1309" width="2.140625" style="102" customWidth="1"/>
    <col min="1310" max="1310" width="17" style="102" customWidth="1"/>
    <col min="1311" max="1313" width="6.140625" style="102" customWidth="1"/>
    <col min="1314" max="1314" width="1.42578125" style="102" customWidth="1"/>
    <col min="1315" max="1317" width="6.140625" style="102" customWidth="1"/>
    <col min="1318" max="1318" width="1.42578125" style="102" customWidth="1"/>
    <col min="1319" max="1321" width="6.140625" style="102" customWidth="1"/>
    <col min="1322" max="1322" width="1.42578125" style="102" customWidth="1"/>
    <col min="1323" max="1325" width="6.140625" style="102" customWidth="1"/>
    <col min="1326" max="1326" width="1.42578125" style="102" customWidth="1"/>
    <col min="1327" max="1329" width="6.140625" style="102" customWidth="1"/>
    <col min="1330" max="1330" width="1.42578125" style="102" customWidth="1"/>
    <col min="1331" max="1333" width="6.140625" style="102" customWidth="1"/>
    <col min="1334" max="1334" width="1.42578125" style="102" customWidth="1"/>
    <col min="1335" max="1337" width="6.140625" style="102" customWidth="1"/>
    <col min="1338" max="1536" width="11.42578125" style="102"/>
    <col min="1537" max="1537" width="19.28515625" style="102" customWidth="1"/>
    <col min="1538" max="1540" width="7.42578125" style="102" bestFit="1" customWidth="1"/>
    <col min="1541" max="1541" width="1.42578125" style="102" customWidth="1"/>
    <col min="1542" max="1544" width="6.140625" style="102" customWidth="1"/>
    <col min="1545" max="1545" width="1.42578125" style="102" customWidth="1"/>
    <col min="1546" max="1548" width="6.140625" style="102" customWidth="1"/>
    <col min="1549" max="1549" width="1.42578125" style="102" customWidth="1"/>
    <col min="1550" max="1552" width="6.140625" style="102" customWidth="1"/>
    <col min="1553" max="1553" width="1.42578125" style="102" customWidth="1"/>
    <col min="1554" max="1556" width="6.140625" style="102" customWidth="1"/>
    <col min="1557" max="1557" width="1.42578125" style="102" customWidth="1"/>
    <col min="1558" max="1560" width="6.140625" style="102" customWidth="1"/>
    <col min="1561" max="1561" width="1.42578125" style="102" customWidth="1"/>
    <col min="1562" max="1564" width="6.140625" style="102" customWidth="1"/>
    <col min="1565" max="1565" width="2.140625" style="102" customWidth="1"/>
    <col min="1566" max="1566" width="17" style="102" customWidth="1"/>
    <col min="1567" max="1569" width="6.140625" style="102" customWidth="1"/>
    <col min="1570" max="1570" width="1.42578125" style="102" customWidth="1"/>
    <col min="1571" max="1573" width="6.140625" style="102" customWidth="1"/>
    <col min="1574" max="1574" width="1.42578125" style="102" customWidth="1"/>
    <col min="1575" max="1577" width="6.140625" style="102" customWidth="1"/>
    <col min="1578" max="1578" width="1.42578125" style="102" customWidth="1"/>
    <col min="1579" max="1581" width="6.140625" style="102" customWidth="1"/>
    <col min="1582" max="1582" width="1.42578125" style="102" customWidth="1"/>
    <col min="1583" max="1585" width="6.140625" style="102" customWidth="1"/>
    <col min="1586" max="1586" width="1.42578125" style="102" customWidth="1"/>
    <col min="1587" max="1589" width="6.140625" style="102" customWidth="1"/>
    <col min="1590" max="1590" width="1.42578125" style="102" customWidth="1"/>
    <col min="1591" max="1593" width="6.140625" style="102" customWidth="1"/>
    <col min="1594" max="1792" width="11.42578125" style="102"/>
    <col min="1793" max="1793" width="19.28515625" style="102" customWidth="1"/>
    <col min="1794" max="1796" width="7.42578125" style="102" bestFit="1" customWidth="1"/>
    <col min="1797" max="1797" width="1.42578125" style="102" customWidth="1"/>
    <col min="1798" max="1800" width="6.140625" style="102" customWidth="1"/>
    <col min="1801" max="1801" width="1.42578125" style="102" customWidth="1"/>
    <col min="1802" max="1804" width="6.140625" style="102" customWidth="1"/>
    <col min="1805" max="1805" width="1.42578125" style="102" customWidth="1"/>
    <col min="1806" max="1808" width="6.140625" style="102" customWidth="1"/>
    <col min="1809" max="1809" width="1.42578125" style="102" customWidth="1"/>
    <col min="1810" max="1812" width="6.140625" style="102" customWidth="1"/>
    <col min="1813" max="1813" width="1.42578125" style="102" customWidth="1"/>
    <col min="1814" max="1816" width="6.140625" style="102" customWidth="1"/>
    <col min="1817" max="1817" width="1.42578125" style="102" customWidth="1"/>
    <col min="1818" max="1820" width="6.140625" style="102" customWidth="1"/>
    <col min="1821" max="1821" width="2.140625" style="102" customWidth="1"/>
    <col min="1822" max="1822" width="17" style="102" customWidth="1"/>
    <col min="1823" max="1825" width="6.140625" style="102" customWidth="1"/>
    <col min="1826" max="1826" width="1.42578125" style="102" customWidth="1"/>
    <col min="1827" max="1829" width="6.140625" style="102" customWidth="1"/>
    <col min="1830" max="1830" width="1.42578125" style="102" customWidth="1"/>
    <col min="1831" max="1833" width="6.140625" style="102" customWidth="1"/>
    <col min="1834" max="1834" width="1.42578125" style="102" customWidth="1"/>
    <col min="1835" max="1837" width="6.140625" style="102" customWidth="1"/>
    <col min="1838" max="1838" width="1.42578125" style="102" customWidth="1"/>
    <col min="1839" max="1841" width="6.140625" style="102" customWidth="1"/>
    <col min="1842" max="1842" width="1.42578125" style="102" customWidth="1"/>
    <col min="1843" max="1845" width="6.140625" style="102" customWidth="1"/>
    <col min="1846" max="1846" width="1.42578125" style="102" customWidth="1"/>
    <col min="1847" max="1849" width="6.140625" style="102" customWidth="1"/>
    <col min="1850" max="2048" width="11.42578125" style="102"/>
    <col min="2049" max="2049" width="19.28515625" style="102" customWidth="1"/>
    <col min="2050" max="2052" width="7.42578125" style="102" bestFit="1" customWidth="1"/>
    <col min="2053" max="2053" width="1.42578125" style="102" customWidth="1"/>
    <col min="2054" max="2056" width="6.140625" style="102" customWidth="1"/>
    <col min="2057" max="2057" width="1.42578125" style="102" customWidth="1"/>
    <col min="2058" max="2060" width="6.140625" style="102" customWidth="1"/>
    <col min="2061" max="2061" width="1.42578125" style="102" customWidth="1"/>
    <col min="2062" max="2064" width="6.140625" style="102" customWidth="1"/>
    <col min="2065" max="2065" width="1.42578125" style="102" customWidth="1"/>
    <col min="2066" max="2068" width="6.140625" style="102" customWidth="1"/>
    <col min="2069" max="2069" width="1.42578125" style="102" customWidth="1"/>
    <col min="2070" max="2072" width="6.140625" style="102" customWidth="1"/>
    <col min="2073" max="2073" width="1.42578125" style="102" customWidth="1"/>
    <col min="2074" max="2076" width="6.140625" style="102" customWidth="1"/>
    <col min="2077" max="2077" width="2.140625" style="102" customWidth="1"/>
    <col min="2078" max="2078" width="17" style="102" customWidth="1"/>
    <col min="2079" max="2081" width="6.140625" style="102" customWidth="1"/>
    <col min="2082" max="2082" width="1.42578125" style="102" customWidth="1"/>
    <col min="2083" max="2085" width="6.140625" style="102" customWidth="1"/>
    <col min="2086" max="2086" width="1.42578125" style="102" customWidth="1"/>
    <col min="2087" max="2089" width="6.140625" style="102" customWidth="1"/>
    <col min="2090" max="2090" width="1.42578125" style="102" customWidth="1"/>
    <col min="2091" max="2093" width="6.140625" style="102" customWidth="1"/>
    <col min="2094" max="2094" width="1.42578125" style="102" customWidth="1"/>
    <col min="2095" max="2097" width="6.140625" style="102" customWidth="1"/>
    <col min="2098" max="2098" width="1.42578125" style="102" customWidth="1"/>
    <col min="2099" max="2101" width="6.140625" style="102" customWidth="1"/>
    <col min="2102" max="2102" width="1.42578125" style="102" customWidth="1"/>
    <col min="2103" max="2105" width="6.140625" style="102" customWidth="1"/>
    <col min="2106" max="2304" width="11.42578125" style="102"/>
    <col min="2305" max="2305" width="19.28515625" style="102" customWidth="1"/>
    <col min="2306" max="2308" width="7.42578125" style="102" bestFit="1" customWidth="1"/>
    <col min="2309" max="2309" width="1.42578125" style="102" customWidth="1"/>
    <col min="2310" max="2312" width="6.140625" style="102" customWidth="1"/>
    <col min="2313" max="2313" width="1.42578125" style="102" customWidth="1"/>
    <col min="2314" max="2316" width="6.140625" style="102" customWidth="1"/>
    <col min="2317" max="2317" width="1.42578125" style="102" customWidth="1"/>
    <col min="2318" max="2320" width="6.140625" style="102" customWidth="1"/>
    <col min="2321" max="2321" width="1.42578125" style="102" customWidth="1"/>
    <col min="2322" max="2324" width="6.140625" style="102" customWidth="1"/>
    <col min="2325" max="2325" width="1.42578125" style="102" customWidth="1"/>
    <col min="2326" max="2328" width="6.140625" style="102" customWidth="1"/>
    <col min="2329" max="2329" width="1.42578125" style="102" customWidth="1"/>
    <col min="2330" max="2332" width="6.140625" style="102" customWidth="1"/>
    <col min="2333" max="2333" width="2.140625" style="102" customWidth="1"/>
    <col min="2334" max="2334" width="17" style="102" customWidth="1"/>
    <col min="2335" max="2337" width="6.140625" style="102" customWidth="1"/>
    <col min="2338" max="2338" width="1.42578125" style="102" customWidth="1"/>
    <col min="2339" max="2341" width="6.140625" style="102" customWidth="1"/>
    <col min="2342" max="2342" width="1.42578125" style="102" customWidth="1"/>
    <col min="2343" max="2345" width="6.140625" style="102" customWidth="1"/>
    <col min="2346" max="2346" width="1.42578125" style="102" customWidth="1"/>
    <col min="2347" max="2349" width="6.140625" style="102" customWidth="1"/>
    <col min="2350" max="2350" width="1.42578125" style="102" customWidth="1"/>
    <col min="2351" max="2353" width="6.140625" style="102" customWidth="1"/>
    <col min="2354" max="2354" width="1.42578125" style="102" customWidth="1"/>
    <col min="2355" max="2357" width="6.140625" style="102" customWidth="1"/>
    <col min="2358" max="2358" width="1.42578125" style="102" customWidth="1"/>
    <col min="2359" max="2361" width="6.140625" style="102" customWidth="1"/>
    <col min="2362" max="2560" width="11.42578125" style="102"/>
    <col min="2561" max="2561" width="19.28515625" style="102" customWidth="1"/>
    <col min="2562" max="2564" width="7.42578125" style="102" bestFit="1" customWidth="1"/>
    <col min="2565" max="2565" width="1.42578125" style="102" customWidth="1"/>
    <col min="2566" max="2568" width="6.140625" style="102" customWidth="1"/>
    <col min="2569" max="2569" width="1.42578125" style="102" customWidth="1"/>
    <col min="2570" max="2572" width="6.140625" style="102" customWidth="1"/>
    <col min="2573" max="2573" width="1.42578125" style="102" customWidth="1"/>
    <col min="2574" max="2576" width="6.140625" style="102" customWidth="1"/>
    <col min="2577" max="2577" width="1.42578125" style="102" customWidth="1"/>
    <col min="2578" max="2580" width="6.140625" style="102" customWidth="1"/>
    <col min="2581" max="2581" width="1.42578125" style="102" customWidth="1"/>
    <col min="2582" max="2584" width="6.140625" style="102" customWidth="1"/>
    <col min="2585" max="2585" width="1.42578125" style="102" customWidth="1"/>
    <col min="2586" max="2588" width="6.140625" style="102" customWidth="1"/>
    <col min="2589" max="2589" width="2.140625" style="102" customWidth="1"/>
    <col min="2590" max="2590" width="17" style="102" customWidth="1"/>
    <col min="2591" max="2593" width="6.140625" style="102" customWidth="1"/>
    <col min="2594" max="2594" width="1.42578125" style="102" customWidth="1"/>
    <col min="2595" max="2597" width="6.140625" style="102" customWidth="1"/>
    <col min="2598" max="2598" width="1.42578125" style="102" customWidth="1"/>
    <col min="2599" max="2601" width="6.140625" style="102" customWidth="1"/>
    <col min="2602" max="2602" width="1.42578125" style="102" customWidth="1"/>
    <col min="2603" max="2605" width="6.140625" style="102" customWidth="1"/>
    <col min="2606" max="2606" width="1.42578125" style="102" customWidth="1"/>
    <col min="2607" max="2609" width="6.140625" style="102" customWidth="1"/>
    <col min="2610" max="2610" width="1.42578125" style="102" customWidth="1"/>
    <col min="2611" max="2613" width="6.140625" style="102" customWidth="1"/>
    <col min="2614" max="2614" width="1.42578125" style="102" customWidth="1"/>
    <col min="2615" max="2617" width="6.140625" style="102" customWidth="1"/>
    <col min="2618" max="2816" width="11.42578125" style="102"/>
    <col min="2817" max="2817" width="19.28515625" style="102" customWidth="1"/>
    <col min="2818" max="2820" width="7.42578125" style="102" bestFit="1" customWidth="1"/>
    <col min="2821" max="2821" width="1.42578125" style="102" customWidth="1"/>
    <col min="2822" max="2824" width="6.140625" style="102" customWidth="1"/>
    <col min="2825" max="2825" width="1.42578125" style="102" customWidth="1"/>
    <col min="2826" max="2828" width="6.140625" style="102" customWidth="1"/>
    <col min="2829" max="2829" width="1.42578125" style="102" customWidth="1"/>
    <col min="2830" max="2832" width="6.140625" style="102" customWidth="1"/>
    <col min="2833" max="2833" width="1.42578125" style="102" customWidth="1"/>
    <col min="2834" max="2836" width="6.140625" style="102" customWidth="1"/>
    <col min="2837" max="2837" width="1.42578125" style="102" customWidth="1"/>
    <col min="2838" max="2840" width="6.140625" style="102" customWidth="1"/>
    <col min="2841" max="2841" width="1.42578125" style="102" customWidth="1"/>
    <col min="2842" max="2844" width="6.140625" style="102" customWidth="1"/>
    <col min="2845" max="2845" width="2.140625" style="102" customWidth="1"/>
    <col min="2846" max="2846" width="17" style="102" customWidth="1"/>
    <col min="2847" max="2849" width="6.140625" style="102" customWidth="1"/>
    <col min="2850" max="2850" width="1.42578125" style="102" customWidth="1"/>
    <col min="2851" max="2853" width="6.140625" style="102" customWidth="1"/>
    <col min="2854" max="2854" width="1.42578125" style="102" customWidth="1"/>
    <col min="2855" max="2857" width="6.140625" style="102" customWidth="1"/>
    <col min="2858" max="2858" width="1.42578125" style="102" customWidth="1"/>
    <col min="2859" max="2861" width="6.140625" style="102" customWidth="1"/>
    <col min="2862" max="2862" width="1.42578125" style="102" customWidth="1"/>
    <col min="2863" max="2865" width="6.140625" style="102" customWidth="1"/>
    <col min="2866" max="2866" width="1.42578125" style="102" customWidth="1"/>
    <col min="2867" max="2869" width="6.140625" style="102" customWidth="1"/>
    <col min="2870" max="2870" width="1.42578125" style="102" customWidth="1"/>
    <col min="2871" max="2873" width="6.140625" style="102" customWidth="1"/>
    <col min="2874" max="3072" width="11.42578125" style="102"/>
    <col min="3073" max="3073" width="19.28515625" style="102" customWidth="1"/>
    <col min="3074" max="3076" width="7.42578125" style="102" bestFit="1" customWidth="1"/>
    <col min="3077" max="3077" width="1.42578125" style="102" customWidth="1"/>
    <col min="3078" max="3080" width="6.140625" style="102" customWidth="1"/>
    <col min="3081" max="3081" width="1.42578125" style="102" customWidth="1"/>
    <col min="3082" max="3084" width="6.140625" style="102" customWidth="1"/>
    <col min="3085" max="3085" width="1.42578125" style="102" customWidth="1"/>
    <col min="3086" max="3088" width="6.140625" style="102" customWidth="1"/>
    <col min="3089" max="3089" width="1.42578125" style="102" customWidth="1"/>
    <col min="3090" max="3092" width="6.140625" style="102" customWidth="1"/>
    <col min="3093" max="3093" width="1.42578125" style="102" customWidth="1"/>
    <col min="3094" max="3096" width="6.140625" style="102" customWidth="1"/>
    <col min="3097" max="3097" width="1.42578125" style="102" customWidth="1"/>
    <col min="3098" max="3100" width="6.140625" style="102" customWidth="1"/>
    <col min="3101" max="3101" width="2.140625" style="102" customWidth="1"/>
    <col min="3102" max="3102" width="17" style="102" customWidth="1"/>
    <col min="3103" max="3105" width="6.140625" style="102" customWidth="1"/>
    <col min="3106" max="3106" width="1.42578125" style="102" customWidth="1"/>
    <col min="3107" max="3109" width="6.140625" style="102" customWidth="1"/>
    <col min="3110" max="3110" width="1.42578125" style="102" customWidth="1"/>
    <col min="3111" max="3113" width="6.140625" style="102" customWidth="1"/>
    <col min="3114" max="3114" width="1.42578125" style="102" customWidth="1"/>
    <col min="3115" max="3117" width="6.140625" style="102" customWidth="1"/>
    <col min="3118" max="3118" width="1.42578125" style="102" customWidth="1"/>
    <col min="3119" max="3121" width="6.140625" style="102" customWidth="1"/>
    <col min="3122" max="3122" width="1.42578125" style="102" customWidth="1"/>
    <col min="3123" max="3125" width="6.140625" style="102" customWidth="1"/>
    <col min="3126" max="3126" width="1.42578125" style="102" customWidth="1"/>
    <col min="3127" max="3129" width="6.140625" style="102" customWidth="1"/>
    <col min="3130" max="3328" width="11.42578125" style="102"/>
    <col min="3329" max="3329" width="19.28515625" style="102" customWidth="1"/>
    <col min="3330" max="3332" width="7.42578125" style="102" bestFit="1" customWidth="1"/>
    <col min="3333" max="3333" width="1.42578125" style="102" customWidth="1"/>
    <col min="3334" max="3336" width="6.140625" style="102" customWidth="1"/>
    <col min="3337" max="3337" width="1.42578125" style="102" customWidth="1"/>
    <col min="3338" max="3340" width="6.140625" style="102" customWidth="1"/>
    <col min="3341" max="3341" width="1.42578125" style="102" customWidth="1"/>
    <col min="3342" max="3344" width="6.140625" style="102" customWidth="1"/>
    <col min="3345" max="3345" width="1.42578125" style="102" customWidth="1"/>
    <col min="3346" max="3348" width="6.140625" style="102" customWidth="1"/>
    <col min="3349" max="3349" width="1.42578125" style="102" customWidth="1"/>
    <col min="3350" max="3352" width="6.140625" style="102" customWidth="1"/>
    <col min="3353" max="3353" width="1.42578125" style="102" customWidth="1"/>
    <col min="3354" max="3356" width="6.140625" style="102" customWidth="1"/>
    <col min="3357" max="3357" width="2.140625" style="102" customWidth="1"/>
    <col min="3358" max="3358" width="17" style="102" customWidth="1"/>
    <col min="3359" max="3361" width="6.140625" style="102" customWidth="1"/>
    <col min="3362" max="3362" width="1.42578125" style="102" customWidth="1"/>
    <col min="3363" max="3365" width="6.140625" style="102" customWidth="1"/>
    <col min="3366" max="3366" width="1.42578125" style="102" customWidth="1"/>
    <col min="3367" max="3369" width="6.140625" style="102" customWidth="1"/>
    <col min="3370" max="3370" width="1.42578125" style="102" customWidth="1"/>
    <col min="3371" max="3373" width="6.140625" style="102" customWidth="1"/>
    <col min="3374" max="3374" width="1.42578125" style="102" customWidth="1"/>
    <col min="3375" max="3377" width="6.140625" style="102" customWidth="1"/>
    <col min="3378" max="3378" width="1.42578125" style="102" customWidth="1"/>
    <col min="3379" max="3381" width="6.140625" style="102" customWidth="1"/>
    <col min="3382" max="3382" width="1.42578125" style="102" customWidth="1"/>
    <col min="3383" max="3385" width="6.140625" style="102" customWidth="1"/>
    <col min="3386" max="3584" width="11.42578125" style="102"/>
    <col min="3585" max="3585" width="19.28515625" style="102" customWidth="1"/>
    <col min="3586" max="3588" width="7.42578125" style="102" bestFit="1" customWidth="1"/>
    <col min="3589" max="3589" width="1.42578125" style="102" customWidth="1"/>
    <col min="3590" max="3592" width="6.140625" style="102" customWidth="1"/>
    <col min="3593" max="3593" width="1.42578125" style="102" customWidth="1"/>
    <col min="3594" max="3596" width="6.140625" style="102" customWidth="1"/>
    <col min="3597" max="3597" width="1.42578125" style="102" customWidth="1"/>
    <col min="3598" max="3600" width="6.140625" style="102" customWidth="1"/>
    <col min="3601" max="3601" width="1.42578125" style="102" customWidth="1"/>
    <col min="3602" max="3604" width="6.140625" style="102" customWidth="1"/>
    <col min="3605" max="3605" width="1.42578125" style="102" customWidth="1"/>
    <col min="3606" max="3608" width="6.140625" style="102" customWidth="1"/>
    <col min="3609" max="3609" width="1.42578125" style="102" customWidth="1"/>
    <col min="3610" max="3612" width="6.140625" style="102" customWidth="1"/>
    <col min="3613" max="3613" width="2.140625" style="102" customWidth="1"/>
    <col min="3614" max="3614" width="17" style="102" customWidth="1"/>
    <col min="3615" max="3617" width="6.140625" style="102" customWidth="1"/>
    <col min="3618" max="3618" width="1.42578125" style="102" customWidth="1"/>
    <col min="3619" max="3621" width="6.140625" style="102" customWidth="1"/>
    <col min="3622" max="3622" width="1.42578125" style="102" customWidth="1"/>
    <col min="3623" max="3625" width="6.140625" style="102" customWidth="1"/>
    <col min="3626" max="3626" width="1.42578125" style="102" customWidth="1"/>
    <col min="3627" max="3629" width="6.140625" style="102" customWidth="1"/>
    <col min="3630" max="3630" width="1.42578125" style="102" customWidth="1"/>
    <col min="3631" max="3633" width="6.140625" style="102" customWidth="1"/>
    <col min="3634" max="3634" width="1.42578125" style="102" customWidth="1"/>
    <col min="3635" max="3637" width="6.140625" style="102" customWidth="1"/>
    <col min="3638" max="3638" width="1.42578125" style="102" customWidth="1"/>
    <col min="3639" max="3641" width="6.140625" style="102" customWidth="1"/>
    <col min="3642" max="3840" width="11.42578125" style="102"/>
    <col min="3841" max="3841" width="19.28515625" style="102" customWidth="1"/>
    <col min="3842" max="3844" width="7.42578125" style="102" bestFit="1" customWidth="1"/>
    <col min="3845" max="3845" width="1.42578125" style="102" customWidth="1"/>
    <col min="3846" max="3848" width="6.140625" style="102" customWidth="1"/>
    <col min="3849" max="3849" width="1.42578125" style="102" customWidth="1"/>
    <col min="3850" max="3852" width="6.140625" style="102" customWidth="1"/>
    <col min="3853" max="3853" width="1.42578125" style="102" customWidth="1"/>
    <col min="3854" max="3856" width="6.140625" style="102" customWidth="1"/>
    <col min="3857" max="3857" width="1.42578125" style="102" customWidth="1"/>
    <col min="3858" max="3860" width="6.140625" style="102" customWidth="1"/>
    <col min="3861" max="3861" width="1.42578125" style="102" customWidth="1"/>
    <col min="3862" max="3864" width="6.140625" style="102" customWidth="1"/>
    <col min="3865" max="3865" width="1.42578125" style="102" customWidth="1"/>
    <col min="3866" max="3868" width="6.140625" style="102" customWidth="1"/>
    <col min="3869" max="3869" width="2.140625" style="102" customWidth="1"/>
    <col min="3870" max="3870" width="17" style="102" customWidth="1"/>
    <col min="3871" max="3873" width="6.140625" style="102" customWidth="1"/>
    <col min="3874" max="3874" width="1.42578125" style="102" customWidth="1"/>
    <col min="3875" max="3877" width="6.140625" style="102" customWidth="1"/>
    <col min="3878" max="3878" width="1.42578125" style="102" customWidth="1"/>
    <col min="3879" max="3881" width="6.140625" style="102" customWidth="1"/>
    <col min="3882" max="3882" width="1.42578125" style="102" customWidth="1"/>
    <col min="3883" max="3885" width="6.140625" style="102" customWidth="1"/>
    <col min="3886" max="3886" width="1.42578125" style="102" customWidth="1"/>
    <col min="3887" max="3889" width="6.140625" style="102" customWidth="1"/>
    <col min="3890" max="3890" width="1.42578125" style="102" customWidth="1"/>
    <col min="3891" max="3893" width="6.140625" style="102" customWidth="1"/>
    <col min="3894" max="3894" width="1.42578125" style="102" customWidth="1"/>
    <col min="3895" max="3897" width="6.140625" style="102" customWidth="1"/>
    <col min="3898" max="4096" width="11.42578125" style="102"/>
    <col min="4097" max="4097" width="19.28515625" style="102" customWidth="1"/>
    <col min="4098" max="4100" width="7.42578125" style="102" bestFit="1" customWidth="1"/>
    <col min="4101" max="4101" width="1.42578125" style="102" customWidth="1"/>
    <col min="4102" max="4104" width="6.140625" style="102" customWidth="1"/>
    <col min="4105" max="4105" width="1.42578125" style="102" customWidth="1"/>
    <col min="4106" max="4108" width="6.140625" style="102" customWidth="1"/>
    <col min="4109" max="4109" width="1.42578125" style="102" customWidth="1"/>
    <col min="4110" max="4112" width="6.140625" style="102" customWidth="1"/>
    <col min="4113" max="4113" width="1.42578125" style="102" customWidth="1"/>
    <col min="4114" max="4116" width="6.140625" style="102" customWidth="1"/>
    <col min="4117" max="4117" width="1.42578125" style="102" customWidth="1"/>
    <col min="4118" max="4120" width="6.140625" style="102" customWidth="1"/>
    <col min="4121" max="4121" width="1.42578125" style="102" customWidth="1"/>
    <col min="4122" max="4124" width="6.140625" style="102" customWidth="1"/>
    <col min="4125" max="4125" width="2.140625" style="102" customWidth="1"/>
    <col min="4126" max="4126" width="17" style="102" customWidth="1"/>
    <col min="4127" max="4129" width="6.140625" style="102" customWidth="1"/>
    <col min="4130" max="4130" width="1.42578125" style="102" customWidth="1"/>
    <col min="4131" max="4133" width="6.140625" style="102" customWidth="1"/>
    <col min="4134" max="4134" width="1.42578125" style="102" customWidth="1"/>
    <col min="4135" max="4137" width="6.140625" style="102" customWidth="1"/>
    <col min="4138" max="4138" width="1.42578125" style="102" customWidth="1"/>
    <col min="4139" max="4141" width="6.140625" style="102" customWidth="1"/>
    <col min="4142" max="4142" width="1.42578125" style="102" customWidth="1"/>
    <col min="4143" max="4145" width="6.140625" style="102" customWidth="1"/>
    <col min="4146" max="4146" width="1.42578125" style="102" customWidth="1"/>
    <col min="4147" max="4149" width="6.140625" style="102" customWidth="1"/>
    <col min="4150" max="4150" width="1.42578125" style="102" customWidth="1"/>
    <col min="4151" max="4153" width="6.140625" style="102" customWidth="1"/>
    <col min="4154" max="4352" width="11.42578125" style="102"/>
    <col min="4353" max="4353" width="19.28515625" style="102" customWidth="1"/>
    <col min="4354" max="4356" width="7.42578125" style="102" bestFit="1" customWidth="1"/>
    <col min="4357" max="4357" width="1.42578125" style="102" customWidth="1"/>
    <col min="4358" max="4360" width="6.140625" style="102" customWidth="1"/>
    <col min="4361" max="4361" width="1.42578125" style="102" customWidth="1"/>
    <col min="4362" max="4364" width="6.140625" style="102" customWidth="1"/>
    <col min="4365" max="4365" width="1.42578125" style="102" customWidth="1"/>
    <col min="4366" max="4368" width="6.140625" style="102" customWidth="1"/>
    <col min="4369" max="4369" width="1.42578125" style="102" customWidth="1"/>
    <col min="4370" max="4372" width="6.140625" style="102" customWidth="1"/>
    <col min="4373" max="4373" width="1.42578125" style="102" customWidth="1"/>
    <col min="4374" max="4376" width="6.140625" style="102" customWidth="1"/>
    <col min="4377" max="4377" width="1.42578125" style="102" customWidth="1"/>
    <col min="4378" max="4380" width="6.140625" style="102" customWidth="1"/>
    <col min="4381" max="4381" width="2.140625" style="102" customWidth="1"/>
    <col min="4382" max="4382" width="17" style="102" customWidth="1"/>
    <col min="4383" max="4385" width="6.140625" style="102" customWidth="1"/>
    <col min="4386" max="4386" width="1.42578125" style="102" customWidth="1"/>
    <col min="4387" max="4389" width="6.140625" style="102" customWidth="1"/>
    <col min="4390" max="4390" width="1.42578125" style="102" customWidth="1"/>
    <col min="4391" max="4393" width="6.140625" style="102" customWidth="1"/>
    <col min="4394" max="4394" width="1.42578125" style="102" customWidth="1"/>
    <col min="4395" max="4397" width="6.140625" style="102" customWidth="1"/>
    <col min="4398" max="4398" width="1.42578125" style="102" customWidth="1"/>
    <col min="4399" max="4401" width="6.140625" style="102" customWidth="1"/>
    <col min="4402" max="4402" width="1.42578125" style="102" customWidth="1"/>
    <col min="4403" max="4405" width="6.140625" style="102" customWidth="1"/>
    <col min="4406" max="4406" width="1.42578125" style="102" customWidth="1"/>
    <col min="4407" max="4409" width="6.140625" style="102" customWidth="1"/>
    <col min="4410" max="4608" width="11.42578125" style="102"/>
    <col min="4609" max="4609" width="19.28515625" style="102" customWidth="1"/>
    <col min="4610" max="4612" width="7.42578125" style="102" bestFit="1" customWidth="1"/>
    <col min="4613" max="4613" width="1.42578125" style="102" customWidth="1"/>
    <col min="4614" max="4616" width="6.140625" style="102" customWidth="1"/>
    <col min="4617" max="4617" width="1.42578125" style="102" customWidth="1"/>
    <col min="4618" max="4620" width="6.140625" style="102" customWidth="1"/>
    <col min="4621" max="4621" width="1.42578125" style="102" customWidth="1"/>
    <col min="4622" max="4624" width="6.140625" style="102" customWidth="1"/>
    <col min="4625" max="4625" width="1.42578125" style="102" customWidth="1"/>
    <col min="4626" max="4628" width="6.140625" style="102" customWidth="1"/>
    <col min="4629" max="4629" width="1.42578125" style="102" customWidth="1"/>
    <col min="4630" max="4632" width="6.140625" style="102" customWidth="1"/>
    <col min="4633" max="4633" width="1.42578125" style="102" customWidth="1"/>
    <col min="4634" max="4636" width="6.140625" style="102" customWidth="1"/>
    <col min="4637" max="4637" width="2.140625" style="102" customWidth="1"/>
    <col min="4638" max="4638" width="17" style="102" customWidth="1"/>
    <col min="4639" max="4641" width="6.140625" style="102" customWidth="1"/>
    <col min="4642" max="4642" width="1.42578125" style="102" customWidth="1"/>
    <col min="4643" max="4645" width="6.140625" style="102" customWidth="1"/>
    <col min="4646" max="4646" width="1.42578125" style="102" customWidth="1"/>
    <col min="4647" max="4649" width="6.140625" style="102" customWidth="1"/>
    <col min="4650" max="4650" width="1.42578125" style="102" customWidth="1"/>
    <col min="4651" max="4653" width="6.140625" style="102" customWidth="1"/>
    <col min="4654" max="4654" width="1.42578125" style="102" customWidth="1"/>
    <col min="4655" max="4657" width="6.140625" style="102" customWidth="1"/>
    <col min="4658" max="4658" width="1.42578125" style="102" customWidth="1"/>
    <col min="4659" max="4661" width="6.140625" style="102" customWidth="1"/>
    <col min="4662" max="4662" width="1.42578125" style="102" customWidth="1"/>
    <col min="4663" max="4665" width="6.140625" style="102" customWidth="1"/>
    <col min="4666" max="4864" width="11.42578125" style="102"/>
    <col min="4865" max="4865" width="19.28515625" style="102" customWidth="1"/>
    <col min="4866" max="4868" width="7.42578125" style="102" bestFit="1" customWidth="1"/>
    <col min="4869" max="4869" width="1.42578125" style="102" customWidth="1"/>
    <col min="4870" max="4872" width="6.140625" style="102" customWidth="1"/>
    <col min="4873" max="4873" width="1.42578125" style="102" customWidth="1"/>
    <col min="4874" max="4876" width="6.140625" style="102" customWidth="1"/>
    <col min="4877" max="4877" width="1.42578125" style="102" customWidth="1"/>
    <col min="4878" max="4880" width="6.140625" style="102" customWidth="1"/>
    <col min="4881" max="4881" width="1.42578125" style="102" customWidth="1"/>
    <col min="4882" max="4884" width="6.140625" style="102" customWidth="1"/>
    <col min="4885" max="4885" width="1.42578125" style="102" customWidth="1"/>
    <col min="4886" max="4888" width="6.140625" style="102" customWidth="1"/>
    <col min="4889" max="4889" width="1.42578125" style="102" customWidth="1"/>
    <col min="4890" max="4892" width="6.140625" style="102" customWidth="1"/>
    <col min="4893" max="4893" width="2.140625" style="102" customWidth="1"/>
    <col min="4894" max="4894" width="17" style="102" customWidth="1"/>
    <col min="4895" max="4897" width="6.140625" style="102" customWidth="1"/>
    <col min="4898" max="4898" width="1.42578125" style="102" customWidth="1"/>
    <col min="4899" max="4901" width="6.140625" style="102" customWidth="1"/>
    <col min="4902" max="4902" width="1.42578125" style="102" customWidth="1"/>
    <col min="4903" max="4905" width="6.140625" style="102" customWidth="1"/>
    <col min="4906" max="4906" width="1.42578125" style="102" customWidth="1"/>
    <col min="4907" max="4909" width="6.140625" style="102" customWidth="1"/>
    <col min="4910" max="4910" width="1.42578125" style="102" customWidth="1"/>
    <col min="4911" max="4913" width="6.140625" style="102" customWidth="1"/>
    <col min="4914" max="4914" width="1.42578125" style="102" customWidth="1"/>
    <col min="4915" max="4917" width="6.140625" style="102" customWidth="1"/>
    <col min="4918" max="4918" width="1.42578125" style="102" customWidth="1"/>
    <col min="4919" max="4921" width="6.140625" style="102" customWidth="1"/>
    <col min="4922" max="5120" width="11.42578125" style="102"/>
    <col min="5121" max="5121" width="19.28515625" style="102" customWidth="1"/>
    <col min="5122" max="5124" width="7.42578125" style="102" bestFit="1" customWidth="1"/>
    <col min="5125" max="5125" width="1.42578125" style="102" customWidth="1"/>
    <col min="5126" max="5128" width="6.140625" style="102" customWidth="1"/>
    <col min="5129" max="5129" width="1.42578125" style="102" customWidth="1"/>
    <col min="5130" max="5132" width="6.140625" style="102" customWidth="1"/>
    <col min="5133" max="5133" width="1.42578125" style="102" customWidth="1"/>
    <col min="5134" max="5136" width="6.140625" style="102" customWidth="1"/>
    <col min="5137" max="5137" width="1.42578125" style="102" customWidth="1"/>
    <col min="5138" max="5140" width="6.140625" style="102" customWidth="1"/>
    <col min="5141" max="5141" width="1.42578125" style="102" customWidth="1"/>
    <col min="5142" max="5144" width="6.140625" style="102" customWidth="1"/>
    <col min="5145" max="5145" width="1.42578125" style="102" customWidth="1"/>
    <col min="5146" max="5148" width="6.140625" style="102" customWidth="1"/>
    <col min="5149" max="5149" width="2.140625" style="102" customWidth="1"/>
    <col min="5150" max="5150" width="17" style="102" customWidth="1"/>
    <col min="5151" max="5153" width="6.140625" style="102" customWidth="1"/>
    <col min="5154" max="5154" width="1.42578125" style="102" customWidth="1"/>
    <col min="5155" max="5157" width="6.140625" style="102" customWidth="1"/>
    <col min="5158" max="5158" width="1.42578125" style="102" customWidth="1"/>
    <col min="5159" max="5161" width="6.140625" style="102" customWidth="1"/>
    <col min="5162" max="5162" width="1.42578125" style="102" customWidth="1"/>
    <col min="5163" max="5165" width="6.140625" style="102" customWidth="1"/>
    <col min="5166" max="5166" width="1.42578125" style="102" customWidth="1"/>
    <col min="5167" max="5169" width="6.140625" style="102" customWidth="1"/>
    <col min="5170" max="5170" width="1.42578125" style="102" customWidth="1"/>
    <col min="5171" max="5173" width="6.140625" style="102" customWidth="1"/>
    <col min="5174" max="5174" width="1.42578125" style="102" customWidth="1"/>
    <col min="5175" max="5177" width="6.140625" style="102" customWidth="1"/>
    <col min="5178" max="5376" width="11.42578125" style="102"/>
    <col min="5377" max="5377" width="19.28515625" style="102" customWidth="1"/>
    <col min="5378" max="5380" width="7.42578125" style="102" bestFit="1" customWidth="1"/>
    <col min="5381" max="5381" width="1.42578125" style="102" customWidth="1"/>
    <col min="5382" max="5384" width="6.140625" style="102" customWidth="1"/>
    <col min="5385" max="5385" width="1.42578125" style="102" customWidth="1"/>
    <col min="5386" max="5388" width="6.140625" style="102" customWidth="1"/>
    <col min="5389" max="5389" width="1.42578125" style="102" customWidth="1"/>
    <col min="5390" max="5392" width="6.140625" style="102" customWidth="1"/>
    <col min="5393" max="5393" width="1.42578125" style="102" customWidth="1"/>
    <col min="5394" max="5396" width="6.140625" style="102" customWidth="1"/>
    <col min="5397" max="5397" width="1.42578125" style="102" customWidth="1"/>
    <col min="5398" max="5400" width="6.140625" style="102" customWidth="1"/>
    <col min="5401" max="5401" width="1.42578125" style="102" customWidth="1"/>
    <col min="5402" max="5404" width="6.140625" style="102" customWidth="1"/>
    <col min="5405" max="5405" width="2.140625" style="102" customWidth="1"/>
    <col min="5406" max="5406" width="17" style="102" customWidth="1"/>
    <col min="5407" max="5409" width="6.140625" style="102" customWidth="1"/>
    <col min="5410" max="5410" width="1.42578125" style="102" customWidth="1"/>
    <col min="5411" max="5413" width="6.140625" style="102" customWidth="1"/>
    <col min="5414" max="5414" width="1.42578125" style="102" customWidth="1"/>
    <col min="5415" max="5417" width="6.140625" style="102" customWidth="1"/>
    <col min="5418" max="5418" width="1.42578125" style="102" customWidth="1"/>
    <col min="5419" max="5421" width="6.140625" style="102" customWidth="1"/>
    <col min="5422" max="5422" width="1.42578125" style="102" customWidth="1"/>
    <col min="5423" max="5425" width="6.140625" style="102" customWidth="1"/>
    <col min="5426" max="5426" width="1.42578125" style="102" customWidth="1"/>
    <col min="5427" max="5429" width="6.140625" style="102" customWidth="1"/>
    <col min="5430" max="5430" width="1.42578125" style="102" customWidth="1"/>
    <col min="5431" max="5433" width="6.140625" style="102" customWidth="1"/>
    <col min="5434" max="5632" width="11.42578125" style="102"/>
    <col min="5633" max="5633" width="19.28515625" style="102" customWidth="1"/>
    <col min="5634" max="5636" width="7.42578125" style="102" bestFit="1" customWidth="1"/>
    <col min="5637" max="5637" width="1.42578125" style="102" customWidth="1"/>
    <col min="5638" max="5640" width="6.140625" style="102" customWidth="1"/>
    <col min="5641" max="5641" width="1.42578125" style="102" customWidth="1"/>
    <col min="5642" max="5644" width="6.140625" style="102" customWidth="1"/>
    <col min="5645" max="5645" width="1.42578125" style="102" customWidth="1"/>
    <col min="5646" max="5648" width="6.140625" style="102" customWidth="1"/>
    <col min="5649" max="5649" width="1.42578125" style="102" customWidth="1"/>
    <col min="5650" max="5652" width="6.140625" style="102" customWidth="1"/>
    <col min="5653" max="5653" width="1.42578125" style="102" customWidth="1"/>
    <col min="5654" max="5656" width="6.140625" style="102" customWidth="1"/>
    <col min="5657" max="5657" width="1.42578125" style="102" customWidth="1"/>
    <col min="5658" max="5660" width="6.140625" style="102" customWidth="1"/>
    <col min="5661" max="5661" width="2.140625" style="102" customWidth="1"/>
    <col min="5662" max="5662" width="17" style="102" customWidth="1"/>
    <col min="5663" max="5665" width="6.140625" style="102" customWidth="1"/>
    <col min="5666" max="5666" width="1.42578125" style="102" customWidth="1"/>
    <col min="5667" max="5669" width="6.140625" style="102" customWidth="1"/>
    <col min="5670" max="5670" width="1.42578125" style="102" customWidth="1"/>
    <col min="5671" max="5673" width="6.140625" style="102" customWidth="1"/>
    <col min="5674" max="5674" width="1.42578125" style="102" customWidth="1"/>
    <col min="5675" max="5677" width="6.140625" style="102" customWidth="1"/>
    <col min="5678" max="5678" width="1.42578125" style="102" customWidth="1"/>
    <col min="5679" max="5681" width="6.140625" style="102" customWidth="1"/>
    <col min="5682" max="5682" width="1.42578125" style="102" customWidth="1"/>
    <col min="5683" max="5685" width="6.140625" style="102" customWidth="1"/>
    <col min="5686" max="5686" width="1.42578125" style="102" customWidth="1"/>
    <col min="5687" max="5689" width="6.140625" style="102" customWidth="1"/>
    <col min="5690" max="5888" width="11.42578125" style="102"/>
    <col min="5889" max="5889" width="19.28515625" style="102" customWidth="1"/>
    <col min="5890" max="5892" width="7.42578125" style="102" bestFit="1" customWidth="1"/>
    <col min="5893" max="5893" width="1.42578125" style="102" customWidth="1"/>
    <col min="5894" max="5896" width="6.140625" style="102" customWidth="1"/>
    <col min="5897" max="5897" width="1.42578125" style="102" customWidth="1"/>
    <col min="5898" max="5900" width="6.140625" style="102" customWidth="1"/>
    <col min="5901" max="5901" width="1.42578125" style="102" customWidth="1"/>
    <col min="5902" max="5904" width="6.140625" style="102" customWidth="1"/>
    <col min="5905" max="5905" width="1.42578125" style="102" customWidth="1"/>
    <col min="5906" max="5908" width="6.140625" style="102" customWidth="1"/>
    <col min="5909" max="5909" width="1.42578125" style="102" customWidth="1"/>
    <col min="5910" max="5912" width="6.140625" style="102" customWidth="1"/>
    <col min="5913" max="5913" width="1.42578125" style="102" customWidth="1"/>
    <col min="5914" max="5916" width="6.140625" style="102" customWidth="1"/>
    <col min="5917" max="5917" width="2.140625" style="102" customWidth="1"/>
    <col min="5918" max="5918" width="17" style="102" customWidth="1"/>
    <col min="5919" max="5921" width="6.140625" style="102" customWidth="1"/>
    <col min="5922" max="5922" width="1.42578125" style="102" customWidth="1"/>
    <col min="5923" max="5925" width="6.140625" style="102" customWidth="1"/>
    <col min="5926" max="5926" width="1.42578125" style="102" customWidth="1"/>
    <col min="5927" max="5929" width="6.140625" style="102" customWidth="1"/>
    <col min="5930" max="5930" width="1.42578125" style="102" customWidth="1"/>
    <col min="5931" max="5933" width="6.140625" style="102" customWidth="1"/>
    <col min="5934" max="5934" width="1.42578125" style="102" customWidth="1"/>
    <col min="5935" max="5937" width="6.140625" style="102" customWidth="1"/>
    <col min="5938" max="5938" width="1.42578125" style="102" customWidth="1"/>
    <col min="5939" max="5941" width="6.140625" style="102" customWidth="1"/>
    <col min="5942" max="5942" width="1.42578125" style="102" customWidth="1"/>
    <col min="5943" max="5945" width="6.140625" style="102" customWidth="1"/>
    <col min="5946" max="6144" width="11.42578125" style="102"/>
    <col min="6145" max="6145" width="19.28515625" style="102" customWidth="1"/>
    <col min="6146" max="6148" width="7.42578125" style="102" bestFit="1" customWidth="1"/>
    <col min="6149" max="6149" width="1.42578125" style="102" customWidth="1"/>
    <col min="6150" max="6152" width="6.140625" style="102" customWidth="1"/>
    <col min="6153" max="6153" width="1.42578125" style="102" customWidth="1"/>
    <col min="6154" max="6156" width="6.140625" style="102" customWidth="1"/>
    <col min="6157" max="6157" width="1.42578125" style="102" customWidth="1"/>
    <col min="6158" max="6160" width="6.140625" style="102" customWidth="1"/>
    <col min="6161" max="6161" width="1.42578125" style="102" customWidth="1"/>
    <col min="6162" max="6164" width="6.140625" style="102" customWidth="1"/>
    <col min="6165" max="6165" width="1.42578125" style="102" customWidth="1"/>
    <col min="6166" max="6168" width="6.140625" style="102" customWidth="1"/>
    <col min="6169" max="6169" width="1.42578125" style="102" customWidth="1"/>
    <col min="6170" max="6172" width="6.140625" style="102" customWidth="1"/>
    <col min="6173" max="6173" width="2.140625" style="102" customWidth="1"/>
    <col min="6174" max="6174" width="17" style="102" customWidth="1"/>
    <col min="6175" max="6177" width="6.140625" style="102" customWidth="1"/>
    <col min="6178" max="6178" width="1.42578125" style="102" customWidth="1"/>
    <col min="6179" max="6181" width="6.140625" style="102" customWidth="1"/>
    <col min="6182" max="6182" width="1.42578125" style="102" customWidth="1"/>
    <col min="6183" max="6185" width="6.140625" style="102" customWidth="1"/>
    <col min="6186" max="6186" width="1.42578125" style="102" customWidth="1"/>
    <col min="6187" max="6189" width="6.140625" style="102" customWidth="1"/>
    <col min="6190" max="6190" width="1.42578125" style="102" customWidth="1"/>
    <col min="6191" max="6193" width="6.140625" style="102" customWidth="1"/>
    <col min="6194" max="6194" width="1.42578125" style="102" customWidth="1"/>
    <col min="6195" max="6197" width="6.140625" style="102" customWidth="1"/>
    <col min="6198" max="6198" width="1.42578125" style="102" customWidth="1"/>
    <col min="6199" max="6201" width="6.140625" style="102" customWidth="1"/>
    <col min="6202" max="6400" width="11.42578125" style="102"/>
    <col min="6401" max="6401" width="19.28515625" style="102" customWidth="1"/>
    <col min="6402" max="6404" width="7.42578125" style="102" bestFit="1" customWidth="1"/>
    <col min="6405" max="6405" width="1.42578125" style="102" customWidth="1"/>
    <col min="6406" max="6408" width="6.140625" style="102" customWidth="1"/>
    <col min="6409" max="6409" width="1.42578125" style="102" customWidth="1"/>
    <col min="6410" max="6412" width="6.140625" style="102" customWidth="1"/>
    <col min="6413" max="6413" width="1.42578125" style="102" customWidth="1"/>
    <col min="6414" max="6416" width="6.140625" style="102" customWidth="1"/>
    <col min="6417" max="6417" width="1.42578125" style="102" customWidth="1"/>
    <col min="6418" max="6420" width="6.140625" style="102" customWidth="1"/>
    <col min="6421" max="6421" width="1.42578125" style="102" customWidth="1"/>
    <col min="6422" max="6424" width="6.140625" style="102" customWidth="1"/>
    <col min="6425" max="6425" width="1.42578125" style="102" customWidth="1"/>
    <col min="6426" max="6428" width="6.140625" style="102" customWidth="1"/>
    <col min="6429" max="6429" width="2.140625" style="102" customWidth="1"/>
    <col min="6430" max="6430" width="17" style="102" customWidth="1"/>
    <col min="6431" max="6433" width="6.140625" style="102" customWidth="1"/>
    <col min="6434" max="6434" width="1.42578125" style="102" customWidth="1"/>
    <col min="6435" max="6437" width="6.140625" style="102" customWidth="1"/>
    <col min="6438" max="6438" width="1.42578125" style="102" customWidth="1"/>
    <col min="6439" max="6441" width="6.140625" style="102" customWidth="1"/>
    <col min="6442" max="6442" width="1.42578125" style="102" customWidth="1"/>
    <col min="6443" max="6445" width="6.140625" style="102" customWidth="1"/>
    <col min="6446" max="6446" width="1.42578125" style="102" customWidth="1"/>
    <col min="6447" max="6449" width="6.140625" style="102" customWidth="1"/>
    <col min="6450" max="6450" width="1.42578125" style="102" customWidth="1"/>
    <col min="6451" max="6453" width="6.140625" style="102" customWidth="1"/>
    <col min="6454" max="6454" width="1.42578125" style="102" customWidth="1"/>
    <col min="6455" max="6457" width="6.140625" style="102" customWidth="1"/>
    <col min="6458" max="6656" width="11.42578125" style="102"/>
    <col min="6657" max="6657" width="19.28515625" style="102" customWidth="1"/>
    <col min="6658" max="6660" width="7.42578125" style="102" bestFit="1" customWidth="1"/>
    <col min="6661" max="6661" width="1.42578125" style="102" customWidth="1"/>
    <col min="6662" max="6664" width="6.140625" style="102" customWidth="1"/>
    <col min="6665" max="6665" width="1.42578125" style="102" customWidth="1"/>
    <col min="6666" max="6668" width="6.140625" style="102" customWidth="1"/>
    <col min="6669" max="6669" width="1.42578125" style="102" customWidth="1"/>
    <col min="6670" max="6672" width="6.140625" style="102" customWidth="1"/>
    <col min="6673" max="6673" width="1.42578125" style="102" customWidth="1"/>
    <col min="6674" max="6676" width="6.140625" style="102" customWidth="1"/>
    <col min="6677" max="6677" width="1.42578125" style="102" customWidth="1"/>
    <col min="6678" max="6680" width="6.140625" style="102" customWidth="1"/>
    <col min="6681" max="6681" width="1.42578125" style="102" customWidth="1"/>
    <col min="6682" max="6684" width="6.140625" style="102" customWidth="1"/>
    <col min="6685" max="6685" width="2.140625" style="102" customWidth="1"/>
    <col min="6686" max="6686" width="17" style="102" customWidth="1"/>
    <col min="6687" max="6689" width="6.140625" style="102" customWidth="1"/>
    <col min="6690" max="6690" width="1.42578125" style="102" customWidth="1"/>
    <col min="6691" max="6693" width="6.140625" style="102" customWidth="1"/>
    <col min="6694" max="6694" width="1.42578125" style="102" customWidth="1"/>
    <col min="6695" max="6697" width="6.140625" style="102" customWidth="1"/>
    <col min="6698" max="6698" width="1.42578125" style="102" customWidth="1"/>
    <col min="6699" max="6701" width="6.140625" style="102" customWidth="1"/>
    <col min="6702" max="6702" width="1.42578125" style="102" customWidth="1"/>
    <col min="6703" max="6705" width="6.140625" style="102" customWidth="1"/>
    <col min="6706" max="6706" width="1.42578125" style="102" customWidth="1"/>
    <col min="6707" max="6709" width="6.140625" style="102" customWidth="1"/>
    <col min="6710" max="6710" width="1.42578125" style="102" customWidth="1"/>
    <col min="6711" max="6713" width="6.140625" style="102" customWidth="1"/>
    <col min="6714" max="6912" width="11.42578125" style="102"/>
    <col min="6913" max="6913" width="19.28515625" style="102" customWidth="1"/>
    <col min="6914" max="6916" width="7.42578125" style="102" bestFit="1" customWidth="1"/>
    <col min="6917" max="6917" width="1.42578125" style="102" customWidth="1"/>
    <col min="6918" max="6920" width="6.140625" style="102" customWidth="1"/>
    <col min="6921" max="6921" width="1.42578125" style="102" customWidth="1"/>
    <col min="6922" max="6924" width="6.140625" style="102" customWidth="1"/>
    <col min="6925" max="6925" width="1.42578125" style="102" customWidth="1"/>
    <col min="6926" max="6928" width="6.140625" style="102" customWidth="1"/>
    <col min="6929" max="6929" width="1.42578125" style="102" customWidth="1"/>
    <col min="6930" max="6932" width="6.140625" style="102" customWidth="1"/>
    <col min="6933" max="6933" width="1.42578125" style="102" customWidth="1"/>
    <col min="6934" max="6936" width="6.140625" style="102" customWidth="1"/>
    <col min="6937" max="6937" width="1.42578125" style="102" customWidth="1"/>
    <col min="6938" max="6940" width="6.140625" style="102" customWidth="1"/>
    <col min="6941" max="6941" width="2.140625" style="102" customWidth="1"/>
    <col min="6942" max="6942" width="17" style="102" customWidth="1"/>
    <col min="6943" max="6945" width="6.140625" style="102" customWidth="1"/>
    <col min="6946" max="6946" width="1.42578125" style="102" customWidth="1"/>
    <col min="6947" max="6949" width="6.140625" style="102" customWidth="1"/>
    <col min="6950" max="6950" width="1.42578125" style="102" customWidth="1"/>
    <col min="6951" max="6953" width="6.140625" style="102" customWidth="1"/>
    <col min="6954" max="6954" width="1.42578125" style="102" customWidth="1"/>
    <col min="6955" max="6957" width="6.140625" style="102" customWidth="1"/>
    <col min="6958" max="6958" width="1.42578125" style="102" customWidth="1"/>
    <col min="6959" max="6961" width="6.140625" style="102" customWidth="1"/>
    <col min="6962" max="6962" width="1.42578125" style="102" customWidth="1"/>
    <col min="6963" max="6965" width="6.140625" style="102" customWidth="1"/>
    <col min="6966" max="6966" width="1.42578125" style="102" customWidth="1"/>
    <col min="6967" max="6969" width="6.140625" style="102" customWidth="1"/>
    <col min="6970" max="7168" width="11.42578125" style="102"/>
    <col min="7169" max="7169" width="19.28515625" style="102" customWidth="1"/>
    <col min="7170" max="7172" width="7.42578125" style="102" bestFit="1" customWidth="1"/>
    <col min="7173" max="7173" width="1.42578125" style="102" customWidth="1"/>
    <col min="7174" max="7176" width="6.140625" style="102" customWidth="1"/>
    <col min="7177" max="7177" width="1.42578125" style="102" customWidth="1"/>
    <col min="7178" max="7180" width="6.140625" style="102" customWidth="1"/>
    <col min="7181" max="7181" width="1.42578125" style="102" customWidth="1"/>
    <col min="7182" max="7184" width="6.140625" style="102" customWidth="1"/>
    <col min="7185" max="7185" width="1.42578125" style="102" customWidth="1"/>
    <col min="7186" max="7188" width="6.140625" style="102" customWidth="1"/>
    <col min="7189" max="7189" width="1.42578125" style="102" customWidth="1"/>
    <col min="7190" max="7192" width="6.140625" style="102" customWidth="1"/>
    <col min="7193" max="7193" width="1.42578125" style="102" customWidth="1"/>
    <col min="7194" max="7196" width="6.140625" style="102" customWidth="1"/>
    <col min="7197" max="7197" width="2.140625" style="102" customWidth="1"/>
    <col min="7198" max="7198" width="17" style="102" customWidth="1"/>
    <col min="7199" max="7201" width="6.140625" style="102" customWidth="1"/>
    <col min="7202" max="7202" width="1.42578125" style="102" customWidth="1"/>
    <col min="7203" max="7205" width="6.140625" style="102" customWidth="1"/>
    <col min="7206" max="7206" width="1.42578125" style="102" customWidth="1"/>
    <col min="7207" max="7209" width="6.140625" style="102" customWidth="1"/>
    <col min="7210" max="7210" width="1.42578125" style="102" customWidth="1"/>
    <col min="7211" max="7213" width="6.140625" style="102" customWidth="1"/>
    <col min="7214" max="7214" width="1.42578125" style="102" customWidth="1"/>
    <col min="7215" max="7217" width="6.140625" style="102" customWidth="1"/>
    <col min="7218" max="7218" width="1.42578125" style="102" customWidth="1"/>
    <col min="7219" max="7221" width="6.140625" style="102" customWidth="1"/>
    <col min="7222" max="7222" width="1.42578125" style="102" customWidth="1"/>
    <col min="7223" max="7225" width="6.140625" style="102" customWidth="1"/>
    <col min="7226" max="7424" width="11.42578125" style="102"/>
    <col min="7425" max="7425" width="19.28515625" style="102" customWidth="1"/>
    <col min="7426" max="7428" width="7.42578125" style="102" bestFit="1" customWidth="1"/>
    <col min="7429" max="7429" width="1.42578125" style="102" customWidth="1"/>
    <col min="7430" max="7432" width="6.140625" style="102" customWidth="1"/>
    <col min="7433" max="7433" width="1.42578125" style="102" customWidth="1"/>
    <col min="7434" max="7436" width="6.140625" style="102" customWidth="1"/>
    <col min="7437" max="7437" width="1.42578125" style="102" customWidth="1"/>
    <col min="7438" max="7440" width="6.140625" style="102" customWidth="1"/>
    <col min="7441" max="7441" width="1.42578125" style="102" customWidth="1"/>
    <col min="7442" max="7444" width="6.140625" style="102" customWidth="1"/>
    <col min="7445" max="7445" width="1.42578125" style="102" customWidth="1"/>
    <col min="7446" max="7448" width="6.140625" style="102" customWidth="1"/>
    <col min="7449" max="7449" width="1.42578125" style="102" customWidth="1"/>
    <col min="7450" max="7452" width="6.140625" style="102" customWidth="1"/>
    <col min="7453" max="7453" width="2.140625" style="102" customWidth="1"/>
    <col min="7454" max="7454" width="17" style="102" customWidth="1"/>
    <col min="7455" max="7457" width="6.140625" style="102" customWidth="1"/>
    <col min="7458" max="7458" width="1.42578125" style="102" customWidth="1"/>
    <col min="7459" max="7461" width="6.140625" style="102" customWidth="1"/>
    <col min="7462" max="7462" width="1.42578125" style="102" customWidth="1"/>
    <col min="7463" max="7465" width="6.140625" style="102" customWidth="1"/>
    <col min="7466" max="7466" width="1.42578125" style="102" customWidth="1"/>
    <col min="7467" max="7469" width="6.140625" style="102" customWidth="1"/>
    <col min="7470" max="7470" width="1.42578125" style="102" customWidth="1"/>
    <col min="7471" max="7473" width="6.140625" style="102" customWidth="1"/>
    <col min="7474" max="7474" width="1.42578125" style="102" customWidth="1"/>
    <col min="7475" max="7477" width="6.140625" style="102" customWidth="1"/>
    <col min="7478" max="7478" width="1.42578125" style="102" customWidth="1"/>
    <col min="7479" max="7481" width="6.140625" style="102" customWidth="1"/>
    <col min="7482" max="7680" width="11.42578125" style="102"/>
    <col min="7681" max="7681" width="19.28515625" style="102" customWidth="1"/>
    <col min="7682" max="7684" width="7.42578125" style="102" bestFit="1" customWidth="1"/>
    <col min="7685" max="7685" width="1.42578125" style="102" customWidth="1"/>
    <col min="7686" max="7688" width="6.140625" style="102" customWidth="1"/>
    <col min="7689" max="7689" width="1.42578125" style="102" customWidth="1"/>
    <col min="7690" max="7692" width="6.140625" style="102" customWidth="1"/>
    <col min="7693" max="7693" width="1.42578125" style="102" customWidth="1"/>
    <col min="7694" max="7696" width="6.140625" style="102" customWidth="1"/>
    <col min="7697" max="7697" width="1.42578125" style="102" customWidth="1"/>
    <col min="7698" max="7700" width="6.140625" style="102" customWidth="1"/>
    <col min="7701" max="7701" width="1.42578125" style="102" customWidth="1"/>
    <col min="7702" max="7704" width="6.140625" style="102" customWidth="1"/>
    <col min="7705" max="7705" width="1.42578125" style="102" customWidth="1"/>
    <col min="7706" max="7708" width="6.140625" style="102" customWidth="1"/>
    <col min="7709" max="7709" width="2.140625" style="102" customWidth="1"/>
    <col min="7710" max="7710" width="17" style="102" customWidth="1"/>
    <col min="7711" max="7713" width="6.140625" style="102" customWidth="1"/>
    <col min="7714" max="7714" width="1.42578125" style="102" customWidth="1"/>
    <col min="7715" max="7717" width="6.140625" style="102" customWidth="1"/>
    <col min="7718" max="7718" width="1.42578125" style="102" customWidth="1"/>
    <col min="7719" max="7721" width="6.140625" style="102" customWidth="1"/>
    <col min="7722" max="7722" width="1.42578125" style="102" customWidth="1"/>
    <col min="7723" max="7725" width="6.140625" style="102" customWidth="1"/>
    <col min="7726" max="7726" width="1.42578125" style="102" customWidth="1"/>
    <col min="7727" max="7729" width="6.140625" style="102" customWidth="1"/>
    <col min="7730" max="7730" width="1.42578125" style="102" customWidth="1"/>
    <col min="7731" max="7733" width="6.140625" style="102" customWidth="1"/>
    <col min="7734" max="7734" width="1.42578125" style="102" customWidth="1"/>
    <col min="7735" max="7737" width="6.140625" style="102" customWidth="1"/>
    <col min="7738" max="7936" width="11.42578125" style="102"/>
    <col min="7937" max="7937" width="19.28515625" style="102" customWidth="1"/>
    <col min="7938" max="7940" width="7.42578125" style="102" bestFit="1" customWidth="1"/>
    <col min="7941" max="7941" width="1.42578125" style="102" customWidth="1"/>
    <col min="7942" max="7944" width="6.140625" style="102" customWidth="1"/>
    <col min="7945" max="7945" width="1.42578125" style="102" customWidth="1"/>
    <col min="7946" max="7948" width="6.140625" style="102" customWidth="1"/>
    <col min="7949" max="7949" width="1.42578125" style="102" customWidth="1"/>
    <col min="7950" max="7952" width="6.140625" style="102" customWidth="1"/>
    <col min="7953" max="7953" width="1.42578125" style="102" customWidth="1"/>
    <col min="7954" max="7956" width="6.140625" style="102" customWidth="1"/>
    <col min="7957" max="7957" width="1.42578125" style="102" customWidth="1"/>
    <col min="7958" max="7960" width="6.140625" style="102" customWidth="1"/>
    <col min="7961" max="7961" width="1.42578125" style="102" customWidth="1"/>
    <col min="7962" max="7964" width="6.140625" style="102" customWidth="1"/>
    <col min="7965" max="7965" width="2.140625" style="102" customWidth="1"/>
    <col min="7966" max="7966" width="17" style="102" customWidth="1"/>
    <col min="7967" max="7969" width="6.140625" style="102" customWidth="1"/>
    <col min="7970" max="7970" width="1.42578125" style="102" customWidth="1"/>
    <col min="7971" max="7973" width="6.140625" style="102" customWidth="1"/>
    <col min="7974" max="7974" width="1.42578125" style="102" customWidth="1"/>
    <col min="7975" max="7977" width="6.140625" style="102" customWidth="1"/>
    <col min="7978" max="7978" width="1.42578125" style="102" customWidth="1"/>
    <col min="7979" max="7981" width="6.140625" style="102" customWidth="1"/>
    <col min="7982" max="7982" width="1.42578125" style="102" customWidth="1"/>
    <col min="7983" max="7985" width="6.140625" style="102" customWidth="1"/>
    <col min="7986" max="7986" width="1.42578125" style="102" customWidth="1"/>
    <col min="7987" max="7989" width="6.140625" style="102" customWidth="1"/>
    <col min="7990" max="7990" width="1.42578125" style="102" customWidth="1"/>
    <col min="7991" max="7993" width="6.140625" style="102" customWidth="1"/>
    <col min="7994" max="8192" width="11.42578125" style="102"/>
    <col min="8193" max="8193" width="19.28515625" style="102" customWidth="1"/>
    <col min="8194" max="8196" width="7.42578125" style="102" bestFit="1" customWidth="1"/>
    <col min="8197" max="8197" width="1.42578125" style="102" customWidth="1"/>
    <col min="8198" max="8200" width="6.140625" style="102" customWidth="1"/>
    <col min="8201" max="8201" width="1.42578125" style="102" customWidth="1"/>
    <col min="8202" max="8204" width="6.140625" style="102" customWidth="1"/>
    <col min="8205" max="8205" width="1.42578125" style="102" customWidth="1"/>
    <col min="8206" max="8208" width="6.140625" style="102" customWidth="1"/>
    <col min="8209" max="8209" width="1.42578125" style="102" customWidth="1"/>
    <col min="8210" max="8212" width="6.140625" style="102" customWidth="1"/>
    <col min="8213" max="8213" width="1.42578125" style="102" customWidth="1"/>
    <col min="8214" max="8216" width="6.140625" style="102" customWidth="1"/>
    <col min="8217" max="8217" width="1.42578125" style="102" customWidth="1"/>
    <col min="8218" max="8220" width="6.140625" style="102" customWidth="1"/>
    <col min="8221" max="8221" width="2.140625" style="102" customWidth="1"/>
    <col min="8222" max="8222" width="17" style="102" customWidth="1"/>
    <col min="8223" max="8225" width="6.140625" style="102" customWidth="1"/>
    <col min="8226" max="8226" width="1.42578125" style="102" customWidth="1"/>
    <col min="8227" max="8229" width="6.140625" style="102" customWidth="1"/>
    <col min="8230" max="8230" width="1.42578125" style="102" customWidth="1"/>
    <col min="8231" max="8233" width="6.140625" style="102" customWidth="1"/>
    <col min="8234" max="8234" width="1.42578125" style="102" customWidth="1"/>
    <col min="8235" max="8237" width="6.140625" style="102" customWidth="1"/>
    <col min="8238" max="8238" width="1.42578125" style="102" customWidth="1"/>
    <col min="8239" max="8241" width="6.140625" style="102" customWidth="1"/>
    <col min="8242" max="8242" width="1.42578125" style="102" customWidth="1"/>
    <col min="8243" max="8245" width="6.140625" style="102" customWidth="1"/>
    <col min="8246" max="8246" width="1.42578125" style="102" customWidth="1"/>
    <col min="8247" max="8249" width="6.140625" style="102" customWidth="1"/>
    <col min="8250" max="8448" width="11.42578125" style="102"/>
    <col min="8449" max="8449" width="19.28515625" style="102" customWidth="1"/>
    <col min="8450" max="8452" width="7.42578125" style="102" bestFit="1" customWidth="1"/>
    <col min="8453" max="8453" width="1.42578125" style="102" customWidth="1"/>
    <col min="8454" max="8456" width="6.140625" style="102" customWidth="1"/>
    <col min="8457" max="8457" width="1.42578125" style="102" customWidth="1"/>
    <col min="8458" max="8460" width="6.140625" style="102" customWidth="1"/>
    <col min="8461" max="8461" width="1.42578125" style="102" customWidth="1"/>
    <col min="8462" max="8464" width="6.140625" style="102" customWidth="1"/>
    <col min="8465" max="8465" width="1.42578125" style="102" customWidth="1"/>
    <col min="8466" max="8468" width="6.140625" style="102" customWidth="1"/>
    <col min="8469" max="8469" width="1.42578125" style="102" customWidth="1"/>
    <col min="8470" max="8472" width="6.140625" style="102" customWidth="1"/>
    <col min="8473" max="8473" width="1.42578125" style="102" customWidth="1"/>
    <col min="8474" max="8476" width="6.140625" style="102" customWidth="1"/>
    <col min="8477" max="8477" width="2.140625" style="102" customWidth="1"/>
    <col min="8478" max="8478" width="17" style="102" customWidth="1"/>
    <col min="8479" max="8481" width="6.140625" style="102" customWidth="1"/>
    <col min="8482" max="8482" width="1.42578125" style="102" customWidth="1"/>
    <col min="8483" max="8485" width="6.140625" style="102" customWidth="1"/>
    <col min="8486" max="8486" width="1.42578125" style="102" customWidth="1"/>
    <col min="8487" max="8489" width="6.140625" style="102" customWidth="1"/>
    <col min="8490" max="8490" width="1.42578125" style="102" customWidth="1"/>
    <col min="8491" max="8493" width="6.140625" style="102" customWidth="1"/>
    <col min="8494" max="8494" width="1.42578125" style="102" customWidth="1"/>
    <col min="8495" max="8497" width="6.140625" style="102" customWidth="1"/>
    <col min="8498" max="8498" width="1.42578125" style="102" customWidth="1"/>
    <col min="8499" max="8501" width="6.140625" style="102" customWidth="1"/>
    <col min="8502" max="8502" width="1.42578125" style="102" customWidth="1"/>
    <col min="8503" max="8505" width="6.140625" style="102" customWidth="1"/>
    <col min="8506" max="8704" width="11.42578125" style="102"/>
    <col min="8705" max="8705" width="19.28515625" style="102" customWidth="1"/>
    <col min="8706" max="8708" width="7.42578125" style="102" bestFit="1" customWidth="1"/>
    <col min="8709" max="8709" width="1.42578125" style="102" customWidth="1"/>
    <col min="8710" max="8712" width="6.140625" style="102" customWidth="1"/>
    <col min="8713" max="8713" width="1.42578125" style="102" customWidth="1"/>
    <col min="8714" max="8716" width="6.140625" style="102" customWidth="1"/>
    <col min="8717" max="8717" width="1.42578125" style="102" customWidth="1"/>
    <col min="8718" max="8720" width="6.140625" style="102" customWidth="1"/>
    <col min="8721" max="8721" width="1.42578125" style="102" customWidth="1"/>
    <col min="8722" max="8724" width="6.140625" style="102" customWidth="1"/>
    <col min="8725" max="8725" width="1.42578125" style="102" customWidth="1"/>
    <col min="8726" max="8728" width="6.140625" style="102" customWidth="1"/>
    <col min="8729" max="8729" width="1.42578125" style="102" customWidth="1"/>
    <col min="8730" max="8732" width="6.140625" style="102" customWidth="1"/>
    <col min="8733" max="8733" width="2.140625" style="102" customWidth="1"/>
    <col min="8734" max="8734" width="17" style="102" customWidth="1"/>
    <col min="8735" max="8737" width="6.140625" style="102" customWidth="1"/>
    <col min="8738" max="8738" width="1.42578125" style="102" customWidth="1"/>
    <col min="8739" max="8741" width="6.140625" style="102" customWidth="1"/>
    <col min="8742" max="8742" width="1.42578125" style="102" customWidth="1"/>
    <col min="8743" max="8745" width="6.140625" style="102" customWidth="1"/>
    <col min="8746" max="8746" width="1.42578125" style="102" customWidth="1"/>
    <col min="8747" max="8749" width="6.140625" style="102" customWidth="1"/>
    <col min="8750" max="8750" width="1.42578125" style="102" customWidth="1"/>
    <col min="8751" max="8753" width="6.140625" style="102" customWidth="1"/>
    <col min="8754" max="8754" width="1.42578125" style="102" customWidth="1"/>
    <col min="8755" max="8757" width="6.140625" style="102" customWidth="1"/>
    <col min="8758" max="8758" width="1.42578125" style="102" customWidth="1"/>
    <col min="8759" max="8761" width="6.140625" style="102" customWidth="1"/>
    <col min="8762" max="8960" width="11.42578125" style="102"/>
    <col min="8961" max="8961" width="19.28515625" style="102" customWidth="1"/>
    <col min="8962" max="8964" width="7.42578125" style="102" bestFit="1" customWidth="1"/>
    <col min="8965" max="8965" width="1.42578125" style="102" customWidth="1"/>
    <col min="8966" max="8968" width="6.140625" style="102" customWidth="1"/>
    <col min="8969" max="8969" width="1.42578125" style="102" customWidth="1"/>
    <col min="8970" max="8972" width="6.140625" style="102" customWidth="1"/>
    <col min="8973" max="8973" width="1.42578125" style="102" customWidth="1"/>
    <col min="8974" max="8976" width="6.140625" style="102" customWidth="1"/>
    <col min="8977" max="8977" width="1.42578125" style="102" customWidth="1"/>
    <col min="8978" max="8980" width="6.140625" style="102" customWidth="1"/>
    <col min="8981" max="8981" width="1.42578125" style="102" customWidth="1"/>
    <col min="8982" max="8984" width="6.140625" style="102" customWidth="1"/>
    <col min="8985" max="8985" width="1.42578125" style="102" customWidth="1"/>
    <col min="8986" max="8988" width="6.140625" style="102" customWidth="1"/>
    <col min="8989" max="8989" width="2.140625" style="102" customWidth="1"/>
    <col min="8990" max="8990" width="17" style="102" customWidth="1"/>
    <col min="8991" max="8993" width="6.140625" style="102" customWidth="1"/>
    <col min="8994" max="8994" width="1.42578125" style="102" customWidth="1"/>
    <col min="8995" max="8997" width="6.140625" style="102" customWidth="1"/>
    <col min="8998" max="8998" width="1.42578125" style="102" customWidth="1"/>
    <col min="8999" max="9001" width="6.140625" style="102" customWidth="1"/>
    <col min="9002" max="9002" width="1.42578125" style="102" customWidth="1"/>
    <col min="9003" max="9005" width="6.140625" style="102" customWidth="1"/>
    <col min="9006" max="9006" width="1.42578125" style="102" customWidth="1"/>
    <col min="9007" max="9009" width="6.140625" style="102" customWidth="1"/>
    <col min="9010" max="9010" width="1.42578125" style="102" customWidth="1"/>
    <col min="9011" max="9013" width="6.140625" style="102" customWidth="1"/>
    <col min="9014" max="9014" width="1.42578125" style="102" customWidth="1"/>
    <col min="9015" max="9017" width="6.140625" style="102" customWidth="1"/>
    <col min="9018" max="9216" width="11.42578125" style="102"/>
    <col min="9217" max="9217" width="19.28515625" style="102" customWidth="1"/>
    <col min="9218" max="9220" width="7.42578125" style="102" bestFit="1" customWidth="1"/>
    <col min="9221" max="9221" width="1.42578125" style="102" customWidth="1"/>
    <col min="9222" max="9224" width="6.140625" style="102" customWidth="1"/>
    <col min="9225" max="9225" width="1.42578125" style="102" customWidth="1"/>
    <col min="9226" max="9228" width="6.140625" style="102" customWidth="1"/>
    <col min="9229" max="9229" width="1.42578125" style="102" customWidth="1"/>
    <col min="9230" max="9232" width="6.140625" style="102" customWidth="1"/>
    <col min="9233" max="9233" width="1.42578125" style="102" customWidth="1"/>
    <col min="9234" max="9236" width="6.140625" style="102" customWidth="1"/>
    <col min="9237" max="9237" width="1.42578125" style="102" customWidth="1"/>
    <col min="9238" max="9240" width="6.140625" style="102" customWidth="1"/>
    <col min="9241" max="9241" width="1.42578125" style="102" customWidth="1"/>
    <col min="9242" max="9244" width="6.140625" style="102" customWidth="1"/>
    <col min="9245" max="9245" width="2.140625" style="102" customWidth="1"/>
    <col min="9246" max="9246" width="17" style="102" customWidth="1"/>
    <col min="9247" max="9249" width="6.140625" style="102" customWidth="1"/>
    <col min="9250" max="9250" width="1.42578125" style="102" customWidth="1"/>
    <col min="9251" max="9253" width="6.140625" style="102" customWidth="1"/>
    <col min="9254" max="9254" width="1.42578125" style="102" customWidth="1"/>
    <col min="9255" max="9257" width="6.140625" style="102" customWidth="1"/>
    <col min="9258" max="9258" width="1.42578125" style="102" customWidth="1"/>
    <col min="9259" max="9261" width="6.140625" style="102" customWidth="1"/>
    <col min="9262" max="9262" width="1.42578125" style="102" customWidth="1"/>
    <col min="9263" max="9265" width="6.140625" style="102" customWidth="1"/>
    <col min="9266" max="9266" width="1.42578125" style="102" customWidth="1"/>
    <col min="9267" max="9269" width="6.140625" style="102" customWidth="1"/>
    <col min="9270" max="9270" width="1.42578125" style="102" customWidth="1"/>
    <col min="9271" max="9273" width="6.140625" style="102" customWidth="1"/>
    <col min="9274" max="9472" width="11.42578125" style="102"/>
    <col min="9473" max="9473" width="19.28515625" style="102" customWidth="1"/>
    <col min="9474" max="9476" width="7.42578125" style="102" bestFit="1" customWidth="1"/>
    <col min="9477" max="9477" width="1.42578125" style="102" customWidth="1"/>
    <col min="9478" max="9480" width="6.140625" style="102" customWidth="1"/>
    <col min="9481" max="9481" width="1.42578125" style="102" customWidth="1"/>
    <col min="9482" max="9484" width="6.140625" style="102" customWidth="1"/>
    <col min="9485" max="9485" width="1.42578125" style="102" customWidth="1"/>
    <col min="9486" max="9488" width="6.140625" style="102" customWidth="1"/>
    <col min="9489" max="9489" width="1.42578125" style="102" customWidth="1"/>
    <col min="9490" max="9492" width="6.140625" style="102" customWidth="1"/>
    <col min="9493" max="9493" width="1.42578125" style="102" customWidth="1"/>
    <col min="9494" max="9496" width="6.140625" style="102" customWidth="1"/>
    <col min="9497" max="9497" width="1.42578125" style="102" customWidth="1"/>
    <col min="9498" max="9500" width="6.140625" style="102" customWidth="1"/>
    <col min="9501" max="9501" width="2.140625" style="102" customWidth="1"/>
    <col min="9502" max="9502" width="17" style="102" customWidth="1"/>
    <col min="9503" max="9505" width="6.140625" style="102" customWidth="1"/>
    <col min="9506" max="9506" width="1.42578125" style="102" customWidth="1"/>
    <col min="9507" max="9509" width="6.140625" style="102" customWidth="1"/>
    <col min="9510" max="9510" width="1.42578125" style="102" customWidth="1"/>
    <col min="9511" max="9513" width="6.140625" style="102" customWidth="1"/>
    <col min="9514" max="9514" width="1.42578125" style="102" customWidth="1"/>
    <col min="9515" max="9517" width="6.140625" style="102" customWidth="1"/>
    <col min="9518" max="9518" width="1.42578125" style="102" customWidth="1"/>
    <col min="9519" max="9521" width="6.140625" style="102" customWidth="1"/>
    <col min="9522" max="9522" width="1.42578125" style="102" customWidth="1"/>
    <col min="9523" max="9525" width="6.140625" style="102" customWidth="1"/>
    <col min="9526" max="9526" width="1.42578125" style="102" customWidth="1"/>
    <col min="9527" max="9529" width="6.140625" style="102" customWidth="1"/>
    <col min="9530" max="9728" width="11.42578125" style="102"/>
    <col min="9729" max="9729" width="19.28515625" style="102" customWidth="1"/>
    <col min="9730" max="9732" width="7.42578125" style="102" bestFit="1" customWidth="1"/>
    <col min="9733" max="9733" width="1.42578125" style="102" customWidth="1"/>
    <col min="9734" max="9736" width="6.140625" style="102" customWidth="1"/>
    <col min="9737" max="9737" width="1.42578125" style="102" customWidth="1"/>
    <col min="9738" max="9740" width="6.140625" style="102" customWidth="1"/>
    <col min="9741" max="9741" width="1.42578125" style="102" customWidth="1"/>
    <col min="9742" max="9744" width="6.140625" style="102" customWidth="1"/>
    <col min="9745" max="9745" width="1.42578125" style="102" customWidth="1"/>
    <col min="9746" max="9748" width="6.140625" style="102" customWidth="1"/>
    <col min="9749" max="9749" width="1.42578125" style="102" customWidth="1"/>
    <col min="9750" max="9752" width="6.140625" style="102" customWidth="1"/>
    <col min="9753" max="9753" width="1.42578125" style="102" customWidth="1"/>
    <col min="9754" max="9756" width="6.140625" style="102" customWidth="1"/>
    <col min="9757" max="9757" width="2.140625" style="102" customWidth="1"/>
    <col min="9758" max="9758" width="17" style="102" customWidth="1"/>
    <col min="9759" max="9761" width="6.140625" style="102" customWidth="1"/>
    <col min="9762" max="9762" width="1.42578125" style="102" customWidth="1"/>
    <col min="9763" max="9765" width="6.140625" style="102" customWidth="1"/>
    <col min="9766" max="9766" width="1.42578125" style="102" customWidth="1"/>
    <col min="9767" max="9769" width="6.140625" style="102" customWidth="1"/>
    <col min="9770" max="9770" width="1.42578125" style="102" customWidth="1"/>
    <col min="9771" max="9773" width="6.140625" style="102" customWidth="1"/>
    <col min="9774" max="9774" width="1.42578125" style="102" customWidth="1"/>
    <col min="9775" max="9777" width="6.140625" style="102" customWidth="1"/>
    <col min="9778" max="9778" width="1.42578125" style="102" customWidth="1"/>
    <col min="9779" max="9781" width="6.140625" style="102" customWidth="1"/>
    <col min="9782" max="9782" width="1.42578125" style="102" customWidth="1"/>
    <col min="9783" max="9785" width="6.140625" style="102" customWidth="1"/>
    <col min="9786" max="9984" width="11.42578125" style="102"/>
    <col min="9985" max="9985" width="19.28515625" style="102" customWidth="1"/>
    <col min="9986" max="9988" width="7.42578125" style="102" bestFit="1" customWidth="1"/>
    <col min="9989" max="9989" width="1.42578125" style="102" customWidth="1"/>
    <col min="9990" max="9992" width="6.140625" style="102" customWidth="1"/>
    <col min="9993" max="9993" width="1.42578125" style="102" customWidth="1"/>
    <col min="9994" max="9996" width="6.140625" style="102" customWidth="1"/>
    <col min="9997" max="9997" width="1.42578125" style="102" customWidth="1"/>
    <col min="9998" max="10000" width="6.140625" style="102" customWidth="1"/>
    <col min="10001" max="10001" width="1.42578125" style="102" customWidth="1"/>
    <col min="10002" max="10004" width="6.140625" style="102" customWidth="1"/>
    <col min="10005" max="10005" width="1.42578125" style="102" customWidth="1"/>
    <col min="10006" max="10008" width="6.140625" style="102" customWidth="1"/>
    <col min="10009" max="10009" width="1.42578125" style="102" customWidth="1"/>
    <col min="10010" max="10012" width="6.140625" style="102" customWidth="1"/>
    <col min="10013" max="10013" width="2.140625" style="102" customWidth="1"/>
    <col min="10014" max="10014" width="17" style="102" customWidth="1"/>
    <col min="10015" max="10017" width="6.140625" style="102" customWidth="1"/>
    <col min="10018" max="10018" width="1.42578125" style="102" customWidth="1"/>
    <col min="10019" max="10021" width="6.140625" style="102" customWidth="1"/>
    <col min="10022" max="10022" width="1.42578125" style="102" customWidth="1"/>
    <col min="10023" max="10025" width="6.140625" style="102" customWidth="1"/>
    <col min="10026" max="10026" width="1.42578125" style="102" customWidth="1"/>
    <col min="10027" max="10029" width="6.140625" style="102" customWidth="1"/>
    <col min="10030" max="10030" width="1.42578125" style="102" customWidth="1"/>
    <col min="10031" max="10033" width="6.140625" style="102" customWidth="1"/>
    <col min="10034" max="10034" width="1.42578125" style="102" customWidth="1"/>
    <col min="10035" max="10037" width="6.140625" style="102" customWidth="1"/>
    <col min="10038" max="10038" width="1.42578125" style="102" customWidth="1"/>
    <col min="10039" max="10041" width="6.140625" style="102" customWidth="1"/>
    <col min="10042" max="10240" width="11.42578125" style="102"/>
    <col min="10241" max="10241" width="19.28515625" style="102" customWidth="1"/>
    <col min="10242" max="10244" width="7.42578125" style="102" bestFit="1" customWidth="1"/>
    <col min="10245" max="10245" width="1.42578125" style="102" customWidth="1"/>
    <col min="10246" max="10248" width="6.140625" style="102" customWidth="1"/>
    <col min="10249" max="10249" width="1.42578125" style="102" customWidth="1"/>
    <col min="10250" max="10252" width="6.140625" style="102" customWidth="1"/>
    <col min="10253" max="10253" width="1.42578125" style="102" customWidth="1"/>
    <col min="10254" max="10256" width="6.140625" style="102" customWidth="1"/>
    <col min="10257" max="10257" width="1.42578125" style="102" customWidth="1"/>
    <col min="10258" max="10260" width="6.140625" style="102" customWidth="1"/>
    <col min="10261" max="10261" width="1.42578125" style="102" customWidth="1"/>
    <col min="10262" max="10264" width="6.140625" style="102" customWidth="1"/>
    <col min="10265" max="10265" width="1.42578125" style="102" customWidth="1"/>
    <col min="10266" max="10268" width="6.140625" style="102" customWidth="1"/>
    <col min="10269" max="10269" width="2.140625" style="102" customWidth="1"/>
    <col min="10270" max="10270" width="17" style="102" customWidth="1"/>
    <col min="10271" max="10273" width="6.140625" style="102" customWidth="1"/>
    <col min="10274" max="10274" width="1.42578125" style="102" customWidth="1"/>
    <col min="10275" max="10277" width="6.140625" style="102" customWidth="1"/>
    <col min="10278" max="10278" width="1.42578125" style="102" customWidth="1"/>
    <col min="10279" max="10281" width="6.140625" style="102" customWidth="1"/>
    <col min="10282" max="10282" width="1.42578125" style="102" customWidth="1"/>
    <col min="10283" max="10285" width="6.140625" style="102" customWidth="1"/>
    <col min="10286" max="10286" width="1.42578125" style="102" customWidth="1"/>
    <col min="10287" max="10289" width="6.140625" style="102" customWidth="1"/>
    <col min="10290" max="10290" width="1.42578125" style="102" customWidth="1"/>
    <col min="10291" max="10293" width="6.140625" style="102" customWidth="1"/>
    <col min="10294" max="10294" width="1.42578125" style="102" customWidth="1"/>
    <col min="10295" max="10297" width="6.140625" style="102" customWidth="1"/>
    <col min="10298" max="10496" width="11.42578125" style="102"/>
    <col min="10497" max="10497" width="19.28515625" style="102" customWidth="1"/>
    <col min="10498" max="10500" width="7.42578125" style="102" bestFit="1" customWidth="1"/>
    <col min="10501" max="10501" width="1.42578125" style="102" customWidth="1"/>
    <col min="10502" max="10504" width="6.140625" style="102" customWidth="1"/>
    <col min="10505" max="10505" width="1.42578125" style="102" customWidth="1"/>
    <col min="10506" max="10508" width="6.140625" style="102" customWidth="1"/>
    <col min="10509" max="10509" width="1.42578125" style="102" customWidth="1"/>
    <col min="10510" max="10512" width="6.140625" style="102" customWidth="1"/>
    <col min="10513" max="10513" width="1.42578125" style="102" customWidth="1"/>
    <col min="10514" max="10516" width="6.140625" style="102" customWidth="1"/>
    <col min="10517" max="10517" width="1.42578125" style="102" customWidth="1"/>
    <col min="10518" max="10520" width="6.140625" style="102" customWidth="1"/>
    <col min="10521" max="10521" width="1.42578125" style="102" customWidth="1"/>
    <col min="10522" max="10524" width="6.140625" style="102" customWidth="1"/>
    <col min="10525" max="10525" width="2.140625" style="102" customWidth="1"/>
    <col min="10526" max="10526" width="17" style="102" customWidth="1"/>
    <col min="10527" max="10529" width="6.140625" style="102" customWidth="1"/>
    <col min="10530" max="10530" width="1.42578125" style="102" customWidth="1"/>
    <col min="10531" max="10533" width="6.140625" style="102" customWidth="1"/>
    <col min="10534" max="10534" width="1.42578125" style="102" customWidth="1"/>
    <col min="10535" max="10537" width="6.140625" style="102" customWidth="1"/>
    <col min="10538" max="10538" width="1.42578125" style="102" customWidth="1"/>
    <col min="10539" max="10541" width="6.140625" style="102" customWidth="1"/>
    <col min="10542" max="10542" width="1.42578125" style="102" customWidth="1"/>
    <col min="10543" max="10545" width="6.140625" style="102" customWidth="1"/>
    <col min="10546" max="10546" width="1.42578125" style="102" customWidth="1"/>
    <col min="10547" max="10549" width="6.140625" style="102" customWidth="1"/>
    <col min="10550" max="10550" width="1.42578125" style="102" customWidth="1"/>
    <col min="10551" max="10553" width="6.140625" style="102" customWidth="1"/>
    <col min="10554" max="10752" width="11.42578125" style="102"/>
    <col min="10753" max="10753" width="19.28515625" style="102" customWidth="1"/>
    <col min="10754" max="10756" width="7.42578125" style="102" bestFit="1" customWidth="1"/>
    <col min="10757" max="10757" width="1.42578125" style="102" customWidth="1"/>
    <col min="10758" max="10760" width="6.140625" style="102" customWidth="1"/>
    <col min="10761" max="10761" width="1.42578125" style="102" customWidth="1"/>
    <col min="10762" max="10764" width="6.140625" style="102" customWidth="1"/>
    <col min="10765" max="10765" width="1.42578125" style="102" customWidth="1"/>
    <col min="10766" max="10768" width="6.140625" style="102" customWidth="1"/>
    <col min="10769" max="10769" width="1.42578125" style="102" customWidth="1"/>
    <col min="10770" max="10772" width="6.140625" style="102" customWidth="1"/>
    <col min="10773" max="10773" width="1.42578125" style="102" customWidth="1"/>
    <col min="10774" max="10776" width="6.140625" style="102" customWidth="1"/>
    <col min="10777" max="10777" width="1.42578125" style="102" customWidth="1"/>
    <col min="10778" max="10780" width="6.140625" style="102" customWidth="1"/>
    <col min="10781" max="10781" width="2.140625" style="102" customWidth="1"/>
    <col min="10782" max="10782" width="17" style="102" customWidth="1"/>
    <col min="10783" max="10785" width="6.140625" style="102" customWidth="1"/>
    <col min="10786" max="10786" width="1.42578125" style="102" customWidth="1"/>
    <col min="10787" max="10789" width="6.140625" style="102" customWidth="1"/>
    <col min="10790" max="10790" width="1.42578125" style="102" customWidth="1"/>
    <col min="10791" max="10793" width="6.140625" style="102" customWidth="1"/>
    <col min="10794" max="10794" width="1.42578125" style="102" customWidth="1"/>
    <col min="10795" max="10797" width="6.140625" style="102" customWidth="1"/>
    <col min="10798" max="10798" width="1.42578125" style="102" customWidth="1"/>
    <col min="10799" max="10801" width="6.140625" style="102" customWidth="1"/>
    <col min="10802" max="10802" width="1.42578125" style="102" customWidth="1"/>
    <col min="10803" max="10805" width="6.140625" style="102" customWidth="1"/>
    <col min="10806" max="10806" width="1.42578125" style="102" customWidth="1"/>
    <col min="10807" max="10809" width="6.140625" style="102" customWidth="1"/>
    <col min="10810" max="11008" width="11.42578125" style="102"/>
    <col min="11009" max="11009" width="19.28515625" style="102" customWidth="1"/>
    <col min="11010" max="11012" width="7.42578125" style="102" bestFit="1" customWidth="1"/>
    <col min="11013" max="11013" width="1.42578125" style="102" customWidth="1"/>
    <col min="11014" max="11016" width="6.140625" style="102" customWidth="1"/>
    <col min="11017" max="11017" width="1.42578125" style="102" customWidth="1"/>
    <col min="11018" max="11020" width="6.140625" style="102" customWidth="1"/>
    <col min="11021" max="11021" width="1.42578125" style="102" customWidth="1"/>
    <col min="11022" max="11024" width="6.140625" style="102" customWidth="1"/>
    <col min="11025" max="11025" width="1.42578125" style="102" customWidth="1"/>
    <col min="11026" max="11028" width="6.140625" style="102" customWidth="1"/>
    <col min="11029" max="11029" width="1.42578125" style="102" customWidth="1"/>
    <col min="11030" max="11032" width="6.140625" style="102" customWidth="1"/>
    <col min="11033" max="11033" width="1.42578125" style="102" customWidth="1"/>
    <col min="11034" max="11036" width="6.140625" style="102" customWidth="1"/>
    <col min="11037" max="11037" width="2.140625" style="102" customWidth="1"/>
    <col min="11038" max="11038" width="17" style="102" customWidth="1"/>
    <col min="11039" max="11041" width="6.140625" style="102" customWidth="1"/>
    <col min="11042" max="11042" width="1.42578125" style="102" customWidth="1"/>
    <col min="11043" max="11045" width="6.140625" style="102" customWidth="1"/>
    <col min="11046" max="11046" width="1.42578125" style="102" customWidth="1"/>
    <col min="11047" max="11049" width="6.140625" style="102" customWidth="1"/>
    <col min="11050" max="11050" width="1.42578125" style="102" customWidth="1"/>
    <col min="11051" max="11053" width="6.140625" style="102" customWidth="1"/>
    <col min="11054" max="11054" width="1.42578125" style="102" customWidth="1"/>
    <col min="11055" max="11057" width="6.140625" style="102" customWidth="1"/>
    <col min="11058" max="11058" width="1.42578125" style="102" customWidth="1"/>
    <col min="11059" max="11061" width="6.140625" style="102" customWidth="1"/>
    <col min="11062" max="11062" width="1.42578125" style="102" customWidth="1"/>
    <col min="11063" max="11065" width="6.140625" style="102" customWidth="1"/>
    <col min="11066" max="11264" width="11.42578125" style="102"/>
    <col min="11265" max="11265" width="19.28515625" style="102" customWidth="1"/>
    <col min="11266" max="11268" width="7.42578125" style="102" bestFit="1" customWidth="1"/>
    <col min="11269" max="11269" width="1.42578125" style="102" customWidth="1"/>
    <col min="11270" max="11272" width="6.140625" style="102" customWidth="1"/>
    <col min="11273" max="11273" width="1.42578125" style="102" customWidth="1"/>
    <col min="11274" max="11276" width="6.140625" style="102" customWidth="1"/>
    <col min="11277" max="11277" width="1.42578125" style="102" customWidth="1"/>
    <col min="11278" max="11280" width="6.140625" style="102" customWidth="1"/>
    <col min="11281" max="11281" width="1.42578125" style="102" customWidth="1"/>
    <col min="11282" max="11284" width="6.140625" style="102" customWidth="1"/>
    <col min="11285" max="11285" width="1.42578125" style="102" customWidth="1"/>
    <col min="11286" max="11288" width="6.140625" style="102" customWidth="1"/>
    <col min="11289" max="11289" width="1.42578125" style="102" customWidth="1"/>
    <col min="11290" max="11292" width="6.140625" style="102" customWidth="1"/>
    <col min="11293" max="11293" width="2.140625" style="102" customWidth="1"/>
    <col min="11294" max="11294" width="17" style="102" customWidth="1"/>
    <col min="11295" max="11297" width="6.140625" style="102" customWidth="1"/>
    <col min="11298" max="11298" width="1.42578125" style="102" customWidth="1"/>
    <col min="11299" max="11301" width="6.140625" style="102" customWidth="1"/>
    <col min="11302" max="11302" width="1.42578125" style="102" customWidth="1"/>
    <col min="11303" max="11305" width="6.140625" style="102" customWidth="1"/>
    <col min="11306" max="11306" width="1.42578125" style="102" customWidth="1"/>
    <col min="11307" max="11309" width="6.140625" style="102" customWidth="1"/>
    <col min="11310" max="11310" width="1.42578125" style="102" customWidth="1"/>
    <col min="11311" max="11313" width="6.140625" style="102" customWidth="1"/>
    <col min="11314" max="11314" width="1.42578125" style="102" customWidth="1"/>
    <col min="11315" max="11317" width="6.140625" style="102" customWidth="1"/>
    <col min="11318" max="11318" width="1.42578125" style="102" customWidth="1"/>
    <col min="11319" max="11321" width="6.140625" style="102" customWidth="1"/>
    <col min="11322" max="11520" width="11.42578125" style="102"/>
    <col min="11521" max="11521" width="19.28515625" style="102" customWidth="1"/>
    <col min="11522" max="11524" width="7.42578125" style="102" bestFit="1" customWidth="1"/>
    <col min="11525" max="11525" width="1.42578125" style="102" customWidth="1"/>
    <col min="11526" max="11528" width="6.140625" style="102" customWidth="1"/>
    <col min="11529" max="11529" width="1.42578125" style="102" customWidth="1"/>
    <col min="11530" max="11532" width="6.140625" style="102" customWidth="1"/>
    <col min="11533" max="11533" width="1.42578125" style="102" customWidth="1"/>
    <col min="11534" max="11536" width="6.140625" style="102" customWidth="1"/>
    <col min="11537" max="11537" width="1.42578125" style="102" customWidth="1"/>
    <col min="11538" max="11540" width="6.140625" style="102" customWidth="1"/>
    <col min="11541" max="11541" width="1.42578125" style="102" customWidth="1"/>
    <col min="11542" max="11544" width="6.140625" style="102" customWidth="1"/>
    <col min="11545" max="11545" width="1.42578125" style="102" customWidth="1"/>
    <col min="11546" max="11548" width="6.140625" style="102" customWidth="1"/>
    <col min="11549" max="11549" width="2.140625" style="102" customWidth="1"/>
    <col min="11550" max="11550" width="17" style="102" customWidth="1"/>
    <col min="11551" max="11553" width="6.140625" style="102" customWidth="1"/>
    <col min="11554" max="11554" width="1.42578125" style="102" customWidth="1"/>
    <col min="11555" max="11557" width="6.140625" style="102" customWidth="1"/>
    <col min="11558" max="11558" width="1.42578125" style="102" customWidth="1"/>
    <col min="11559" max="11561" width="6.140625" style="102" customWidth="1"/>
    <col min="11562" max="11562" width="1.42578125" style="102" customWidth="1"/>
    <col min="11563" max="11565" width="6.140625" style="102" customWidth="1"/>
    <col min="11566" max="11566" width="1.42578125" style="102" customWidth="1"/>
    <col min="11567" max="11569" width="6.140625" style="102" customWidth="1"/>
    <col min="11570" max="11570" width="1.42578125" style="102" customWidth="1"/>
    <col min="11571" max="11573" width="6.140625" style="102" customWidth="1"/>
    <col min="11574" max="11574" width="1.42578125" style="102" customWidth="1"/>
    <col min="11575" max="11577" width="6.140625" style="102" customWidth="1"/>
    <col min="11578" max="11776" width="11.42578125" style="102"/>
    <col min="11777" max="11777" width="19.28515625" style="102" customWidth="1"/>
    <col min="11778" max="11780" width="7.42578125" style="102" bestFit="1" customWidth="1"/>
    <col min="11781" max="11781" width="1.42578125" style="102" customWidth="1"/>
    <col min="11782" max="11784" width="6.140625" style="102" customWidth="1"/>
    <col min="11785" max="11785" width="1.42578125" style="102" customWidth="1"/>
    <col min="11786" max="11788" width="6.140625" style="102" customWidth="1"/>
    <col min="11789" max="11789" width="1.42578125" style="102" customWidth="1"/>
    <col min="11790" max="11792" width="6.140625" style="102" customWidth="1"/>
    <col min="11793" max="11793" width="1.42578125" style="102" customWidth="1"/>
    <col min="11794" max="11796" width="6.140625" style="102" customWidth="1"/>
    <col min="11797" max="11797" width="1.42578125" style="102" customWidth="1"/>
    <col min="11798" max="11800" width="6.140625" style="102" customWidth="1"/>
    <col min="11801" max="11801" width="1.42578125" style="102" customWidth="1"/>
    <col min="11802" max="11804" width="6.140625" style="102" customWidth="1"/>
    <col min="11805" max="11805" width="2.140625" style="102" customWidth="1"/>
    <col min="11806" max="11806" width="17" style="102" customWidth="1"/>
    <col min="11807" max="11809" width="6.140625" style="102" customWidth="1"/>
    <col min="11810" max="11810" width="1.42578125" style="102" customWidth="1"/>
    <col min="11811" max="11813" width="6.140625" style="102" customWidth="1"/>
    <col min="11814" max="11814" width="1.42578125" style="102" customWidth="1"/>
    <col min="11815" max="11817" width="6.140625" style="102" customWidth="1"/>
    <col min="11818" max="11818" width="1.42578125" style="102" customWidth="1"/>
    <col min="11819" max="11821" width="6.140625" style="102" customWidth="1"/>
    <col min="11822" max="11822" width="1.42578125" style="102" customWidth="1"/>
    <col min="11823" max="11825" width="6.140625" style="102" customWidth="1"/>
    <col min="11826" max="11826" width="1.42578125" style="102" customWidth="1"/>
    <col min="11827" max="11829" width="6.140625" style="102" customWidth="1"/>
    <col min="11830" max="11830" width="1.42578125" style="102" customWidth="1"/>
    <col min="11831" max="11833" width="6.140625" style="102" customWidth="1"/>
    <col min="11834" max="12032" width="11.42578125" style="102"/>
    <col min="12033" max="12033" width="19.28515625" style="102" customWidth="1"/>
    <col min="12034" max="12036" width="7.42578125" style="102" bestFit="1" customWidth="1"/>
    <col min="12037" max="12037" width="1.42578125" style="102" customWidth="1"/>
    <col min="12038" max="12040" width="6.140625" style="102" customWidth="1"/>
    <col min="12041" max="12041" width="1.42578125" style="102" customWidth="1"/>
    <col min="12042" max="12044" width="6.140625" style="102" customWidth="1"/>
    <col min="12045" max="12045" width="1.42578125" style="102" customWidth="1"/>
    <col min="12046" max="12048" width="6.140625" style="102" customWidth="1"/>
    <col min="12049" max="12049" width="1.42578125" style="102" customWidth="1"/>
    <col min="12050" max="12052" width="6.140625" style="102" customWidth="1"/>
    <col min="12053" max="12053" width="1.42578125" style="102" customWidth="1"/>
    <col min="12054" max="12056" width="6.140625" style="102" customWidth="1"/>
    <col min="12057" max="12057" width="1.42578125" style="102" customWidth="1"/>
    <col min="12058" max="12060" width="6.140625" style="102" customWidth="1"/>
    <col min="12061" max="12061" width="2.140625" style="102" customWidth="1"/>
    <col min="12062" max="12062" width="17" style="102" customWidth="1"/>
    <col min="12063" max="12065" width="6.140625" style="102" customWidth="1"/>
    <col min="12066" max="12066" width="1.42578125" style="102" customWidth="1"/>
    <col min="12067" max="12069" width="6.140625" style="102" customWidth="1"/>
    <col min="12070" max="12070" width="1.42578125" style="102" customWidth="1"/>
    <col min="12071" max="12073" width="6.140625" style="102" customWidth="1"/>
    <col min="12074" max="12074" width="1.42578125" style="102" customWidth="1"/>
    <col min="12075" max="12077" width="6.140625" style="102" customWidth="1"/>
    <col min="12078" max="12078" width="1.42578125" style="102" customWidth="1"/>
    <col min="12079" max="12081" width="6.140625" style="102" customWidth="1"/>
    <col min="12082" max="12082" width="1.42578125" style="102" customWidth="1"/>
    <col min="12083" max="12085" width="6.140625" style="102" customWidth="1"/>
    <col min="12086" max="12086" width="1.42578125" style="102" customWidth="1"/>
    <col min="12087" max="12089" width="6.140625" style="102" customWidth="1"/>
    <col min="12090" max="12288" width="11.42578125" style="102"/>
    <col min="12289" max="12289" width="19.28515625" style="102" customWidth="1"/>
    <col min="12290" max="12292" width="7.42578125" style="102" bestFit="1" customWidth="1"/>
    <col min="12293" max="12293" width="1.42578125" style="102" customWidth="1"/>
    <col min="12294" max="12296" width="6.140625" style="102" customWidth="1"/>
    <col min="12297" max="12297" width="1.42578125" style="102" customWidth="1"/>
    <col min="12298" max="12300" width="6.140625" style="102" customWidth="1"/>
    <col min="12301" max="12301" width="1.42578125" style="102" customWidth="1"/>
    <col min="12302" max="12304" width="6.140625" style="102" customWidth="1"/>
    <col min="12305" max="12305" width="1.42578125" style="102" customWidth="1"/>
    <col min="12306" max="12308" width="6.140625" style="102" customWidth="1"/>
    <col min="12309" max="12309" width="1.42578125" style="102" customWidth="1"/>
    <col min="12310" max="12312" width="6.140625" style="102" customWidth="1"/>
    <col min="12313" max="12313" width="1.42578125" style="102" customWidth="1"/>
    <col min="12314" max="12316" width="6.140625" style="102" customWidth="1"/>
    <col min="12317" max="12317" width="2.140625" style="102" customWidth="1"/>
    <col min="12318" max="12318" width="17" style="102" customWidth="1"/>
    <col min="12319" max="12321" width="6.140625" style="102" customWidth="1"/>
    <col min="12322" max="12322" width="1.42578125" style="102" customWidth="1"/>
    <col min="12323" max="12325" width="6.140625" style="102" customWidth="1"/>
    <col min="12326" max="12326" width="1.42578125" style="102" customWidth="1"/>
    <col min="12327" max="12329" width="6.140625" style="102" customWidth="1"/>
    <col min="12330" max="12330" width="1.42578125" style="102" customWidth="1"/>
    <col min="12331" max="12333" width="6.140625" style="102" customWidth="1"/>
    <col min="12334" max="12334" width="1.42578125" style="102" customWidth="1"/>
    <col min="12335" max="12337" width="6.140625" style="102" customWidth="1"/>
    <col min="12338" max="12338" width="1.42578125" style="102" customWidth="1"/>
    <col min="12339" max="12341" width="6.140625" style="102" customWidth="1"/>
    <col min="12342" max="12342" width="1.42578125" style="102" customWidth="1"/>
    <col min="12343" max="12345" width="6.140625" style="102" customWidth="1"/>
    <col min="12346" max="12544" width="11.42578125" style="102"/>
    <col min="12545" max="12545" width="19.28515625" style="102" customWidth="1"/>
    <col min="12546" max="12548" width="7.42578125" style="102" bestFit="1" customWidth="1"/>
    <col min="12549" max="12549" width="1.42578125" style="102" customWidth="1"/>
    <col min="12550" max="12552" width="6.140625" style="102" customWidth="1"/>
    <col min="12553" max="12553" width="1.42578125" style="102" customWidth="1"/>
    <col min="12554" max="12556" width="6.140625" style="102" customWidth="1"/>
    <col min="12557" max="12557" width="1.42578125" style="102" customWidth="1"/>
    <col min="12558" max="12560" width="6.140625" style="102" customWidth="1"/>
    <col min="12561" max="12561" width="1.42578125" style="102" customWidth="1"/>
    <col min="12562" max="12564" width="6.140625" style="102" customWidth="1"/>
    <col min="12565" max="12565" width="1.42578125" style="102" customWidth="1"/>
    <col min="12566" max="12568" width="6.140625" style="102" customWidth="1"/>
    <col min="12569" max="12569" width="1.42578125" style="102" customWidth="1"/>
    <col min="12570" max="12572" width="6.140625" style="102" customWidth="1"/>
    <col min="12573" max="12573" width="2.140625" style="102" customWidth="1"/>
    <col min="12574" max="12574" width="17" style="102" customWidth="1"/>
    <col min="12575" max="12577" width="6.140625" style="102" customWidth="1"/>
    <col min="12578" max="12578" width="1.42578125" style="102" customWidth="1"/>
    <col min="12579" max="12581" width="6.140625" style="102" customWidth="1"/>
    <col min="12582" max="12582" width="1.42578125" style="102" customWidth="1"/>
    <col min="12583" max="12585" width="6.140625" style="102" customWidth="1"/>
    <col min="12586" max="12586" width="1.42578125" style="102" customWidth="1"/>
    <col min="12587" max="12589" width="6.140625" style="102" customWidth="1"/>
    <col min="12590" max="12590" width="1.42578125" style="102" customWidth="1"/>
    <col min="12591" max="12593" width="6.140625" style="102" customWidth="1"/>
    <col min="12594" max="12594" width="1.42578125" style="102" customWidth="1"/>
    <col min="12595" max="12597" width="6.140625" style="102" customWidth="1"/>
    <col min="12598" max="12598" width="1.42578125" style="102" customWidth="1"/>
    <col min="12599" max="12601" width="6.140625" style="102" customWidth="1"/>
    <col min="12602" max="12800" width="11.42578125" style="102"/>
    <col min="12801" max="12801" width="19.28515625" style="102" customWidth="1"/>
    <col min="12802" max="12804" width="7.42578125" style="102" bestFit="1" customWidth="1"/>
    <col min="12805" max="12805" width="1.42578125" style="102" customWidth="1"/>
    <col min="12806" max="12808" width="6.140625" style="102" customWidth="1"/>
    <col min="12809" max="12809" width="1.42578125" style="102" customWidth="1"/>
    <col min="12810" max="12812" width="6.140625" style="102" customWidth="1"/>
    <col min="12813" max="12813" width="1.42578125" style="102" customWidth="1"/>
    <col min="12814" max="12816" width="6.140625" style="102" customWidth="1"/>
    <col min="12817" max="12817" width="1.42578125" style="102" customWidth="1"/>
    <col min="12818" max="12820" width="6.140625" style="102" customWidth="1"/>
    <col min="12821" max="12821" width="1.42578125" style="102" customWidth="1"/>
    <col min="12822" max="12824" width="6.140625" style="102" customWidth="1"/>
    <col min="12825" max="12825" width="1.42578125" style="102" customWidth="1"/>
    <col min="12826" max="12828" width="6.140625" style="102" customWidth="1"/>
    <col min="12829" max="12829" width="2.140625" style="102" customWidth="1"/>
    <col min="12830" max="12830" width="17" style="102" customWidth="1"/>
    <col min="12831" max="12833" width="6.140625" style="102" customWidth="1"/>
    <col min="12834" max="12834" width="1.42578125" style="102" customWidth="1"/>
    <col min="12835" max="12837" width="6.140625" style="102" customWidth="1"/>
    <col min="12838" max="12838" width="1.42578125" style="102" customWidth="1"/>
    <col min="12839" max="12841" width="6.140625" style="102" customWidth="1"/>
    <col min="12842" max="12842" width="1.42578125" style="102" customWidth="1"/>
    <col min="12843" max="12845" width="6.140625" style="102" customWidth="1"/>
    <col min="12846" max="12846" width="1.42578125" style="102" customWidth="1"/>
    <col min="12847" max="12849" width="6.140625" style="102" customWidth="1"/>
    <col min="12850" max="12850" width="1.42578125" style="102" customWidth="1"/>
    <col min="12851" max="12853" width="6.140625" style="102" customWidth="1"/>
    <col min="12854" max="12854" width="1.42578125" style="102" customWidth="1"/>
    <col min="12855" max="12857" width="6.140625" style="102" customWidth="1"/>
    <col min="12858" max="13056" width="11.42578125" style="102"/>
    <col min="13057" max="13057" width="19.28515625" style="102" customWidth="1"/>
    <col min="13058" max="13060" width="7.42578125" style="102" bestFit="1" customWidth="1"/>
    <col min="13061" max="13061" width="1.42578125" style="102" customWidth="1"/>
    <col min="13062" max="13064" width="6.140625" style="102" customWidth="1"/>
    <col min="13065" max="13065" width="1.42578125" style="102" customWidth="1"/>
    <col min="13066" max="13068" width="6.140625" style="102" customWidth="1"/>
    <col min="13069" max="13069" width="1.42578125" style="102" customWidth="1"/>
    <col min="13070" max="13072" width="6.140625" style="102" customWidth="1"/>
    <col min="13073" max="13073" width="1.42578125" style="102" customWidth="1"/>
    <col min="13074" max="13076" width="6.140625" style="102" customWidth="1"/>
    <col min="13077" max="13077" width="1.42578125" style="102" customWidth="1"/>
    <col min="13078" max="13080" width="6.140625" style="102" customWidth="1"/>
    <col min="13081" max="13081" width="1.42578125" style="102" customWidth="1"/>
    <col min="13082" max="13084" width="6.140625" style="102" customWidth="1"/>
    <col min="13085" max="13085" width="2.140625" style="102" customWidth="1"/>
    <col min="13086" max="13086" width="17" style="102" customWidth="1"/>
    <col min="13087" max="13089" width="6.140625" style="102" customWidth="1"/>
    <col min="13090" max="13090" width="1.42578125" style="102" customWidth="1"/>
    <col min="13091" max="13093" width="6.140625" style="102" customWidth="1"/>
    <col min="13094" max="13094" width="1.42578125" style="102" customWidth="1"/>
    <col min="13095" max="13097" width="6.140625" style="102" customWidth="1"/>
    <col min="13098" max="13098" width="1.42578125" style="102" customWidth="1"/>
    <col min="13099" max="13101" width="6.140625" style="102" customWidth="1"/>
    <col min="13102" max="13102" width="1.42578125" style="102" customWidth="1"/>
    <col min="13103" max="13105" width="6.140625" style="102" customWidth="1"/>
    <col min="13106" max="13106" width="1.42578125" style="102" customWidth="1"/>
    <col min="13107" max="13109" width="6.140625" style="102" customWidth="1"/>
    <col min="13110" max="13110" width="1.42578125" style="102" customWidth="1"/>
    <col min="13111" max="13113" width="6.140625" style="102" customWidth="1"/>
    <col min="13114" max="13312" width="11.42578125" style="102"/>
    <col min="13313" max="13313" width="19.28515625" style="102" customWidth="1"/>
    <col min="13314" max="13316" width="7.42578125" style="102" bestFit="1" customWidth="1"/>
    <col min="13317" max="13317" width="1.42578125" style="102" customWidth="1"/>
    <col min="13318" max="13320" width="6.140625" style="102" customWidth="1"/>
    <col min="13321" max="13321" width="1.42578125" style="102" customWidth="1"/>
    <col min="13322" max="13324" width="6.140625" style="102" customWidth="1"/>
    <col min="13325" max="13325" width="1.42578125" style="102" customWidth="1"/>
    <col min="13326" max="13328" width="6.140625" style="102" customWidth="1"/>
    <col min="13329" max="13329" width="1.42578125" style="102" customWidth="1"/>
    <col min="13330" max="13332" width="6.140625" style="102" customWidth="1"/>
    <col min="13333" max="13333" width="1.42578125" style="102" customWidth="1"/>
    <col min="13334" max="13336" width="6.140625" style="102" customWidth="1"/>
    <col min="13337" max="13337" width="1.42578125" style="102" customWidth="1"/>
    <col min="13338" max="13340" width="6.140625" style="102" customWidth="1"/>
    <col min="13341" max="13341" width="2.140625" style="102" customWidth="1"/>
    <col min="13342" max="13342" width="17" style="102" customWidth="1"/>
    <col min="13343" max="13345" width="6.140625" style="102" customWidth="1"/>
    <col min="13346" max="13346" width="1.42578125" style="102" customWidth="1"/>
    <col min="13347" max="13349" width="6.140625" style="102" customWidth="1"/>
    <col min="13350" max="13350" width="1.42578125" style="102" customWidth="1"/>
    <col min="13351" max="13353" width="6.140625" style="102" customWidth="1"/>
    <col min="13354" max="13354" width="1.42578125" style="102" customWidth="1"/>
    <col min="13355" max="13357" width="6.140625" style="102" customWidth="1"/>
    <col min="13358" max="13358" width="1.42578125" style="102" customWidth="1"/>
    <col min="13359" max="13361" width="6.140625" style="102" customWidth="1"/>
    <col min="13362" max="13362" width="1.42578125" style="102" customWidth="1"/>
    <col min="13363" max="13365" width="6.140625" style="102" customWidth="1"/>
    <col min="13366" max="13366" width="1.42578125" style="102" customWidth="1"/>
    <col min="13367" max="13369" width="6.140625" style="102" customWidth="1"/>
    <col min="13370" max="13568" width="11.42578125" style="102"/>
    <col min="13569" max="13569" width="19.28515625" style="102" customWidth="1"/>
    <col min="13570" max="13572" width="7.42578125" style="102" bestFit="1" customWidth="1"/>
    <col min="13573" max="13573" width="1.42578125" style="102" customWidth="1"/>
    <col min="13574" max="13576" width="6.140625" style="102" customWidth="1"/>
    <col min="13577" max="13577" width="1.42578125" style="102" customWidth="1"/>
    <col min="13578" max="13580" width="6.140625" style="102" customWidth="1"/>
    <col min="13581" max="13581" width="1.42578125" style="102" customWidth="1"/>
    <col min="13582" max="13584" width="6.140625" style="102" customWidth="1"/>
    <col min="13585" max="13585" width="1.42578125" style="102" customWidth="1"/>
    <col min="13586" max="13588" width="6.140625" style="102" customWidth="1"/>
    <col min="13589" max="13589" width="1.42578125" style="102" customWidth="1"/>
    <col min="13590" max="13592" width="6.140625" style="102" customWidth="1"/>
    <col min="13593" max="13593" width="1.42578125" style="102" customWidth="1"/>
    <col min="13594" max="13596" width="6.140625" style="102" customWidth="1"/>
    <col min="13597" max="13597" width="2.140625" style="102" customWidth="1"/>
    <col min="13598" max="13598" width="17" style="102" customWidth="1"/>
    <col min="13599" max="13601" width="6.140625" style="102" customWidth="1"/>
    <col min="13602" max="13602" width="1.42578125" style="102" customWidth="1"/>
    <col min="13603" max="13605" width="6.140625" style="102" customWidth="1"/>
    <col min="13606" max="13606" width="1.42578125" style="102" customWidth="1"/>
    <col min="13607" max="13609" width="6.140625" style="102" customWidth="1"/>
    <col min="13610" max="13610" width="1.42578125" style="102" customWidth="1"/>
    <col min="13611" max="13613" width="6.140625" style="102" customWidth="1"/>
    <col min="13614" max="13614" width="1.42578125" style="102" customWidth="1"/>
    <col min="13615" max="13617" width="6.140625" style="102" customWidth="1"/>
    <col min="13618" max="13618" width="1.42578125" style="102" customWidth="1"/>
    <col min="13619" max="13621" width="6.140625" style="102" customWidth="1"/>
    <col min="13622" max="13622" width="1.42578125" style="102" customWidth="1"/>
    <col min="13623" max="13625" width="6.140625" style="102" customWidth="1"/>
    <col min="13626" max="13824" width="11.42578125" style="102"/>
    <col min="13825" max="13825" width="19.28515625" style="102" customWidth="1"/>
    <col min="13826" max="13828" width="7.42578125" style="102" bestFit="1" customWidth="1"/>
    <col min="13829" max="13829" width="1.42578125" style="102" customWidth="1"/>
    <col min="13830" max="13832" width="6.140625" style="102" customWidth="1"/>
    <col min="13833" max="13833" width="1.42578125" style="102" customWidth="1"/>
    <col min="13834" max="13836" width="6.140625" style="102" customWidth="1"/>
    <col min="13837" max="13837" width="1.42578125" style="102" customWidth="1"/>
    <col min="13838" max="13840" width="6.140625" style="102" customWidth="1"/>
    <col min="13841" max="13841" width="1.42578125" style="102" customWidth="1"/>
    <col min="13842" max="13844" width="6.140625" style="102" customWidth="1"/>
    <col min="13845" max="13845" width="1.42578125" style="102" customWidth="1"/>
    <col min="13846" max="13848" width="6.140625" style="102" customWidth="1"/>
    <col min="13849" max="13849" width="1.42578125" style="102" customWidth="1"/>
    <col min="13850" max="13852" width="6.140625" style="102" customWidth="1"/>
    <col min="13853" max="13853" width="2.140625" style="102" customWidth="1"/>
    <col min="13854" max="13854" width="17" style="102" customWidth="1"/>
    <col min="13855" max="13857" width="6.140625" style="102" customWidth="1"/>
    <col min="13858" max="13858" width="1.42578125" style="102" customWidth="1"/>
    <col min="13859" max="13861" width="6.140625" style="102" customWidth="1"/>
    <col min="13862" max="13862" width="1.42578125" style="102" customWidth="1"/>
    <col min="13863" max="13865" width="6.140625" style="102" customWidth="1"/>
    <col min="13866" max="13866" width="1.42578125" style="102" customWidth="1"/>
    <col min="13867" max="13869" width="6.140625" style="102" customWidth="1"/>
    <col min="13870" max="13870" width="1.42578125" style="102" customWidth="1"/>
    <col min="13871" max="13873" width="6.140625" style="102" customWidth="1"/>
    <col min="13874" max="13874" width="1.42578125" style="102" customWidth="1"/>
    <col min="13875" max="13877" width="6.140625" style="102" customWidth="1"/>
    <col min="13878" max="13878" width="1.42578125" style="102" customWidth="1"/>
    <col min="13879" max="13881" width="6.140625" style="102" customWidth="1"/>
    <col min="13882" max="14080" width="11.42578125" style="102"/>
    <col min="14081" max="14081" width="19.28515625" style="102" customWidth="1"/>
    <col min="14082" max="14084" width="7.42578125" style="102" bestFit="1" customWidth="1"/>
    <col min="14085" max="14085" width="1.42578125" style="102" customWidth="1"/>
    <col min="14086" max="14088" width="6.140625" style="102" customWidth="1"/>
    <col min="14089" max="14089" width="1.42578125" style="102" customWidth="1"/>
    <col min="14090" max="14092" width="6.140625" style="102" customWidth="1"/>
    <col min="14093" max="14093" width="1.42578125" style="102" customWidth="1"/>
    <col min="14094" max="14096" width="6.140625" style="102" customWidth="1"/>
    <col min="14097" max="14097" width="1.42578125" style="102" customWidth="1"/>
    <col min="14098" max="14100" width="6.140625" style="102" customWidth="1"/>
    <col min="14101" max="14101" width="1.42578125" style="102" customWidth="1"/>
    <col min="14102" max="14104" width="6.140625" style="102" customWidth="1"/>
    <col min="14105" max="14105" width="1.42578125" style="102" customWidth="1"/>
    <col min="14106" max="14108" width="6.140625" style="102" customWidth="1"/>
    <col min="14109" max="14109" width="2.140625" style="102" customWidth="1"/>
    <col min="14110" max="14110" width="17" style="102" customWidth="1"/>
    <col min="14111" max="14113" width="6.140625" style="102" customWidth="1"/>
    <col min="14114" max="14114" width="1.42578125" style="102" customWidth="1"/>
    <col min="14115" max="14117" width="6.140625" style="102" customWidth="1"/>
    <col min="14118" max="14118" width="1.42578125" style="102" customWidth="1"/>
    <col min="14119" max="14121" width="6.140625" style="102" customWidth="1"/>
    <col min="14122" max="14122" width="1.42578125" style="102" customWidth="1"/>
    <col min="14123" max="14125" width="6.140625" style="102" customWidth="1"/>
    <col min="14126" max="14126" width="1.42578125" style="102" customWidth="1"/>
    <col min="14127" max="14129" width="6.140625" style="102" customWidth="1"/>
    <col min="14130" max="14130" width="1.42578125" style="102" customWidth="1"/>
    <col min="14131" max="14133" width="6.140625" style="102" customWidth="1"/>
    <col min="14134" max="14134" width="1.42578125" style="102" customWidth="1"/>
    <col min="14135" max="14137" width="6.140625" style="102" customWidth="1"/>
    <col min="14138" max="14336" width="11.42578125" style="102"/>
    <col min="14337" max="14337" width="19.28515625" style="102" customWidth="1"/>
    <col min="14338" max="14340" width="7.42578125" style="102" bestFit="1" customWidth="1"/>
    <col min="14341" max="14341" width="1.42578125" style="102" customWidth="1"/>
    <col min="14342" max="14344" width="6.140625" style="102" customWidth="1"/>
    <col min="14345" max="14345" width="1.42578125" style="102" customWidth="1"/>
    <col min="14346" max="14348" width="6.140625" style="102" customWidth="1"/>
    <col min="14349" max="14349" width="1.42578125" style="102" customWidth="1"/>
    <col min="14350" max="14352" width="6.140625" style="102" customWidth="1"/>
    <col min="14353" max="14353" width="1.42578125" style="102" customWidth="1"/>
    <col min="14354" max="14356" width="6.140625" style="102" customWidth="1"/>
    <col min="14357" max="14357" width="1.42578125" style="102" customWidth="1"/>
    <col min="14358" max="14360" width="6.140625" style="102" customWidth="1"/>
    <col min="14361" max="14361" width="1.42578125" style="102" customWidth="1"/>
    <col min="14362" max="14364" width="6.140625" style="102" customWidth="1"/>
    <col min="14365" max="14365" width="2.140625" style="102" customWidth="1"/>
    <col min="14366" max="14366" width="17" style="102" customWidth="1"/>
    <col min="14367" max="14369" width="6.140625" style="102" customWidth="1"/>
    <col min="14370" max="14370" width="1.42578125" style="102" customWidth="1"/>
    <col min="14371" max="14373" width="6.140625" style="102" customWidth="1"/>
    <col min="14374" max="14374" width="1.42578125" style="102" customWidth="1"/>
    <col min="14375" max="14377" width="6.140625" style="102" customWidth="1"/>
    <col min="14378" max="14378" width="1.42578125" style="102" customWidth="1"/>
    <col min="14379" max="14381" width="6.140625" style="102" customWidth="1"/>
    <col min="14382" max="14382" width="1.42578125" style="102" customWidth="1"/>
    <col min="14383" max="14385" width="6.140625" style="102" customWidth="1"/>
    <col min="14386" max="14386" width="1.42578125" style="102" customWidth="1"/>
    <col min="14387" max="14389" width="6.140625" style="102" customWidth="1"/>
    <col min="14390" max="14390" width="1.42578125" style="102" customWidth="1"/>
    <col min="14391" max="14393" width="6.140625" style="102" customWidth="1"/>
    <col min="14394" max="14592" width="11.42578125" style="102"/>
    <col min="14593" max="14593" width="19.28515625" style="102" customWidth="1"/>
    <col min="14594" max="14596" width="7.42578125" style="102" bestFit="1" customWidth="1"/>
    <col min="14597" max="14597" width="1.42578125" style="102" customWidth="1"/>
    <col min="14598" max="14600" width="6.140625" style="102" customWidth="1"/>
    <col min="14601" max="14601" width="1.42578125" style="102" customWidth="1"/>
    <col min="14602" max="14604" width="6.140625" style="102" customWidth="1"/>
    <col min="14605" max="14605" width="1.42578125" style="102" customWidth="1"/>
    <col min="14606" max="14608" width="6.140625" style="102" customWidth="1"/>
    <col min="14609" max="14609" width="1.42578125" style="102" customWidth="1"/>
    <col min="14610" max="14612" width="6.140625" style="102" customWidth="1"/>
    <col min="14613" max="14613" width="1.42578125" style="102" customWidth="1"/>
    <col min="14614" max="14616" width="6.140625" style="102" customWidth="1"/>
    <col min="14617" max="14617" width="1.42578125" style="102" customWidth="1"/>
    <col min="14618" max="14620" width="6.140625" style="102" customWidth="1"/>
    <col min="14621" max="14621" width="2.140625" style="102" customWidth="1"/>
    <col min="14622" max="14622" width="17" style="102" customWidth="1"/>
    <col min="14623" max="14625" width="6.140625" style="102" customWidth="1"/>
    <col min="14626" max="14626" width="1.42578125" style="102" customWidth="1"/>
    <col min="14627" max="14629" width="6.140625" style="102" customWidth="1"/>
    <col min="14630" max="14630" width="1.42578125" style="102" customWidth="1"/>
    <col min="14631" max="14633" width="6.140625" style="102" customWidth="1"/>
    <col min="14634" max="14634" width="1.42578125" style="102" customWidth="1"/>
    <col min="14635" max="14637" width="6.140625" style="102" customWidth="1"/>
    <col min="14638" max="14638" width="1.42578125" style="102" customWidth="1"/>
    <col min="14639" max="14641" width="6.140625" style="102" customWidth="1"/>
    <col min="14642" max="14642" width="1.42578125" style="102" customWidth="1"/>
    <col min="14643" max="14645" width="6.140625" style="102" customWidth="1"/>
    <col min="14646" max="14646" width="1.42578125" style="102" customWidth="1"/>
    <col min="14647" max="14649" width="6.140625" style="102" customWidth="1"/>
    <col min="14650" max="14848" width="11.42578125" style="102"/>
    <col min="14849" max="14849" width="19.28515625" style="102" customWidth="1"/>
    <col min="14850" max="14852" width="7.42578125" style="102" bestFit="1" customWidth="1"/>
    <col min="14853" max="14853" width="1.42578125" style="102" customWidth="1"/>
    <col min="14854" max="14856" width="6.140625" style="102" customWidth="1"/>
    <col min="14857" max="14857" width="1.42578125" style="102" customWidth="1"/>
    <col min="14858" max="14860" width="6.140625" style="102" customWidth="1"/>
    <col min="14861" max="14861" width="1.42578125" style="102" customWidth="1"/>
    <col min="14862" max="14864" width="6.140625" style="102" customWidth="1"/>
    <col min="14865" max="14865" width="1.42578125" style="102" customWidth="1"/>
    <col min="14866" max="14868" width="6.140625" style="102" customWidth="1"/>
    <col min="14869" max="14869" width="1.42578125" style="102" customWidth="1"/>
    <col min="14870" max="14872" width="6.140625" style="102" customWidth="1"/>
    <col min="14873" max="14873" width="1.42578125" style="102" customWidth="1"/>
    <col min="14874" max="14876" width="6.140625" style="102" customWidth="1"/>
    <col min="14877" max="14877" width="2.140625" style="102" customWidth="1"/>
    <col min="14878" max="14878" width="17" style="102" customWidth="1"/>
    <col min="14879" max="14881" width="6.140625" style="102" customWidth="1"/>
    <col min="14882" max="14882" width="1.42578125" style="102" customWidth="1"/>
    <col min="14883" max="14885" width="6.140625" style="102" customWidth="1"/>
    <col min="14886" max="14886" width="1.42578125" style="102" customWidth="1"/>
    <col min="14887" max="14889" width="6.140625" style="102" customWidth="1"/>
    <col min="14890" max="14890" width="1.42578125" style="102" customWidth="1"/>
    <col min="14891" max="14893" width="6.140625" style="102" customWidth="1"/>
    <col min="14894" max="14894" width="1.42578125" style="102" customWidth="1"/>
    <col min="14895" max="14897" width="6.140625" style="102" customWidth="1"/>
    <col min="14898" max="14898" width="1.42578125" style="102" customWidth="1"/>
    <col min="14899" max="14901" width="6.140625" style="102" customWidth="1"/>
    <col min="14902" max="14902" width="1.42578125" style="102" customWidth="1"/>
    <col min="14903" max="14905" width="6.140625" style="102" customWidth="1"/>
    <col min="14906" max="15104" width="11.42578125" style="102"/>
    <col min="15105" max="15105" width="19.28515625" style="102" customWidth="1"/>
    <col min="15106" max="15108" width="7.42578125" style="102" bestFit="1" customWidth="1"/>
    <col min="15109" max="15109" width="1.42578125" style="102" customWidth="1"/>
    <col min="15110" max="15112" width="6.140625" style="102" customWidth="1"/>
    <col min="15113" max="15113" width="1.42578125" style="102" customWidth="1"/>
    <col min="15114" max="15116" width="6.140625" style="102" customWidth="1"/>
    <col min="15117" max="15117" width="1.42578125" style="102" customWidth="1"/>
    <col min="15118" max="15120" width="6.140625" style="102" customWidth="1"/>
    <col min="15121" max="15121" width="1.42578125" style="102" customWidth="1"/>
    <col min="15122" max="15124" width="6.140625" style="102" customWidth="1"/>
    <col min="15125" max="15125" width="1.42578125" style="102" customWidth="1"/>
    <col min="15126" max="15128" width="6.140625" style="102" customWidth="1"/>
    <col min="15129" max="15129" width="1.42578125" style="102" customWidth="1"/>
    <col min="15130" max="15132" width="6.140625" style="102" customWidth="1"/>
    <col min="15133" max="15133" width="2.140625" style="102" customWidth="1"/>
    <col min="15134" max="15134" width="17" style="102" customWidth="1"/>
    <col min="15135" max="15137" width="6.140625" style="102" customWidth="1"/>
    <col min="15138" max="15138" width="1.42578125" style="102" customWidth="1"/>
    <col min="15139" max="15141" width="6.140625" style="102" customWidth="1"/>
    <col min="15142" max="15142" width="1.42578125" style="102" customWidth="1"/>
    <col min="15143" max="15145" width="6.140625" style="102" customWidth="1"/>
    <col min="15146" max="15146" width="1.42578125" style="102" customWidth="1"/>
    <col min="15147" max="15149" width="6.140625" style="102" customWidth="1"/>
    <col min="15150" max="15150" width="1.42578125" style="102" customWidth="1"/>
    <col min="15151" max="15153" width="6.140625" style="102" customWidth="1"/>
    <col min="15154" max="15154" width="1.42578125" style="102" customWidth="1"/>
    <col min="15155" max="15157" width="6.140625" style="102" customWidth="1"/>
    <col min="15158" max="15158" width="1.42578125" style="102" customWidth="1"/>
    <col min="15159" max="15161" width="6.140625" style="102" customWidth="1"/>
    <col min="15162" max="15360" width="11.42578125" style="102"/>
    <col min="15361" max="15361" width="19.28515625" style="102" customWidth="1"/>
    <col min="15362" max="15364" width="7.42578125" style="102" bestFit="1" customWidth="1"/>
    <col min="15365" max="15365" width="1.42578125" style="102" customWidth="1"/>
    <col min="15366" max="15368" width="6.140625" style="102" customWidth="1"/>
    <col min="15369" max="15369" width="1.42578125" style="102" customWidth="1"/>
    <col min="15370" max="15372" width="6.140625" style="102" customWidth="1"/>
    <col min="15373" max="15373" width="1.42578125" style="102" customWidth="1"/>
    <col min="15374" max="15376" width="6.140625" style="102" customWidth="1"/>
    <col min="15377" max="15377" width="1.42578125" style="102" customWidth="1"/>
    <col min="15378" max="15380" width="6.140625" style="102" customWidth="1"/>
    <col min="15381" max="15381" width="1.42578125" style="102" customWidth="1"/>
    <col min="15382" max="15384" width="6.140625" style="102" customWidth="1"/>
    <col min="15385" max="15385" width="1.42578125" style="102" customWidth="1"/>
    <col min="15386" max="15388" width="6.140625" style="102" customWidth="1"/>
    <col min="15389" max="15389" width="2.140625" style="102" customWidth="1"/>
    <col min="15390" max="15390" width="17" style="102" customWidth="1"/>
    <col min="15391" max="15393" width="6.140625" style="102" customWidth="1"/>
    <col min="15394" max="15394" width="1.42578125" style="102" customWidth="1"/>
    <col min="15395" max="15397" width="6.140625" style="102" customWidth="1"/>
    <col min="15398" max="15398" width="1.42578125" style="102" customWidth="1"/>
    <col min="15399" max="15401" width="6.140625" style="102" customWidth="1"/>
    <col min="15402" max="15402" width="1.42578125" style="102" customWidth="1"/>
    <col min="15403" max="15405" width="6.140625" style="102" customWidth="1"/>
    <col min="15406" max="15406" width="1.42578125" style="102" customWidth="1"/>
    <col min="15407" max="15409" width="6.140625" style="102" customWidth="1"/>
    <col min="15410" max="15410" width="1.42578125" style="102" customWidth="1"/>
    <col min="15411" max="15413" width="6.140625" style="102" customWidth="1"/>
    <col min="15414" max="15414" width="1.42578125" style="102" customWidth="1"/>
    <col min="15415" max="15417" width="6.140625" style="102" customWidth="1"/>
    <col min="15418" max="15616" width="11.42578125" style="102"/>
    <col min="15617" max="15617" width="19.28515625" style="102" customWidth="1"/>
    <col min="15618" max="15620" width="7.42578125" style="102" bestFit="1" customWidth="1"/>
    <col min="15621" max="15621" width="1.42578125" style="102" customWidth="1"/>
    <col min="15622" max="15624" width="6.140625" style="102" customWidth="1"/>
    <col min="15625" max="15625" width="1.42578125" style="102" customWidth="1"/>
    <col min="15626" max="15628" width="6.140625" style="102" customWidth="1"/>
    <col min="15629" max="15629" width="1.42578125" style="102" customWidth="1"/>
    <col min="15630" max="15632" width="6.140625" style="102" customWidth="1"/>
    <col min="15633" max="15633" width="1.42578125" style="102" customWidth="1"/>
    <col min="15634" max="15636" width="6.140625" style="102" customWidth="1"/>
    <col min="15637" max="15637" width="1.42578125" style="102" customWidth="1"/>
    <col min="15638" max="15640" width="6.140625" style="102" customWidth="1"/>
    <col min="15641" max="15641" width="1.42578125" style="102" customWidth="1"/>
    <col min="15642" max="15644" width="6.140625" style="102" customWidth="1"/>
    <col min="15645" max="15645" width="2.140625" style="102" customWidth="1"/>
    <col min="15646" max="15646" width="17" style="102" customWidth="1"/>
    <col min="15647" max="15649" width="6.140625" style="102" customWidth="1"/>
    <col min="15650" max="15650" width="1.42578125" style="102" customWidth="1"/>
    <col min="15651" max="15653" width="6.140625" style="102" customWidth="1"/>
    <col min="15654" max="15654" width="1.42578125" style="102" customWidth="1"/>
    <col min="15655" max="15657" width="6.140625" style="102" customWidth="1"/>
    <col min="15658" max="15658" width="1.42578125" style="102" customWidth="1"/>
    <col min="15659" max="15661" width="6.140625" style="102" customWidth="1"/>
    <col min="15662" max="15662" width="1.42578125" style="102" customWidth="1"/>
    <col min="15663" max="15665" width="6.140625" style="102" customWidth="1"/>
    <col min="15666" max="15666" width="1.42578125" style="102" customWidth="1"/>
    <col min="15667" max="15669" width="6.140625" style="102" customWidth="1"/>
    <col min="15670" max="15670" width="1.42578125" style="102" customWidth="1"/>
    <col min="15671" max="15673" width="6.140625" style="102" customWidth="1"/>
    <col min="15674" max="15872" width="11.42578125" style="102"/>
    <col min="15873" max="15873" width="19.28515625" style="102" customWidth="1"/>
    <col min="15874" max="15876" width="7.42578125" style="102" bestFit="1" customWidth="1"/>
    <col min="15877" max="15877" width="1.42578125" style="102" customWidth="1"/>
    <col min="15878" max="15880" width="6.140625" style="102" customWidth="1"/>
    <col min="15881" max="15881" width="1.42578125" style="102" customWidth="1"/>
    <col min="15882" max="15884" width="6.140625" style="102" customWidth="1"/>
    <col min="15885" max="15885" width="1.42578125" style="102" customWidth="1"/>
    <col min="15886" max="15888" width="6.140625" style="102" customWidth="1"/>
    <col min="15889" max="15889" width="1.42578125" style="102" customWidth="1"/>
    <col min="15890" max="15892" width="6.140625" style="102" customWidth="1"/>
    <col min="15893" max="15893" width="1.42578125" style="102" customWidth="1"/>
    <col min="15894" max="15896" width="6.140625" style="102" customWidth="1"/>
    <col min="15897" max="15897" width="1.42578125" style="102" customWidth="1"/>
    <col min="15898" max="15900" width="6.140625" style="102" customWidth="1"/>
    <col min="15901" max="15901" width="2.140625" style="102" customWidth="1"/>
    <col min="15902" max="15902" width="17" style="102" customWidth="1"/>
    <col min="15903" max="15905" width="6.140625" style="102" customWidth="1"/>
    <col min="15906" max="15906" width="1.42578125" style="102" customWidth="1"/>
    <col min="15907" max="15909" width="6.140625" style="102" customWidth="1"/>
    <col min="15910" max="15910" width="1.42578125" style="102" customWidth="1"/>
    <col min="15911" max="15913" width="6.140625" style="102" customWidth="1"/>
    <col min="15914" max="15914" width="1.42578125" style="102" customWidth="1"/>
    <col min="15915" max="15917" width="6.140625" style="102" customWidth="1"/>
    <col min="15918" max="15918" width="1.42578125" style="102" customWidth="1"/>
    <col min="15919" max="15921" width="6.140625" style="102" customWidth="1"/>
    <col min="15922" max="15922" width="1.42578125" style="102" customWidth="1"/>
    <col min="15923" max="15925" width="6.140625" style="102" customWidth="1"/>
    <col min="15926" max="15926" width="1.42578125" style="102" customWidth="1"/>
    <col min="15927" max="15929" width="6.140625" style="102" customWidth="1"/>
    <col min="15930" max="16128" width="11.42578125" style="102"/>
    <col min="16129" max="16129" width="19.28515625" style="102" customWidth="1"/>
    <col min="16130" max="16132" width="7.42578125" style="102" bestFit="1" customWidth="1"/>
    <col min="16133" max="16133" width="1.42578125" style="102" customWidth="1"/>
    <col min="16134" max="16136" width="6.140625" style="102" customWidth="1"/>
    <col min="16137" max="16137" width="1.42578125" style="102" customWidth="1"/>
    <col min="16138" max="16140" width="6.140625" style="102" customWidth="1"/>
    <col min="16141" max="16141" width="1.42578125" style="102" customWidth="1"/>
    <col min="16142" max="16144" width="6.140625" style="102" customWidth="1"/>
    <col min="16145" max="16145" width="1.42578125" style="102" customWidth="1"/>
    <col min="16146" max="16148" width="6.140625" style="102" customWidth="1"/>
    <col min="16149" max="16149" width="1.42578125" style="102" customWidth="1"/>
    <col min="16150" max="16152" width="6.140625" style="102" customWidth="1"/>
    <col min="16153" max="16153" width="1.42578125" style="102" customWidth="1"/>
    <col min="16154" max="16156" width="6.140625" style="102" customWidth="1"/>
    <col min="16157" max="16157" width="2.140625" style="102" customWidth="1"/>
    <col min="16158" max="16158" width="17" style="102" customWidth="1"/>
    <col min="16159" max="16161" width="6.140625" style="102" customWidth="1"/>
    <col min="16162" max="16162" width="1.42578125" style="102" customWidth="1"/>
    <col min="16163" max="16165" width="6.140625" style="102" customWidth="1"/>
    <col min="16166" max="16166" width="1.42578125" style="102" customWidth="1"/>
    <col min="16167" max="16169" width="6.140625" style="102" customWidth="1"/>
    <col min="16170" max="16170" width="1.42578125" style="102" customWidth="1"/>
    <col min="16171" max="16173" width="6.140625" style="102" customWidth="1"/>
    <col min="16174" max="16174" width="1.42578125" style="102" customWidth="1"/>
    <col min="16175" max="16177" width="6.140625" style="102" customWidth="1"/>
    <col min="16178" max="16178" width="1.42578125" style="102" customWidth="1"/>
    <col min="16179" max="16181" width="6.140625" style="102" customWidth="1"/>
    <col min="16182" max="16182" width="1.42578125" style="102" customWidth="1"/>
    <col min="16183" max="16185" width="6.140625" style="102" customWidth="1"/>
    <col min="16186" max="16384" width="11.42578125" style="102"/>
  </cols>
  <sheetData>
    <row r="1" spans="1:62" ht="15" customHeight="1" x14ac:dyDescent="0.2">
      <c r="Z1" s="29"/>
      <c r="AA1" s="318" t="s">
        <v>356</v>
      </c>
      <c r="AB1" s="318"/>
      <c r="BF1" s="29"/>
      <c r="BG1" s="318" t="s">
        <v>356</v>
      </c>
      <c r="BH1" s="318"/>
    </row>
    <row r="2" spans="1:62" ht="15" customHeight="1" x14ac:dyDescent="0.2">
      <c r="Z2" s="30"/>
      <c r="AA2" s="318"/>
      <c r="AB2" s="318"/>
      <c r="BF2" s="30"/>
      <c r="BG2" s="318"/>
      <c r="BH2" s="318"/>
    </row>
    <row r="3" spans="1:62" ht="15" customHeight="1" x14ac:dyDescent="0.2">
      <c r="A3" s="340" t="s">
        <v>308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D3" s="340" t="s">
        <v>309</v>
      </c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</row>
    <row r="4" spans="1:62" ht="15" customHeight="1" x14ac:dyDescent="0.2">
      <c r="A4" s="339" t="s">
        <v>148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D4" s="339" t="s">
        <v>149</v>
      </c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  <c r="AY4" s="339"/>
      <c r="AZ4" s="339"/>
      <c r="BA4" s="339"/>
      <c r="BB4" s="339"/>
      <c r="BC4" s="339"/>
      <c r="BD4" s="339"/>
      <c r="BE4" s="339"/>
    </row>
    <row r="5" spans="1:62" ht="15" customHeight="1" x14ac:dyDescent="0.2">
      <c r="A5" s="330" t="s">
        <v>254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D5" s="330" t="s">
        <v>254</v>
      </c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102"/>
    </row>
    <row r="6" spans="1:62" ht="15" customHeight="1" x14ac:dyDescent="0.2">
      <c r="A6" s="330" t="s">
        <v>264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D6" s="330" t="s">
        <v>264</v>
      </c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  <c r="BF6" s="102"/>
    </row>
    <row r="7" spans="1:62" ht="15" customHeight="1" x14ac:dyDescent="0.2">
      <c r="A7" s="330" t="s">
        <v>248</v>
      </c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D7" s="330" t="s">
        <v>248</v>
      </c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F7" s="102"/>
    </row>
    <row r="8" spans="1:62" ht="15" customHeight="1" x14ac:dyDescent="0.2">
      <c r="A8" s="330" t="s">
        <v>515</v>
      </c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D8" s="330" t="s">
        <v>515</v>
      </c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  <c r="BF8" s="102"/>
    </row>
    <row r="9" spans="1:62" ht="15" customHeight="1" thickBot="1" x14ac:dyDescent="0.25">
      <c r="A9" s="100"/>
      <c r="B9" s="142"/>
      <c r="C9" s="100"/>
      <c r="D9" s="100"/>
      <c r="E9" s="100"/>
      <c r="F9" s="101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D9" s="100"/>
      <c r="AE9" s="142"/>
      <c r="AF9" s="100"/>
      <c r="AG9" s="100"/>
      <c r="AH9" s="100"/>
      <c r="AI9" s="101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2"/>
    </row>
    <row r="10" spans="1:62" ht="15" customHeight="1" x14ac:dyDescent="0.2">
      <c r="A10" s="337" t="s">
        <v>260</v>
      </c>
      <c r="B10" s="331" t="s">
        <v>19</v>
      </c>
      <c r="C10" s="331"/>
      <c r="D10" s="331"/>
      <c r="E10" s="109"/>
      <c r="F10" s="331" t="s">
        <v>116</v>
      </c>
      <c r="G10" s="331"/>
      <c r="H10" s="331"/>
      <c r="I10" s="109"/>
      <c r="J10" s="331" t="s">
        <v>117</v>
      </c>
      <c r="K10" s="331"/>
      <c r="L10" s="331"/>
      <c r="M10" s="109"/>
      <c r="N10" s="331" t="s">
        <v>118</v>
      </c>
      <c r="O10" s="331"/>
      <c r="P10" s="331"/>
      <c r="Q10" s="109"/>
      <c r="R10" s="331" t="s">
        <v>119</v>
      </c>
      <c r="S10" s="331"/>
      <c r="T10" s="331"/>
      <c r="U10" s="109"/>
      <c r="V10" s="331" t="s">
        <v>120</v>
      </c>
      <c r="W10" s="331"/>
      <c r="X10" s="331"/>
      <c r="Y10" s="109"/>
      <c r="Z10" s="331" t="s">
        <v>121</v>
      </c>
      <c r="AA10" s="331"/>
      <c r="AB10" s="331"/>
      <c r="AD10" s="337" t="s">
        <v>260</v>
      </c>
      <c r="AE10" s="331" t="s">
        <v>19</v>
      </c>
      <c r="AF10" s="331"/>
      <c r="AG10" s="331"/>
      <c r="AH10" s="109"/>
      <c r="AI10" s="331" t="s">
        <v>116</v>
      </c>
      <c r="AJ10" s="331"/>
      <c r="AK10" s="331"/>
      <c r="AL10" s="109"/>
      <c r="AM10" s="331" t="s">
        <v>117</v>
      </c>
      <c r="AN10" s="331"/>
      <c r="AO10" s="331"/>
      <c r="AP10" s="109"/>
      <c r="AQ10" s="331" t="s">
        <v>118</v>
      </c>
      <c r="AR10" s="331"/>
      <c r="AS10" s="331"/>
      <c r="AT10" s="109"/>
      <c r="AU10" s="331" t="s">
        <v>119</v>
      </c>
      <c r="AV10" s="331"/>
      <c r="AW10" s="331"/>
      <c r="AX10" s="109"/>
      <c r="AY10" s="331" t="s">
        <v>120</v>
      </c>
      <c r="AZ10" s="331"/>
      <c r="BA10" s="331"/>
      <c r="BB10" s="109"/>
      <c r="BC10" s="331" t="s">
        <v>121</v>
      </c>
      <c r="BD10" s="331"/>
      <c r="BE10" s="331"/>
      <c r="BF10" s="102"/>
    </row>
    <row r="11" spans="1:62" ht="15" customHeight="1" thickBot="1" x14ac:dyDescent="0.25">
      <c r="A11" s="338"/>
      <c r="B11" s="110" t="s">
        <v>70</v>
      </c>
      <c r="C11" s="110" t="s">
        <v>71</v>
      </c>
      <c r="D11" s="110" t="s">
        <v>72</v>
      </c>
      <c r="E11" s="111"/>
      <c r="F11" s="110" t="s">
        <v>70</v>
      </c>
      <c r="G11" s="110" t="s">
        <v>71</v>
      </c>
      <c r="H11" s="110" t="s">
        <v>72</v>
      </c>
      <c r="I11" s="111"/>
      <c r="J11" s="110" t="s">
        <v>70</v>
      </c>
      <c r="K11" s="110" t="s">
        <v>71</v>
      </c>
      <c r="L11" s="110" t="s">
        <v>72</v>
      </c>
      <c r="M11" s="111"/>
      <c r="N11" s="110" t="s">
        <v>70</v>
      </c>
      <c r="O11" s="110" t="s">
        <v>71</v>
      </c>
      <c r="P11" s="110" t="s">
        <v>72</v>
      </c>
      <c r="Q11" s="111"/>
      <c r="R11" s="110" t="s">
        <v>70</v>
      </c>
      <c r="S11" s="110" t="s">
        <v>71</v>
      </c>
      <c r="T11" s="110" t="s">
        <v>72</v>
      </c>
      <c r="U11" s="111"/>
      <c r="V11" s="110" t="s">
        <v>70</v>
      </c>
      <c r="W11" s="110" t="s">
        <v>71</v>
      </c>
      <c r="X11" s="110" t="s">
        <v>72</v>
      </c>
      <c r="Y11" s="111"/>
      <c r="Z11" s="110" t="s">
        <v>70</v>
      </c>
      <c r="AA11" s="110" t="s">
        <v>71</v>
      </c>
      <c r="AB11" s="110" t="s">
        <v>72</v>
      </c>
      <c r="AD11" s="338"/>
      <c r="AE11" s="110" t="s">
        <v>70</v>
      </c>
      <c r="AF11" s="110" t="s">
        <v>71</v>
      </c>
      <c r="AG11" s="110" t="s">
        <v>72</v>
      </c>
      <c r="AH11" s="111"/>
      <c r="AI11" s="110" t="s">
        <v>70</v>
      </c>
      <c r="AJ11" s="110" t="s">
        <v>71</v>
      </c>
      <c r="AK11" s="110" t="s">
        <v>72</v>
      </c>
      <c r="AL11" s="111"/>
      <c r="AM11" s="110" t="s">
        <v>70</v>
      </c>
      <c r="AN11" s="110" t="s">
        <v>71</v>
      </c>
      <c r="AO11" s="110" t="s">
        <v>72</v>
      </c>
      <c r="AP11" s="111"/>
      <c r="AQ11" s="110" t="s">
        <v>70</v>
      </c>
      <c r="AR11" s="110" t="s">
        <v>71</v>
      </c>
      <c r="AS11" s="110" t="s">
        <v>72</v>
      </c>
      <c r="AT11" s="111"/>
      <c r="AU11" s="110" t="s">
        <v>70</v>
      </c>
      <c r="AV11" s="110" t="s">
        <v>71</v>
      </c>
      <c r="AW11" s="110" t="s">
        <v>72</v>
      </c>
      <c r="AX11" s="111"/>
      <c r="AY11" s="110" t="s">
        <v>70</v>
      </c>
      <c r="AZ11" s="110" t="s">
        <v>71</v>
      </c>
      <c r="BA11" s="110" t="s">
        <v>72</v>
      </c>
      <c r="BB11" s="111"/>
      <c r="BC11" s="110" t="s">
        <v>70</v>
      </c>
      <c r="BD11" s="110" t="s">
        <v>71</v>
      </c>
      <c r="BE11" s="110" t="s">
        <v>72</v>
      </c>
      <c r="BF11" s="102"/>
    </row>
    <row r="12" spans="1:62" ht="15" customHeight="1" x14ac:dyDescent="0.2">
      <c r="A12" s="127"/>
      <c r="B12" s="113"/>
      <c r="C12" s="113"/>
      <c r="D12" s="113"/>
      <c r="E12" s="114"/>
      <c r="F12" s="113"/>
      <c r="G12" s="113"/>
      <c r="H12" s="113"/>
      <c r="I12" s="114"/>
      <c r="J12" s="113"/>
      <c r="K12" s="113"/>
      <c r="L12" s="113"/>
      <c r="M12" s="114"/>
      <c r="N12" s="113"/>
      <c r="O12" s="113"/>
      <c r="P12" s="113"/>
      <c r="Q12" s="114"/>
      <c r="R12" s="113"/>
      <c r="S12" s="113"/>
      <c r="T12" s="113"/>
      <c r="U12" s="114"/>
      <c r="V12" s="113"/>
      <c r="W12" s="113"/>
      <c r="X12" s="113"/>
      <c r="Y12" s="114"/>
      <c r="Z12" s="113"/>
      <c r="AA12" s="113"/>
      <c r="AB12" s="113"/>
      <c r="AD12" s="104"/>
      <c r="AE12" s="98"/>
      <c r="AF12" s="98"/>
      <c r="AG12" s="98"/>
      <c r="AH12" s="99"/>
      <c r="AI12" s="98"/>
      <c r="AJ12" s="98"/>
      <c r="AK12" s="98"/>
      <c r="AL12" s="99"/>
      <c r="AM12" s="98"/>
      <c r="AN12" s="98"/>
      <c r="AO12" s="98"/>
      <c r="AP12" s="99"/>
      <c r="AQ12" s="98"/>
      <c r="AR12" s="98"/>
      <c r="AS12" s="98"/>
      <c r="AT12" s="99"/>
      <c r="AU12" s="98"/>
      <c r="AV12" s="98"/>
      <c r="AW12" s="98"/>
      <c r="AX12" s="99"/>
      <c r="AY12" s="98"/>
      <c r="AZ12" s="98"/>
      <c r="BA12" s="98"/>
      <c r="BB12" s="99"/>
      <c r="BC12" s="98"/>
      <c r="BD12" s="98"/>
      <c r="BE12" s="98"/>
    </row>
    <row r="13" spans="1:62" s="155" customFormat="1" ht="15" customHeight="1" x14ac:dyDescent="0.25">
      <c r="A13" s="151" t="s">
        <v>262</v>
      </c>
      <c r="B13" s="153">
        <f>+F13+J13+N13+R13+V13+Z13</f>
        <v>195528</v>
      </c>
      <c r="C13" s="153">
        <f>+G13+K13+O13+S13+W13+AA13</f>
        <v>95675</v>
      </c>
      <c r="D13" s="153">
        <f>+H13+L13+P13+T13+X13+AB13</f>
        <v>99853</v>
      </c>
      <c r="E13" s="153"/>
      <c r="F13" s="153">
        <f>SUM(F15:F41)</f>
        <v>49556</v>
      </c>
      <c r="G13" s="153">
        <f>SUM(G15:G41)</f>
        <v>25001</v>
      </c>
      <c r="H13" s="153">
        <f>SUM(H15:H41)</f>
        <v>24555</v>
      </c>
      <c r="I13" s="153"/>
      <c r="J13" s="153">
        <f>SUM(J15:J41)</f>
        <v>44379</v>
      </c>
      <c r="K13" s="153">
        <f>SUM(K15:K41)</f>
        <v>21859</v>
      </c>
      <c r="L13" s="153">
        <f>SUM(L15:L41)</f>
        <v>22520</v>
      </c>
      <c r="M13" s="153"/>
      <c r="N13" s="153">
        <f>SUM(N15:N41)</f>
        <v>39962</v>
      </c>
      <c r="O13" s="153">
        <f>SUM(O15:O41)</f>
        <v>19380</v>
      </c>
      <c r="P13" s="153">
        <f>SUM(P15:P41)</f>
        <v>20582</v>
      </c>
      <c r="Q13" s="153"/>
      <c r="R13" s="153">
        <f>SUM(R15:R41)</f>
        <v>32754</v>
      </c>
      <c r="S13" s="153">
        <f>SUM(S15:S41)</f>
        <v>15875</v>
      </c>
      <c r="T13" s="153">
        <f>SUM(T15:T41)</f>
        <v>16879</v>
      </c>
      <c r="U13" s="153"/>
      <c r="V13" s="153">
        <f>SUM(V15:V41)</f>
        <v>28236</v>
      </c>
      <c r="W13" s="153">
        <f>SUM(W15:W41)</f>
        <v>13265</v>
      </c>
      <c r="X13" s="153">
        <f>SUM(X15:X41)</f>
        <v>14971</v>
      </c>
      <c r="Y13" s="153"/>
      <c r="Z13" s="153">
        <f>SUM(Z15:Z41)</f>
        <v>641</v>
      </c>
      <c r="AA13" s="153">
        <f>SUM(AA15:AA41)</f>
        <v>295</v>
      </c>
      <c r="AB13" s="153">
        <f>SUM(AB15:AB41)</f>
        <v>346</v>
      </c>
      <c r="AD13" s="151" t="s">
        <v>262</v>
      </c>
      <c r="AE13" s="159">
        <f>+B13/(B13+B60+B107)*100</f>
        <v>88.759362658314046</v>
      </c>
      <c r="AF13" s="159">
        <f>+C13/(C13+C60+C107)*100</f>
        <v>87.039783116965822</v>
      </c>
      <c r="AG13" s="159">
        <f>+D13/(D13+D60+D107)*100</f>
        <v>90.471962235772736</v>
      </c>
      <c r="AH13" s="160"/>
      <c r="AI13" s="159">
        <f>+F13/(F13+F60+F107)*100</f>
        <v>85.26056810556922</v>
      </c>
      <c r="AJ13" s="159">
        <f>+G13/(G13+G60+G107)*100</f>
        <v>83.28114590273151</v>
      </c>
      <c r="AK13" s="159">
        <f>+H13/(H13+H60+H107)*100</f>
        <v>87.37501334377113</v>
      </c>
      <c r="AL13" s="160"/>
      <c r="AM13" s="159">
        <f>+J13/(J13+J60+J107)*100</f>
        <v>87.924475967825018</v>
      </c>
      <c r="AN13" s="159">
        <f>+K13/(K13+K60+K107)*100</f>
        <v>86.167612740460413</v>
      </c>
      <c r="AO13" s="159">
        <f>+L13/(L13+L60+L107)*100</f>
        <v>89.699673384848239</v>
      </c>
      <c r="AP13" s="160"/>
      <c r="AQ13" s="159">
        <f>+N13/(N13+N60+N107)*100</f>
        <v>91.797027542324216</v>
      </c>
      <c r="AR13" s="159">
        <f>+O13/(O13+O60+O107)*100</f>
        <v>90.332805071315363</v>
      </c>
      <c r="AS13" s="159">
        <f>+P13/(P13+P60+P107)*100</f>
        <v>93.219801621450245</v>
      </c>
      <c r="AT13" s="160"/>
      <c r="AU13" s="159">
        <f>+R13/(R13+R60+R107)*100</f>
        <v>86.940595636247807</v>
      </c>
      <c r="AV13" s="159">
        <f>+S13/(S13+S60+S107)*100</f>
        <v>85.212023617820719</v>
      </c>
      <c r="AW13" s="159">
        <f>+T13/(T13+T60+T107)*100</f>
        <v>88.631590002100396</v>
      </c>
      <c r="AX13" s="160"/>
      <c r="AY13" s="159">
        <f>+V13/(V13+V60+V107)*100</f>
        <v>94.631007440176944</v>
      </c>
      <c r="AZ13" s="159">
        <f>+W13/(W13+W60+W107)*100</f>
        <v>93.745583038869256</v>
      </c>
      <c r="BA13" s="159">
        <f>+X13/(X13+X60+X107)*100</f>
        <v>95.42962774094849</v>
      </c>
      <c r="BB13" s="160"/>
      <c r="BC13" s="159">
        <f>+Z13/(Z13+Z60+Z107)*100</f>
        <v>98.919753086419746</v>
      </c>
      <c r="BD13" s="159">
        <f>+AA13/(AA13+AA60+AA107)*100</f>
        <v>98.662207357859529</v>
      </c>
      <c r="BE13" s="159">
        <f>+AB13/(AB13+AB60+AB107)*100</f>
        <v>99.140401146131808</v>
      </c>
      <c r="BF13" s="97"/>
      <c r="BG13" s="97"/>
      <c r="BH13" s="97"/>
      <c r="BI13" s="97"/>
      <c r="BJ13" s="97"/>
    </row>
    <row r="14" spans="1:62" ht="15" customHeight="1" x14ac:dyDescent="0.2">
      <c r="A14" s="108"/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D14" s="108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</row>
    <row r="15" spans="1:62" ht="15" customHeight="1" x14ac:dyDescent="0.2">
      <c r="A15" s="108" t="s">
        <v>79</v>
      </c>
      <c r="B15" s="272">
        <v>12412</v>
      </c>
      <c r="C15" s="272">
        <v>6308</v>
      </c>
      <c r="D15" s="272">
        <v>6104</v>
      </c>
      <c r="E15" s="272"/>
      <c r="F15" s="272">
        <v>3062</v>
      </c>
      <c r="G15" s="272">
        <v>1639</v>
      </c>
      <c r="H15" s="272">
        <v>1423</v>
      </c>
      <c r="I15" s="272"/>
      <c r="J15" s="272">
        <v>2958</v>
      </c>
      <c r="K15" s="272">
        <v>1466</v>
      </c>
      <c r="L15" s="272">
        <v>1492</v>
      </c>
      <c r="M15" s="272"/>
      <c r="N15" s="272">
        <v>2521</v>
      </c>
      <c r="O15" s="272">
        <v>1314</v>
      </c>
      <c r="P15" s="272">
        <v>1207</v>
      </c>
      <c r="Q15" s="272"/>
      <c r="R15" s="272">
        <v>1972</v>
      </c>
      <c r="S15" s="272">
        <v>996</v>
      </c>
      <c r="T15" s="272">
        <v>976</v>
      </c>
      <c r="U15" s="272"/>
      <c r="V15" s="272">
        <v>1878</v>
      </c>
      <c r="W15" s="272">
        <v>872</v>
      </c>
      <c r="X15" s="272">
        <v>1006</v>
      </c>
      <c r="Y15" s="272"/>
      <c r="Z15" s="272">
        <v>21</v>
      </c>
      <c r="AA15" s="272">
        <v>21</v>
      </c>
      <c r="AB15" s="272">
        <v>0</v>
      </c>
      <c r="AD15" s="108" t="s">
        <v>79</v>
      </c>
      <c r="AE15" s="103">
        <f t="shared" ref="AE15:AE41" si="0">+B15/(B15+B62+B109)*100</f>
        <v>81.018276762402081</v>
      </c>
      <c r="AF15" s="103">
        <f t="shared" ref="AF15:AF41" si="1">+C15/(C15+C62+C109)*100</f>
        <v>79.817790712387705</v>
      </c>
      <c r="AG15" s="103">
        <f t="shared" ref="AG15:AG41" si="2">+D15/(D15+D62+D109)*100</f>
        <v>82.297424834838878</v>
      </c>
      <c r="AH15" s="143"/>
      <c r="AI15" s="103">
        <f t="shared" ref="AI15:AI41" si="3">+F15/(F15+F62+F109)*100</f>
        <v>74.464980544747078</v>
      </c>
      <c r="AJ15" s="103">
        <f t="shared" ref="AJ15:AJ41" si="4">+G15/(G15+G62+G109)*100</f>
        <v>74.297370806890299</v>
      </c>
      <c r="AK15" s="103">
        <f t="shared" ref="AK15:AK41" si="5">+H15/(H15+H62+H109)*100</f>
        <v>74.658971668415532</v>
      </c>
      <c r="AL15" s="106"/>
      <c r="AM15" s="103">
        <f t="shared" ref="AM15:AM41" si="6">+J15/(J15+J62+J109)*100</f>
        <v>79.751954704772174</v>
      </c>
      <c r="AN15" s="103">
        <f t="shared" ref="AN15:AN41" si="7">+K15/(K15+K62+K109)*100</f>
        <v>77.854487519915025</v>
      </c>
      <c r="AO15" s="103">
        <f t="shared" ref="AO15:AO41" si="8">+L15/(L15+L62+L109)*100</f>
        <v>81.708652792990151</v>
      </c>
      <c r="AP15" s="106"/>
      <c r="AQ15" s="103">
        <f t="shared" ref="AQ15:AQ41" si="9">+N15/(N15+N62+N109)*100</f>
        <v>84.967981125716207</v>
      </c>
      <c r="AR15" s="103">
        <f t="shared" ref="AR15:AR41" si="10">+O15/(O15+O62+O109)*100</f>
        <v>83.801020408163268</v>
      </c>
      <c r="AS15" s="103">
        <f t="shared" ref="AS15:AS41" si="11">+P15/(P15+P62+P109)*100</f>
        <v>86.27591136526091</v>
      </c>
      <c r="AT15" s="106"/>
      <c r="AU15" s="103">
        <f t="shared" ref="AU15:AU41" si="12">+R15/(R15+R62+R109)*100</f>
        <v>78.565737051792823</v>
      </c>
      <c r="AV15" s="103">
        <f t="shared" ref="AV15:AV41" si="13">+S15/(S15+S62+S109)*100</f>
        <v>77.089783281733745</v>
      </c>
      <c r="AW15" s="103">
        <f t="shared" ref="AW15:AW41" si="14">+T15/(T15+T62+T109)*100</f>
        <v>80.131362889983578</v>
      </c>
      <c r="AX15" s="106"/>
      <c r="AY15" s="103">
        <f t="shared" ref="AY15:AY41" si="15">+V15/(V15+V62+V109)*100</f>
        <v>93.853073463268373</v>
      </c>
      <c r="AZ15" s="103">
        <f t="shared" ref="AZ15:AZ41" si="16">+W15/(W15+W62+W109)*100</f>
        <v>93.461950696677391</v>
      </c>
      <c r="BA15" s="103">
        <f t="shared" ref="BA15:BA41" si="17">+X15/(X15+X62+X109)*100</f>
        <v>94.194756554307119</v>
      </c>
      <c r="BB15" s="143"/>
      <c r="BC15" s="103" t="s">
        <v>61</v>
      </c>
      <c r="BD15" s="103" t="s">
        <v>61</v>
      </c>
      <c r="BE15" s="103" t="s">
        <v>61</v>
      </c>
    </row>
    <row r="16" spans="1:62" ht="15" customHeight="1" x14ac:dyDescent="0.2">
      <c r="A16" s="108" t="s">
        <v>80</v>
      </c>
      <c r="B16" s="272">
        <v>16606</v>
      </c>
      <c r="C16" s="272">
        <v>8207</v>
      </c>
      <c r="D16" s="272">
        <v>8399</v>
      </c>
      <c r="E16" s="272"/>
      <c r="F16" s="272">
        <v>3845</v>
      </c>
      <c r="G16" s="272">
        <v>1984</v>
      </c>
      <c r="H16" s="272">
        <v>1861</v>
      </c>
      <c r="I16" s="272"/>
      <c r="J16" s="272">
        <v>3633</v>
      </c>
      <c r="K16" s="272">
        <v>1792</v>
      </c>
      <c r="L16" s="272">
        <v>1841</v>
      </c>
      <c r="M16" s="272"/>
      <c r="N16" s="272">
        <v>3564</v>
      </c>
      <c r="O16" s="272">
        <v>1783</v>
      </c>
      <c r="P16" s="272">
        <v>1781</v>
      </c>
      <c r="Q16" s="272"/>
      <c r="R16" s="272">
        <v>2834</v>
      </c>
      <c r="S16" s="272">
        <v>1316</v>
      </c>
      <c r="T16" s="272">
        <v>1518</v>
      </c>
      <c r="U16" s="272"/>
      <c r="V16" s="272">
        <v>2645</v>
      </c>
      <c r="W16" s="272">
        <v>1287</v>
      </c>
      <c r="X16" s="272">
        <v>1358</v>
      </c>
      <c r="Y16" s="272"/>
      <c r="Z16" s="272">
        <v>85</v>
      </c>
      <c r="AA16" s="272">
        <v>45</v>
      </c>
      <c r="AB16" s="272">
        <v>40</v>
      </c>
      <c r="AD16" s="108" t="s">
        <v>80</v>
      </c>
      <c r="AE16" s="103">
        <f t="shared" si="0"/>
        <v>86.489583333333329</v>
      </c>
      <c r="AF16" s="103">
        <f t="shared" si="1"/>
        <v>84.835641926814148</v>
      </c>
      <c r="AG16" s="103">
        <f t="shared" si="2"/>
        <v>88.169221079151797</v>
      </c>
      <c r="AH16" s="143"/>
      <c r="AI16" s="103">
        <f t="shared" si="3"/>
        <v>82.955771305285865</v>
      </c>
      <c r="AJ16" s="103">
        <f t="shared" si="4"/>
        <v>81.780708985985157</v>
      </c>
      <c r="AK16" s="103">
        <f t="shared" si="5"/>
        <v>84.246265278406511</v>
      </c>
      <c r="AL16" s="106"/>
      <c r="AM16" s="103">
        <f t="shared" si="6"/>
        <v>86.644407345575956</v>
      </c>
      <c r="AN16" s="103">
        <f t="shared" si="7"/>
        <v>84.928909952606631</v>
      </c>
      <c r="AO16" s="103">
        <f t="shared" si="8"/>
        <v>88.38214114258281</v>
      </c>
      <c r="AP16" s="106"/>
      <c r="AQ16" s="103">
        <f t="shared" si="9"/>
        <v>89.570243779844176</v>
      </c>
      <c r="AR16" s="103">
        <f t="shared" si="10"/>
        <v>88.092885375494063</v>
      </c>
      <c r="AS16" s="103">
        <f t="shared" si="11"/>
        <v>91.099744245524292</v>
      </c>
      <c r="AT16" s="106"/>
      <c r="AU16" s="103">
        <f t="shared" si="12"/>
        <v>81.931193986701359</v>
      </c>
      <c r="AV16" s="103">
        <f t="shared" si="13"/>
        <v>78.473464519976147</v>
      </c>
      <c r="AW16" s="103">
        <f t="shared" si="14"/>
        <v>85.18518518518519</v>
      </c>
      <c r="AX16" s="106"/>
      <c r="AY16" s="103">
        <f t="shared" si="15"/>
        <v>92.839592839592839</v>
      </c>
      <c r="AZ16" s="103">
        <f t="shared" si="16"/>
        <v>92.456896551724128</v>
      </c>
      <c r="BA16" s="103">
        <f t="shared" si="17"/>
        <v>93.205216197666445</v>
      </c>
      <c r="BB16" s="143"/>
      <c r="BC16" s="103">
        <f t="shared" ref="BC16:BE17" si="18">+Z16/(Z16+Z63+Z110)*100</f>
        <v>100</v>
      </c>
      <c r="BD16" s="103">
        <f t="shared" si="18"/>
        <v>100</v>
      </c>
      <c r="BE16" s="103">
        <f t="shared" si="18"/>
        <v>100</v>
      </c>
    </row>
    <row r="17" spans="1:57" ht="15" customHeight="1" x14ac:dyDescent="0.2">
      <c r="A17" s="108" t="s">
        <v>81</v>
      </c>
      <c r="B17" s="272">
        <v>12959</v>
      </c>
      <c r="C17" s="272">
        <v>6202</v>
      </c>
      <c r="D17" s="272">
        <v>6757</v>
      </c>
      <c r="E17" s="272"/>
      <c r="F17" s="272">
        <v>3563</v>
      </c>
      <c r="G17" s="272">
        <v>1737</v>
      </c>
      <c r="H17" s="272">
        <v>1826</v>
      </c>
      <c r="I17" s="272"/>
      <c r="J17" s="272">
        <v>3034</v>
      </c>
      <c r="K17" s="272">
        <v>1483</v>
      </c>
      <c r="L17" s="272">
        <v>1551</v>
      </c>
      <c r="M17" s="272"/>
      <c r="N17" s="272">
        <v>2714</v>
      </c>
      <c r="O17" s="272">
        <v>1256</v>
      </c>
      <c r="P17" s="272">
        <v>1458</v>
      </c>
      <c r="Q17" s="272"/>
      <c r="R17" s="272">
        <v>1848</v>
      </c>
      <c r="S17" s="272">
        <v>873</v>
      </c>
      <c r="T17" s="272">
        <v>975</v>
      </c>
      <c r="U17" s="272"/>
      <c r="V17" s="272">
        <v>1689</v>
      </c>
      <c r="W17" s="272">
        <v>802</v>
      </c>
      <c r="X17" s="272">
        <v>887</v>
      </c>
      <c r="Y17" s="272"/>
      <c r="Z17" s="272">
        <v>111</v>
      </c>
      <c r="AA17" s="272">
        <v>51</v>
      </c>
      <c r="AB17" s="272">
        <v>60</v>
      </c>
      <c r="AD17" s="108" t="s">
        <v>81</v>
      </c>
      <c r="AE17" s="103">
        <f t="shared" si="0"/>
        <v>84.721495815899587</v>
      </c>
      <c r="AF17" s="103">
        <f t="shared" si="1"/>
        <v>82.462438505517895</v>
      </c>
      <c r="AG17" s="103">
        <f t="shared" si="2"/>
        <v>86.906752411575567</v>
      </c>
      <c r="AH17" s="143"/>
      <c r="AI17" s="103">
        <f t="shared" si="3"/>
        <v>82.783457249070636</v>
      </c>
      <c r="AJ17" s="103">
        <f t="shared" si="4"/>
        <v>79.935572940635069</v>
      </c>
      <c r="AK17" s="103">
        <f t="shared" si="5"/>
        <v>85.687470671046455</v>
      </c>
      <c r="AL17" s="106"/>
      <c r="AM17" s="103">
        <f t="shared" si="6"/>
        <v>83.627342888643881</v>
      </c>
      <c r="AN17" s="103">
        <f t="shared" si="7"/>
        <v>81.888459414688015</v>
      </c>
      <c r="AO17" s="103">
        <f t="shared" si="8"/>
        <v>85.360484314804623</v>
      </c>
      <c r="AP17" s="106"/>
      <c r="AQ17" s="103">
        <f t="shared" si="9"/>
        <v>87.042976266837712</v>
      </c>
      <c r="AR17" s="103">
        <f t="shared" si="10"/>
        <v>85.268160217243718</v>
      </c>
      <c r="AS17" s="103">
        <f t="shared" si="11"/>
        <v>88.632218844984806</v>
      </c>
      <c r="AT17" s="106"/>
      <c r="AU17" s="103">
        <f t="shared" si="12"/>
        <v>81.05263157894737</v>
      </c>
      <c r="AV17" s="103">
        <f t="shared" si="13"/>
        <v>77.807486631016047</v>
      </c>
      <c r="AW17" s="103">
        <f t="shared" si="14"/>
        <v>84.196891191709838</v>
      </c>
      <c r="AX17" s="106"/>
      <c r="AY17" s="103">
        <f t="shared" si="15"/>
        <v>91.051212938005392</v>
      </c>
      <c r="AZ17" s="103">
        <f t="shared" si="16"/>
        <v>90.011223344556683</v>
      </c>
      <c r="BA17" s="103">
        <f t="shared" si="17"/>
        <v>92.012448132780079</v>
      </c>
      <c r="BB17" s="143"/>
      <c r="BC17" s="103">
        <f t="shared" si="18"/>
        <v>100</v>
      </c>
      <c r="BD17" s="103">
        <f t="shared" si="18"/>
        <v>100</v>
      </c>
      <c r="BE17" s="103">
        <f t="shared" si="18"/>
        <v>100</v>
      </c>
    </row>
    <row r="18" spans="1:57" ht="15" customHeight="1" x14ac:dyDescent="0.2">
      <c r="A18" s="108" t="s">
        <v>82</v>
      </c>
      <c r="B18" s="272">
        <v>10307</v>
      </c>
      <c r="C18" s="272">
        <v>4951</v>
      </c>
      <c r="D18" s="272">
        <v>5356</v>
      </c>
      <c r="E18" s="272"/>
      <c r="F18" s="272">
        <v>2807</v>
      </c>
      <c r="G18" s="272">
        <v>1403</v>
      </c>
      <c r="H18" s="272">
        <v>1404</v>
      </c>
      <c r="I18" s="272"/>
      <c r="J18" s="272">
        <v>2330</v>
      </c>
      <c r="K18" s="272">
        <v>1083</v>
      </c>
      <c r="L18" s="272">
        <v>1247</v>
      </c>
      <c r="M18" s="272"/>
      <c r="N18" s="272">
        <v>2243</v>
      </c>
      <c r="O18" s="272">
        <v>1065</v>
      </c>
      <c r="P18" s="272">
        <v>1178</v>
      </c>
      <c r="Q18" s="272"/>
      <c r="R18" s="272">
        <v>1532</v>
      </c>
      <c r="S18" s="272">
        <v>770</v>
      </c>
      <c r="T18" s="272">
        <v>762</v>
      </c>
      <c r="U18" s="272"/>
      <c r="V18" s="272">
        <v>1395</v>
      </c>
      <c r="W18" s="272">
        <v>630</v>
      </c>
      <c r="X18" s="272">
        <v>765</v>
      </c>
      <c r="Y18" s="272"/>
      <c r="Z18" s="272">
        <v>0</v>
      </c>
      <c r="AA18" s="272">
        <v>0</v>
      </c>
      <c r="AB18" s="272">
        <v>0</v>
      </c>
      <c r="AD18" s="108" t="s">
        <v>82</v>
      </c>
      <c r="AE18" s="103">
        <f t="shared" si="0"/>
        <v>85.188858583354005</v>
      </c>
      <c r="AF18" s="103">
        <f t="shared" si="1"/>
        <v>83.561181434599149</v>
      </c>
      <c r="AG18" s="103">
        <f t="shared" si="2"/>
        <v>86.750890832523481</v>
      </c>
      <c r="AH18" s="143"/>
      <c r="AI18" s="103">
        <f t="shared" si="3"/>
        <v>77.777777777777786</v>
      </c>
      <c r="AJ18" s="103">
        <f t="shared" si="4"/>
        <v>74.587985114300906</v>
      </c>
      <c r="AK18" s="103">
        <f t="shared" si="5"/>
        <v>81.25</v>
      </c>
      <c r="AL18" s="106"/>
      <c r="AM18" s="103">
        <f t="shared" si="6"/>
        <v>84.758093852309941</v>
      </c>
      <c r="AN18" s="103">
        <f t="shared" si="7"/>
        <v>82.924961715160791</v>
      </c>
      <c r="AO18" s="103">
        <f t="shared" si="8"/>
        <v>86.417186417186414</v>
      </c>
      <c r="AP18" s="106"/>
      <c r="AQ18" s="103">
        <f t="shared" si="9"/>
        <v>90.993914807302232</v>
      </c>
      <c r="AR18" s="103">
        <f t="shared" si="10"/>
        <v>90.792838874680299</v>
      </c>
      <c r="AS18" s="103">
        <f t="shared" si="11"/>
        <v>91.17647058823529</v>
      </c>
      <c r="AT18" s="106"/>
      <c r="AU18" s="103">
        <f t="shared" si="12"/>
        <v>84.969495285635048</v>
      </c>
      <c r="AV18" s="103">
        <f t="shared" si="13"/>
        <v>85.9375</v>
      </c>
      <c r="AW18" s="103">
        <f t="shared" si="14"/>
        <v>84.013230429988965</v>
      </c>
      <c r="AX18" s="106"/>
      <c r="AY18" s="103">
        <f t="shared" si="15"/>
        <v>94.704684317718943</v>
      </c>
      <c r="AZ18" s="103">
        <f t="shared" si="16"/>
        <v>94.170403587443957</v>
      </c>
      <c r="BA18" s="103">
        <f t="shared" si="17"/>
        <v>95.149253731343293</v>
      </c>
      <c r="BB18" s="143"/>
      <c r="BC18" s="103">
        <v>0</v>
      </c>
      <c r="BD18" s="103">
        <v>0</v>
      </c>
      <c r="BE18" s="103">
        <v>0</v>
      </c>
    </row>
    <row r="19" spans="1:57" ht="15" customHeight="1" x14ac:dyDescent="0.2">
      <c r="A19" s="108" t="s">
        <v>83</v>
      </c>
      <c r="B19" s="272">
        <v>2896</v>
      </c>
      <c r="C19" s="272">
        <v>1438</v>
      </c>
      <c r="D19" s="272">
        <v>1458</v>
      </c>
      <c r="E19" s="272"/>
      <c r="F19" s="272">
        <v>663</v>
      </c>
      <c r="G19" s="272">
        <v>356</v>
      </c>
      <c r="H19" s="272">
        <v>307</v>
      </c>
      <c r="I19" s="272"/>
      <c r="J19" s="272">
        <v>573</v>
      </c>
      <c r="K19" s="272">
        <v>285</v>
      </c>
      <c r="L19" s="272">
        <v>288</v>
      </c>
      <c r="M19" s="272"/>
      <c r="N19" s="272">
        <v>625</v>
      </c>
      <c r="O19" s="272">
        <v>295</v>
      </c>
      <c r="P19" s="272">
        <v>330</v>
      </c>
      <c r="Q19" s="272"/>
      <c r="R19" s="272">
        <v>537</v>
      </c>
      <c r="S19" s="272">
        <v>268</v>
      </c>
      <c r="T19" s="272">
        <v>269</v>
      </c>
      <c r="U19" s="272"/>
      <c r="V19" s="272">
        <v>476</v>
      </c>
      <c r="W19" s="272">
        <v>229</v>
      </c>
      <c r="X19" s="272">
        <v>247</v>
      </c>
      <c r="Y19" s="272"/>
      <c r="Z19" s="272">
        <v>22</v>
      </c>
      <c r="AA19" s="272">
        <v>5</v>
      </c>
      <c r="AB19" s="272">
        <v>17</v>
      </c>
      <c r="AD19" s="108" t="s">
        <v>83</v>
      </c>
      <c r="AE19" s="103">
        <f t="shared" si="0"/>
        <v>97.148607849714864</v>
      </c>
      <c r="AF19" s="103">
        <f t="shared" si="1"/>
        <v>96.445338698859828</v>
      </c>
      <c r="AG19" s="103">
        <f t="shared" si="2"/>
        <v>97.852348993288601</v>
      </c>
      <c r="AH19" s="143"/>
      <c r="AI19" s="103">
        <f t="shared" si="3"/>
        <v>96.647230320699705</v>
      </c>
      <c r="AJ19" s="103">
        <f t="shared" si="4"/>
        <v>97.534246575342465</v>
      </c>
      <c r="AK19" s="103">
        <f t="shared" si="5"/>
        <v>95.638629283489095</v>
      </c>
      <c r="AL19" s="106"/>
      <c r="AM19" s="103">
        <f t="shared" si="6"/>
        <v>96.464646464646464</v>
      </c>
      <c r="AN19" s="103">
        <f t="shared" si="7"/>
        <v>95.317725752508366</v>
      </c>
      <c r="AO19" s="103">
        <f t="shared" si="8"/>
        <v>97.627118644067806</v>
      </c>
      <c r="AP19" s="106"/>
      <c r="AQ19" s="103">
        <f t="shared" si="9"/>
        <v>99.206349206349216</v>
      </c>
      <c r="AR19" s="103">
        <f t="shared" si="10"/>
        <v>98.662207357859529</v>
      </c>
      <c r="AS19" s="103">
        <f t="shared" si="11"/>
        <v>99.697885196374628</v>
      </c>
      <c r="AT19" s="106"/>
      <c r="AU19" s="103">
        <f t="shared" si="12"/>
        <v>95.212765957446805</v>
      </c>
      <c r="AV19" s="103">
        <f t="shared" si="13"/>
        <v>92.733564013840834</v>
      </c>
      <c r="AW19" s="103">
        <f t="shared" si="14"/>
        <v>97.818181818181813</v>
      </c>
      <c r="AX19" s="106"/>
      <c r="AY19" s="103">
        <f t="shared" si="15"/>
        <v>98.144329896907209</v>
      </c>
      <c r="AZ19" s="103">
        <f t="shared" si="16"/>
        <v>97.863247863247864</v>
      </c>
      <c r="BA19" s="103">
        <f t="shared" si="17"/>
        <v>98.406374501992033</v>
      </c>
      <c r="BB19" s="143"/>
      <c r="BC19" s="103">
        <v>0</v>
      </c>
      <c r="BD19" s="103">
        <v>0</v>
      </c>
      <c r="BE19" s="103">
        <v>0</v>
      </c>
    </row>
    <row r="20" spans="1:57" ht="15" customHeight="1" x14ac:dyDescent="0.2">
      <c r="A20" s="108" t="s">
        <v>84</v>
      </c>
      <c r="B20" s="272">
        <v>6959</v>
      </c>
      <c r="C20" s="272">
        <v>3516</v>
      </c>
      <c r="D20" s="272">
        <v>3443</v>
      </c>
      <c r="E20" s="272"/>
      <c r="F20" s="272">
        <v>1603</v>
      </c>
      <c r="G20" s="272">
        <v>832</v>
      </c>
      <c r="H20" s="272">
        <v>771</v>
      </c>
      <c r="I20" s="272"/>
      <c r="J20" s="272">
        <v>1669</v>
      </c>
      <c r="K20" s="272">
        <v>849</v>
      </c>
      <c r="L20" s="272">
        <v>820</v>
      </c>
      <c r="M20" s="272"/>
      <c r="N20" s="272">
        <v>1376</v>
      </c>
      <c r="O20" s="272">
        <v>690</v>
      </c>
      <c r="P20" s="272">
        <v>686</v>
      </c>
      <c r="Q20" s="272"/>
      <c r="R20" s="272">
        <v>1288</v>
      </c>
      <c r="S20" s="272">
        <v>624</v>
      </c>
      <c r="T20" s="272">
        <v>664</v>
      </c>
      <c r="U20" s="272"/>
      <c r="V20" s="272">
        <v>996</v>
      </c>
      <c r="W20" s="272">
        <v>507</v>
      </c>
      <c r="X20" s="272">
        <v>489</v>
      </c>
      <c r="Y20" s="272"/>
      <c r="Z20" s="272">
        <v>27</v>
      </c>
      <c r="AA20" s="272">
        <v>14</v>
      </c>
      <c r="AB20" s="272">
        <v>13</v>
      </c>
      <c r="AD20" s="108" t="s">
        <v>84</v>
      </c>
      <c r="AE20" s="103">
        <f t="shared" si="0"/>
        <v>95.538165842943428</v>
      </c>
      <c r="AF20" s="103">
        <f t="shared" si="1"/>
        <v>94.975688816855751</v>
      </c>
      <c r="AG20" s="103">
        <f t="shared" si="2"/>
        <v>96.119486320491347</v>
      </c>
      <c r="AH20" s="143"/>
      <c r="AI20" s="103">
        <f t="shared" si="3"/>
        <v>91.027825099375363</v>
      </c>
      <c r="AJ20" s="103">
        <f t="shared" si="4"/>
        <v>90.631808278867098</v>
      </c>
      <c r="AK20" s="103">
        <f t="shared" si="5"/>
        <v>91.459074733096088</v>
      </c>
      <c r="AL20" s="106"/>
      <c r="AM20" s="103">
        <f t="shared" si="6"/>
        <v>96.029919447640964</v>
      </c>
      <c r="AN20" s="103">
        <f t="shared" si="7"/>
        <v>94.754464285714292</v>
      </c>
      <c r="AO20" s="103">
        <f t="shared" si="8"/>
        <v>97.387173396674584</v>
      </c>
      <c r="AP20" s="106"/>
      <c r="AQ20" s="103">
        <f t="shared" si="9"/>
        <v>97.866287339971549</v>
      </c>
      <c r="AR20" s="103">
        <f t="shared" si="10"/>
        <v>97.595473833097586</v>
      </c>
      <c r="AS20" s="103">
        <f t="shared" si="11"/>
        <v>98.140200286123033</v>
      </c>
      <c r="AT20" s="106"/>
      <c r="AU20" s="103">
        <f t="shared" si="12"/>
        <v>95.055350553505534</v>
      </c>
      <c r="AV20" s="103">
        <f t="shared" si="13"/>
        <v>94.688922610015169</v>
      </c>
      <c r="AW20" s="103">
        <f t="shared" si="14"/>
        <v>95.402298850574709</v>
      </c>
      <c r="AX20" s="106"/>
      <c r="AY20" s="103">
        <f t="shared" si="15"/>
        <v>99.899699097291872</v>
      </c>
      <c r="AZ20" s="103">
        <f t="shared" si="16"/>
        <v>99.803149606299215</v>
      </c>
      <c r="BA20" s="103">
        <f t="shared" si="17"/>
        <v>100</v>
      </c>
      <c r="BB20" s="143"/>
      <c r="BC20" s="103">
        <v>0</v>
      </c>
      <c r="BD20" s="103">
        <v>0</v>
      </c>
      <c r="BE20" s="103">
        <v>0</v>
      </c>
    </row>
    <row r="21" spans="1:57" ht="15" customHeight="1" x14ac:dyDescent="0.2">
      <c r="A21" s="108" t="s">
        <v>85</v>
      </c>
      <c r="B21" s="272">
        <v>1472</v>
      </c>
      <c r="C21" s="272">
        <v>706</v>
      </c>
      <c r="D21" s="272">
        <v>766</v>
      </c>
      <c r="E21" s="272"/>
      <c r="F21" s="272">
        <v>320</v>
      </c>
      <c r="G21" s="272">
        <v>150</v>
      </c>
      <c r="H21" s="272">
        <v>170</v>
      </c>
      <c r="I21" s="272"/>
      <c r="J21" s="272">
        <v>338</v>
      </c>
      <c r="K21" s="272">
        <v>160</v>
      </c>
      <c r="L21" s="272">
        <v>178</v>
      </c>
      <c r="M21" s="272"/>
      <c r="N21" s="272">
        <v>296</v>
      </c>
      <c r="O21" s="272">
        <v>151</v>
      </c>
      <c r="P21" s="272">
        <v>145</v>
      </c>
      <c r="Q21" s="272"/>
      <c r="R21" s="272">
        <v>265</v>
      </c>
      <c r="S21" s="272">
        <v>128</v>
      </c>
      <c r="T21" s="272">
        <v>137</v>
      </c>
      <c r="U21" s="272"/>
      <c r="V21" s="272">
        <v>218</v>
      </c>
      <c r="W21" s="272">
        <v>104</v>
      </c>
      <c r="X21" s="272">
        <v>114</v>
      </c>
      <c r="Y21" s="272"/>
      <c r="Z21" s="272">
        <v>35</v>
      </c>
      <c r="AA21" s="272">
        <v>13</v>
      </c>
      <c r="AB21" s="272">
        <v>22</v>
      </c>
      <c r="AD21" s="108" t="s">
        <v>85</v>
      </c>
      <c r="AE21" s="103">
        <f t="shared" si="0"/>
        <v>95.584415584415581</v>
      </c>
      <c r="AF21" s="103">
        <f t="shared" si="1"/>
        <v>94.007989347536608</v>
      </c>
      <c r="AG21" s="103">
        <f t="shared" si="2"/>
        <v>97.084917617237011</v>
      </c>
      <c r="AH21" s="143"/>
      <c r="AI21" s="103">
        <f t="shared" si="3"/>
        <v>94.395280235988196</v>
      </c>
      <c r="AJ21" s="103">
        <f t="shared" si="4"/>
        <v>92.024539877300612</v>
      </c>
      <c r="AK21" s="103">
        <f t="shared" si="5"/>
        <v>96.590909090909093</v>
      </c>
      <c r="AL21" s="106"/>
      <c r="AM21" s="103">
        <f t="shared" si="6"/>
        <v>94.413407821229043</v>
      </c>
      <c r="AN21" s="103">
        <f t="shared" si="7"/>
        <v>93.567251461988292</v>
      </c>
      <c r="AO21" s="103">
        <f t="shared" si="8"/>
        <v>95.18716577540107</v>
      </c>
      <c r="AP21" s="106"/>
      <c r="AQ21" s="103">
        <f t="shared" si="9"/>
        <v>95.792880258899672</v>
      </c>
      <c r="AR21" s="103">
        <f t="shared" si="10"/>
        <v>95.569620253164558</v>
      </c>
      <c r="AS21" s="103">
        <f t="shared" si="11"/>
        <v>96.026490066225165</v>
      </c>
      <c r="AT21" s="106"/>
      <c r="AU21" s="103">
        <f t="shared" si="12"/>
        <v>94.642857142857139</v>
      </c>
      <c r="AV21" s="103">
        <f t="shared" si="13"/>
        <v>90.780141843971634</v>
      </c>
      <c r="AW21" s="103">
        <f t="shared" si="14"/>
        <v>98.561151079136692</v>
      </c>
      <c r="AX21" s="106"/>
      <c r="AY21" s="103">
        <f t="shared" si="15"/>
        <v>99.543378995433784</v>
      </c>
      <c r="AZ21" s="103">
        <f t="shared" si="16"/>
        <v>99.047619047619051</v>
      </c>
      <c r="BA21" s="103">
        <f t="shared" si="17"/>
        <v>100</v>
      </c>
      <c r="BB21" s="143"/>
      <c r="BC21" s="103">
        <v>0</v>
      </c>
      <c r="BD21" s="103">
        <v>0</v>
      </c>
      <c r="BE21" s="103">
        <v>0</v>
      </c>
    </row>
    <row r="22" spans="1:57" ht="15" customHeight="1" x14ac:dyDescent="0.2">
      <c r="A22" s="108" t="s">
        <v>86</v>
      </c>
      <c r="B22" s="272">
        <v>18578</v>
      </c>
      <c r="C22" s="272">
        <v>9026</v>
      </c>
      <c r="D22" s="272">
        <v>9552</v>
      </c>
      <c r="E22" s="272"/>
      <c r="F22" s="272">
        <v>4585</v>
      </c>
      <c r="G22" s="272">
        <v>2359</v>
      </c>
      <c r="H22" s="272">
        <v>2226</v>
      </c>
      <c r="I22" s="272"/>
      <c r="J22" s="272">
        <v>4329</v>
      </c>
      <c r="K22" s="272">
        <v>2115</v>
      </c>
      <c r="L22" s="272">
        <v>2214</v>
      </c>
      <c r="M22" s="272"/>
      <c r="N22" s="272">
        <v>3889</v>
      </c>
      <c r="O22" s="272">
        <v>1852</v>
      </c>
      <c r="P22" s="272">
        <v>2037</v>
      </c>
      <c r="Q22" s="272"/>
      <c r="R22" s="272">
        <v>3156</v>
      </c>
      <c r="S22" s="272">
        <v>1517</v>
      </c>
      <c r="T22" s="272">
        <v>1639</v>
      </c>
      <c r="U22" s="272"/>
      <c r="V22" s="272">
        <v>2515</v>
      </c>
      <c r="W22" s="272">
        <v>1133</v>
      </c>
      <c r="X22" s="272">
        <v>1382</v>
      </c>
      <c r="Y22" s="272"/>
      <c r="Z22" s="272">
        <v>104</v>
      </c>
      <c r="AA22" s="272">
        <v>50</v>
      </c>
      <c r="AB22" s="272">
        <v>54</v>
      </c>
      <c r="AD22" s="108" t="s">
        <v>86</v>
      </c>
      <c r="AE22" s="103">
        <f t="shared" si="0"/>
        <v>87.731394030978464</v>
      </c>
      <c r="AF22" s="103">
        <f t="shared" si="1"/>
        <v>85.303846517342407</v>
      </c>
      <c r="AG22" s="103">
        <f t="shared" si="2"/>
        <v>90.155733836715441</v>
      </c>
      <c r="AH22" s="143"/>
      <c r="AI22" s="103">
        <f t="shared" si="3"/>
        <v>82.153735889625509</v>
      </c>
      <c r="AJ22" s="103">
        <f t="shared" si="4"/>
        <v>79.857819905213262</v>
      </c>
      <c r="AK22" s="103">
        <f t="shared" si="5"/>
        <v>84.735439665017125</v>
      </c>
      <c r="AL22" s="106"/>
      <c r="AM22" s="103">
        <f t="shared" si="6"/>
        <v>89.276139410187668</v>
      </c>
      <c r="AN22" s="103">
        <f t="shared" si="7"/>
        <v>86.50306748466258</v>
      </c>
      <c r="AO22" s="103">
        <f t="shared" si="8"/>
        <v>92.096505823627282</v>
      </c>
      <c r="AP22" s="106"/>
      <c r="AQ22" s="103">
        <f t="shared" si="9"/>
        <v>91.721698113207552</v>
      </c>
      <c r="AR22" s="103">
        <f t="shared" si="10"/>
        <v>89.902912621359221</v>
      </c>
      <c r="AS22" s="103">
        <f t="shared" si="11"/>
        <v>93.440366972477065</v>
      </c>
      <c r="AT22" s="106"/>
      <c r="AU22" s="103">
        <f t="shared" si="12"/>
        <v>86.276653909240025</v>
      </c>
      <c r="AV22" s="103">
        <f t="shared" si="13"/>
        <v>83.904867256637175</v>
      </c>
      <c r="AW22" s="103">
        <f t="shared" si="14"/>
        <v>88.594594594594597</v>
      </c>
      <c r="AX22" s="106"/>
      <c r="AY22" s="103">
        <f t="shared" si="15"/>
        <v>91.654518950437307</v>
      </c>
      <c r="AZ22" s="103">
        <f t="shared" si="16"/>
        <v>89.636075949367083</v>
      </c>
      <c r="BA22" s="103">
        <f t="shared" si="17"/>
        <v>93.378378378378386</v>
      </c>
      <c r="BB22" s="143"/>
      <c r="BC22" s="103">
        <v>0</v>
      </c>
      <c r="BD22" s="103">
        <v>0</v>
      </c>
      <c r="BE22" s="103">
        <v>0</v>
      </c>
    </row>
    <row r="23" spans="1:57" ht="15" customHeight="1" x14ac:dyDescent="0.2">
      <c r="A23" s="108" t="s">
        <v>87</v>
      </c>
      <c r="B23" s="272">
        <v>8760</v>
      </c>
      <c r="C23" s="272">
        <v>4218</v>
      </c>
      <c r="D23" s="272">
        <v>4542</v>
      </c>
      <c r="E23" s="272"/>
      <c r="F23" s="272">
        <v>2036</v>
      </c>
      <c r="G23" s="272">
        <v>993</v>
      </c>
      <c r="H23" s="272">
        <v>1043</v>
      </c>
      <c r="I23" s="272"/>
      <c r="J23" s="272">
        <v>1791</v>
      </c>
      <c r="K23" s="272">
        <v>880</v>
      </c>
      <c r="L23" s="272">
        <v>911</v>
      </c>
      <c r="M23" s="272"/>
      <c r="N23" s="272">
        <v>1815</v>
      </c>
      <c r="O23" s="272">
        <v>868</v>
      </c>
      <c r="P23" s="272">
        <v>947</v>
      </c>
      <c r="Q23" s="272"/>
      <c r="R23" s="272">
        <v>1597</v>
      </c>
      <c r="S23" s="272">
        <v>784</v>
      </c>
      <c r="T23" s="272">
        <v>813</v>
      </c>
      <c r="U23" s="272"/>
      <c r="V23" s="272">
        <v>1422</v>
      </c>
      <c r="W23" s="272">
        <v>658</v>
      </c>
      <c r="X23" s="272">
        <v>764</v>
      </c>
      <c r="Y23" s="272"/>
      <c r="Z23" s="272">
        <v>99</v>
      </c>
      <c r="AA23" s="272">
        <v>35</v>
      </c>
      <c r="AB23" s="272">
        <v>64</v>
      </c>
      <c r="AD23" s="108" t="s">
        <v>87</v>
      </c>
      <c r="AE23" s="103">
        <f t="shared" si="0"/>
        <v>89.61636828644501</v>
      </c>
      <c r="AF23" s="103">
        <f t="shared" si="1"/>
        <v>88.058455114822536</v>
      </c>
      <c r="AG23" s="103">
        <f t="shared" si="2"/>
        <v>91.113340020060178</v>
      </c>
      <c r="AH23" s="143"/>
      <c r="AI23" s="103">
        <f t="shared" si="3"/>
        <v>88.947138488422894</v>
      </c>
      <c r="AJ23" s="103">
        <f t="shared" si="4"/>
        <v>85.529715762273909</v>
      </c>
      <c r="AK23" s="103">
        <f t="shared" si="5"/>
        <v>92.464539007092199</v>
      </c>
      <c r="AL23" s="106"/>
      <c r="AM23" s="103">
        <f t="shared" si="6"/>
        <v>88.183161004431312</v>
      </c>
      <c r="AN23" s="103">
        <f t="shared" si="7"/>
        <v>87.042532146389718</v>
      </c>
      <c r="AO23" s="103">
        <f t="shared" si="8"/>
        <v>89.313725490196077</v>
      </c>
      <c r="AP23" s="106"/>
      <c r="AQ23" s="103">
        <f t="shared" si="9"/>
        <v>93.508500772797532</v>
      </c>
      <c r="AR23" s="103">
        <f t="shared" si="10"/>
        <v>92.636072572038415</v>
      </c>
      <c r="AS23" s="103">
        <f t="shared" si="11"/>
        <v>94.322709163346616</v>
      </c>
      <c r="AT23" s="106"/>
      <c r="AU23" s="103">
        <f t="shared" si="12"/>
        <v>83.788037775445957</v>
      </c>
      <c r="AV23" s="103">
        <f t="shared" si="13"/>
        <v>83.582089552238799</v>
      </c>
      <c r="AW23" s="103">
        <f t="shared" si="14"/>
        <v>83.987603305785115</v>
      </c>
      <c r="AX23" s="106"/>
      <c r="AY23" s="103">
        <f t="shared" si="15"/>
        <v>94.234592445328033</v>
      </c>
      <c r="AZ23" s="103">
        <f t="shared" si="16"/>
        <v>92.937853107344637</v>
      </c>
      <c r="BA23" s="103">
        <f t="shared" si="17"/>
        <v>95.380774032459428</v>
      </c>
      <c r="BB23" s="143"/>
      <c r="BC23" s="103">
        <v>0</v>
      </c>
      <c r="BD23" s="103">
        <v>0</v>
      </c>
      <c r="BE23" s="103">
        <v>0</v>
      </c>
    </row>
    <row r="24" spans="1:57" ht="15" customHeight="1" x14ac:dyDescent="0.2">
      <c r="A24" s="108" t="s">
        <v>88</v>
      </c>
      <c r="B24" s="272">
        <v>8602</v>
      </c>
      <c r="C24" s="272">
        <v>4218</v>
      </c>
      <c r="D24" s="272">
        <v>4384</v>
      </c>
      <c r="E24" s="272"/>
      <c r="F24" s="272">
        <v>2204</v>
      </c>
      <c r="G24" s="272">
        <v>1087</v>
      </c>
      <c r="H24" s="272">
        <v>1117</v>
      </c>
      <c r="I24" s="272"/>
      <c r="J24" s="272">
        <v>1792</v>
      </c>
      <c r="K24" s="272">
        <v>926</v>
      </c>
      <c r="L24" s="272">
        <v>866</v>
      </c>
      <c r="M24" s="272"/>
      <c r="N24" s="272">
        <v>1633</v>
      </c>
      <c r="O24" s="272">
        <v>799</v>
      </c>
      <c r="P24" s="272">
        <v>834</v>
      </c>
      <c r="Q24" s="272"/>
      <c r="R24" s="272">
        <v>1560</v>
      </c>
      <c r="S24" s="272">
        <v>752</v>
      </c>
      <c r="T24" s="272">
        <v>808</v>
      </c>
      <c r="U24" s="272"/>
      <c r="V24" s="272">
        <v>1413</v>
      </c>
      <c r="W24" s="272">
        <v>654</v>
      </c>
      <c r="X24" s="272">
        <v>759</v>
      </c>
      <c r="Y24" s="272"/>
      <c r="Z24" s="272">
        <v>0</v>
      </c>
      <c r="AA24" s="272">
        <v>0</v>
      </c>
      <c r="AB24" s="272">
        <v>0</v>
      </c>
      <c r="AD24" s="108" t="s">
        <v>88</v>
      </c>
      <c r="AE24" s="103">
        <f t="shared" si="0"/>
        <v>90.728826073199031</v>
      </c>
      <c r="AF24" s="103">
        <f t="shared" si="1"/>
        <v>88.501888375996643</v>
      </c>
      <c r="AG24" s="103">
        <f t="shared" si="2"/>
        <v>92.979851537645814</v>
      </c>
      <c r="AH24" s="143"/>
      <c r="AI24" s="103">
        <f t="shared" si="3"/>
        <v>89.666395443449971</v>
      </c>
      <c r="AJ24" s="103">
        <f t="shared" si="4"/>
        <v>86.201427438540847</v>
      </c>
      <c r="AK24" s="103">
        <f t="shared" si="5"/>
        <v>93.316624895572261</v>
      </c>
      <c r="AL24" s="106"/>
      <c r="AM24" s="103">
        <f t="shared" si="6"/>
        <v>89.021361152508689</v>
      </c>
      <c r="AN24" s="103">
        <f t="shared" si="7"/>
        <v>86.866791744840526</v>
      </c>
      <c r="AO24" s="103">
        <f t="shared" si="8"/>
        <v>91.446673706441402</v>
      </c>
      <c r="AP24" s="106"/>
      <c r="AQ24" s="103">
        <f t="shared" si="9"/>
        <v>92.312040700960992</v>
      </c>
      <c r="AR24" s="103">
        <f t="shared" si="10"/>
        <v>89.876265466816648</v>
      </c>
      <c r="AS24" s="103">
        <f t="shared" si="11"/>
        <v>94.77272727272728</v>
      </c>
      <c r="AT24" s="106"/>
      <c r="AU24" s="103">
        <f t="shared" si="12"/>
        <v>88.787706317586796</v>
      </c>
      <c r="AV24" s="103">
        <f t="shared" si="13"/>
        <v>87.953216374269005</v>
      </c>
      <c r="AW24" s="103">
        <f t="shared" si="14"/>
        <v>89.578713968957871</v>
      </c>
      <c r="AX24" s="106"/>
      <c r="AY24" s="103">
        <f t="shared" si="15"/>
        <v>95.215633423180591</v>
      </c>
      <c r="AZ24" s="103">
        <f t="shared" si="16"/>
        <v>94.100719424460436</v>
      </c>
      <c r="BA24" s="103">
        <f t="shared" si="17"/>
        <v>96.197718631178702</v>
      </c>
      <c r="BB24" s="143"/>
      <c r="BC24" s="103">
        <v>0</v>
      </c>
      <c r="BD24" s="103">
        <v>0</v>
      </c>
      <c r="BE24" s="103">
        <v>0</v>
      </c>
    </row>
    <row r="25" spans="1:57" ht="15" customHeight="1" x14ac:dyDescent="0.2">
      <c r="A25" s="108" t="s">
        <v>89</v>
      </c>
      <c r="B25" s="272">
        <v>3006</v>
      </c>
      <c r="C25" s="272">
        <v>1423</v>
      </c>
      <c r="D25" s="272">
        <v>1583</v>
      </c>
      <c r="E25" s="272"/>
      <c r="F25" s="272">
        <v>746</v>
      </c>
      <c r="G25" s="272">
        <v>350</v>
      </c>
      <c r="H25" s="272">
        <v>396</v>
      </c>
      <c r="I25" s="272"/>
      <c r="J25" s="272">
        <v>720</v>
      </c>
      <c r="K25" s="272">
        <v>361</v>
      </c>
      <c r="L25" s="272">
        <v>359</v>
      </c>
      <c r="M25" s="272"/>
      <c r="N25" s="272">
        <v>577</v>
      </c>
      <c r="O25" s="272">
        <v>274</v>
      </c>
      <c r="P25" s="272">
        <v>303</v>
      </c>
      <c r="Q25" s="272"/>
      <c r="R25" s="272">
        <v>538</v>
      </c>
      <c r="S25" s="272">
        <v>261</v>
      </c>
      <c r="T25" s="272">
        <v>277</v>
      </c>
      <c r="U25" s="272"/>
      <c r="V25" s="272">
        <v>425</v>
      </c>
      <c r="W25" s="272">
        <v>177</v>
      </c>
      <c r="X25" s="272">
        <v>248</v>
      </c>
      <c r="Y25" s="272"/>
      <c r="Z25" s="272">
        <v>0</v>
      </c>
      <c r="AA25" s="272">
        <v>0</v>
      </c>
      <c r="AB25" s="272">
        <v>0</v>
      </c>
      <c r="AD25" s="108" t="s">
        <v>89</v>
      </c>
      <c r="AE25" s="103">
        <f t="shared" si="0"/>
        <v>88.856044930535035</v>
      </c>
      <c r="AF25" s="103">
        <f t="shared" si="1"/>
        <v>85.465465465465456</v>
      </c>
      <c r="AG25" s="103">
        <f t="shared" si="2"/>
        <v>92.142025611175782</v>
      </c>
      <c r="AH25" s="143"/>
      <c r="AI25" s="103">
        <f t="shared" si="3"/>
        <v>82.068206820682065</v>
      </c>
      <c r="AJ25" s="103">
        <f t="shared" si="4"/>
        <v>75.107296137339048</v>
      </c>
      <c r="AK25" s="103">
        <f t="shared" si="5"/>
        <v>89.390519187358919</v>
      </c>
      <c r="AL25" s="106"/>
      <c r="AM25" s="103">
        <f t="shared" si="6"/>
        <v>86.538461538461547</v>
      </c>
      <c r="AN25" s="103">
        <f t="shared" si="7"/>
        <v>85.545023696682463</v>
      </c>
      <c r="AO25" s="103">
        <f t="shared" si="8"/>
        <v>87.560975609756099</v>
      </c>
      <c r="AP25" s="106"/>
      <c r="AQ25" s="103">
        <f t="shared" si="9"/>
        <v>94.127243066884176</v>
      </c>
      <c r="AR25" s="103">
        <f t="shared" si="10"/>
        <v>91.638795986622071</v>
      </c>
      <c r="AS25" s="103">
        <f t="shared" si="11"/>
        <v>96.496815286624198</v>
      </c>
      <c r="AT25" s="106"/>
      <c r="AU25" s="103">
        <f t="shared" si="12"/>
        <v>89.072847682119203</v>
      </c>
      <c r="AV25" s="103">
        <f t="shared" si="13"/>
        <v>86.710963455149511</v>
      </c>
      <c r="AW25" s="103">
        <f t="shared" si="14"/>
        <v>91.419141914191414</v>
      </c>
      <c r="AX25" s="106"/>
      <c r="AY25" s="103">
        <f t="shared" si="15"/>
        <v>100</v>
      </c>
      <c r="AZ25" s="103">
        <f t="shared" si="16"/>
        <v>100</v>
      </c>
      <c r="BA25" s="103">
        <f t="shared" si="17"/>
        <v>100</v>
      </c>
      <c r="BB25" s="143"/>
      <c r="BC25" s="103">
        <v>0</v>
      </c>
      <c r="BD25" s="103">
        <v>0</v>
      </c>
      <c r="BE25" s="103">
        <v>0</v>
      </c>
    </row>
    <row r="26" spans="1:57" ht="15" customHeight="1" x14ac:dyDescent="0.2">
      <c r="A26" s="154" t="s">
        <v>90</v>
      </c>
      <c r="B26" s="272">
        <v>16972</v>
      </c>
      <c r="C26" s="272">
        <v>8244</v>
      </c>
      <c r="D26" s="272">
        <v>8728</v>
      </c>
      <c r="E26" s="272"/>
      <c r="F26" s="272">
        <v>4226</v>
      </c>
      <c r="G26" s="272">
        <v>2151</v>
      </c>
      <c r="H26" s="272">
        <v>2075</v>
      </c>
      <c r="I26" s="272"/>
      <c r="J26" s="272">
        <v>3847</v>
      </c>
      <c r="K26" s="272">
        <v>1886</v>
      </c>
      <c r="L26" s="272">
        <v>1961</v>
      </c>
      <c r="M26" s="272"/>
      <c r="N26" s="272">
        <v>3675</v>
      </c>
      <c r="O26" s="272">
        <v>1805</v>
      </c>
      <c r="P26" s="272">
        <v>1870</v>
      </c>
      <c r="Q26" s="272"/>
      <c r="R26" s="272">
        <v>2754</v>
      </c>
      <c r="S26" s="272">
        <v>1295</v>
      </c>
      <c r="T26" s="272">
        <v>1459</v>
      </c>
      <c r="U26" s="272"/>
      <c r="V26" s="272">
        <v>2437</v>
      </c>
      <c r="W26" s="272">
        <v>1094</v>
      </c>
      <c r="X26" s="272">
        <v>1343</v>
      </c>
      <c r="Y26" s="272"/>
      <c r="Z26" s="272">
        <v>33</v>
      </c>
      <c r="AA26" s="272">
        <v>13</v>
      </c>
      <c r="AB26" s="272">
        <v>20</v>
      </c>
      <c r="AD26" s="154" t="s">
        <v>90</v>
      </c>
      <c r="AE26" s="103">
        <f t="shared" si="0"/>
        <v>86.587419009234225</v>
      </c>
      <c r="AF26" s="103">
        <f t="shared" si="1"/>
        <v>83.882783882783883</v>
      </c>
      <c r="AG26" s="103">
        <f t="shared" si="2"/>
        <v>89.307275145809882</v>
      </c>
      <c r="AH26" s="143"/>
      <c r="AI26" s="103">
        <f t="shared" si="3"/>
        <v>81.035474592521567</v>
      </c>
      <c r="AJ26" s="103">
        <f t="shared" si="4"/>
        <v>78.762358110582213</v>
      </c>
      <c r="AK26" s="103">
        <f t="shared" si="5"/>
        <v>83.534621578099845</v>
      </c>
      <c r="AL26" s="106"/>
      <c r="AM26" s="103">
        <f t="shared" si="6"/>
        <v>84.142607174103233</v>
      </c>
      <c r="AN26" s="103">
        <f t="shared" si="7"/>
        <v>80.874785591766724</v>
      </c>
      <c r="AO26" s="103">
        <f t="shared" si="8"/>
        <v>87.544642857142861</v>
      </c>
      <c r="AP26" s="106"/>
      <c r="AQ26" s="103">
        <f t="shared" si="9"/>
        <v>91.259001738266704</v>
      </c>
      <c r="AR26" s="103">
        <f t="shared" si="10"/>
        <v>88.264058679706608</v>
      </c>
      <c r="AS26" s="103">
        <f t="shared" si="11"/>
        <v>94.349142280524717</v>
      </c>
      <c r="AT26" s="106"/>
      <c r="AU26" s="103">
        <f t="shared" si="12"/>
        <v>85.078776645041714</v>
      </c>
      <c r="AV26" s="103">
        <f t="shared" si="13"/>
        <v>82.800511508951402</v>
      </c>
      <c r="AW26" s="103">
        <f t="shared" si="14"/>
        <v>87.208607292289301</v>
      </c>
      <c r="AX26" s="106"/>
      <c r="AY26" s="103">
        <f t="shared" si="15"/>
        <v>96.821613031386562</v>
      </c>
      <c r="AZ26" s="103">
        <f t="shared" si="16"/>
        <v>95.71303587051618</v>
      </c>
      <c r="BA26" s="103">
        <f t="shared" si="17"/>
        <v>97.743813682678322</v>
      </c>
      <c r="BB26" s="143"/>
      <c r="BC26" s="103">
        <v>0</v>
      </c>
      <c r="BD26" s="103">
        <v>0</v>
      </c>
      <c r="BE26" s="103">
        <v>0</v>
      </c>
    </row>
    <row r="27" spans="1:57" ht="15" customHeight="1" x14ac:dyDescent="0.2">
      <c r="A27" s="108" t="s">
        <v>91</v>
      </c>
      <c r="B27" s="272">
        <v>5002</v>
      </c>
      <c r="C27" s="272">
        <v>2569</v>
      </c>
      <c r="D27" s="272">
        <v>2433</v>
      </c>
      <c r="E27" s="272"/>
      <c r="F27" s="272">
        <v>1243</v>
      </c>
      <c r="G27" s="272">
        <v>638</v>
      </c>
      <c r="H27" s="272">
        <v>605</v>
      </c>
      <c r="I27" s="272"/>
      <c r="J27" s="272">
        <v>1115</v>
      </c>
      <c r="K27" s="272">
        <v>584</v>
      </c>
      <c r="L27" s="272">
        <v>531</v>
      </c>
      <c r="M27" s="272"/>
      <c r="N27" s="272">
        <v>950</v>
      </c>
      <c r="O27" s="272">
        <v>463</v>
      </c>
      <c r="P27" s="272">
        <v>487</v>
      </c>
      <c r="Q27" s="272"/>
      <c r="R27" s="272">
        <v>908</v>
      </c>
      <c r="S27" s="272">
        <v>465</v>
      </c>
      <c r="T27" s="272">
        <v>443</v>
      </c>
      <c r="U27" s="272"/>
      <c r="V27" s="272">
        <v>786</v>
      </c>
      <c r="W27" s="272">
        <v>419</v>
      </c>
      <c r="X27" s="272">
        <v>367</v>
      </c>
      <c r="Y27" s="272"/>
      <c r="Z27" s="272">
        <v>0</v>
      </c>
      <c r="AA27" s="272">
        <v>0</v>
      </c>
      <c r="AB27" s="272">
        <v>0</v>
      </c>
      <c r="AD27" s="108" t="s">
        <v>91</v>
      </c>
      <c r="AE27" s="103">
        <f t="shared" si="0"/>
        <v>95.842115347767773</v>
      </c>
      <c r="AF27" s="103">
        <f t="shared" si="1"/>
        <v>94.937176644493718</v>
      </c>
      <c r="AG27" s="103">
        <f t="shared" si="2"/>
        <v>96.816553919617988</v>
      </c>
      <c r="AH27" s="143"/>
      <c r="AI27" s="103">
        <f t="shared" si="3"/>
        <v>94.596651445966515</v>
      </c>
      <c r="AJ27" s="103">
        <f t="shared" si="4"/>
        <v>93.411420204978029</v>
      </c>
      <c r="AK27" s="103">
        <f t="shared" si="5"/>
        <v>95.879556259904902</v>
      </c>
      <c r="AL27" s="106"/>
      <c r="AM27" s="103">
        <f t="shared" si="6"/>
        <v>94.651952461799667</v>
      </c>
      <c r="AN27" s="103">
        <f t="shared" si="7"/>
        <v>94.498381877022652</v>
      </c>
      <c r="AO27" s="103">
        <f t="shared" si="8"/>
        <v>94.821428571428569</v>
      </c>
      <c r="AP27" s="106"/>
      <c r="AQ27" s="103">
        <f t="shared" si="9"/>
        <v>96.642929806714136</v>
      </c>
      <c r="AR27" s="103">
        <f t="shared" si="10"/>
        <v>94.29735234215886</v>
      </c>
      <c r="AS27" s="103">
        <f t="shared" si="11"/>
        <v>98.983739837398375</v>
      </c>
      <c r="AT27" s="106"/>
      <c r="AU27" s="103">
        <f t="shared" si="12"/>
        <v>96.905016008537899</v>
      </c>
      <c r="AV27" s="103">
        <f t="shared" si="13"/>
        <v>96.074380165289256</v>
      </c>
      <c r="AW27" s="103">
        <f t="shared" si="14"/>
        <v>97.792494481236204</v>
      </c>
      <c r="AX27" s="106"/>
      <c r="AY27" s="103">
        <f t="shared" si="15"/>
        <v>97.39776951672863</v>
      </c>
      <c r="AZ27" s="103">
        <f t="shared" si="16"/>
        <v>97.441860465116278</v>
      </c>
      <c r="BA27" s="103">
        <f t="shared" si="17"/>
        <v>97.347480106100789</v>
      </c>
      <c r="BB27" s="143"/>
      <c r="BC27" s="103">
        <v>0</v>
      </c>
      <c r="BD27" s="103">
        <v>0</v>
      </c>
      <c r="BE27" s="103">
        <v>0</v>
      </c>
    </row>
    <row r="28" spans="1:57" ht="15" customHeight="1" x14ac:dyDescent="0.2">
      <c r="A28" s="108" t="s">
        <v>92</v>
      </c>
      <c r="B28" s="272">
        <v>18822</v>
      </c>
      <c r="C28" s="272">
        <v>9203</v>
      </c>
      <c r="D28" s="272">
        <v>9619</v>
      </c>
      <c r="E28" s="272"/>
      <c r="F28" s="272">
        <v>5005</v>
      </c>
      <c r="G28" s="272">
        <v>2505</v>
      </c>
      <c r="H28" s="272">
        <v>2500</v>
      </c>
      <c r="I28" s="272"/>
      <c r="J28" s="272">
        <v>4238</v>
      </c>
      <c r="K28" s="272">
        <v>2068</v>
      </c>
      <c r="L28" s="272">
        <v>2170</v>
      </c>
      <c r="M28" s="272"/>
      <c r="N28" s="272">
        <v>4063</v>
      </c>
      <c r="O28" s="272">
        <v>1917</v>
      </c>
      <c r="P28" s="272">
        <v>2146</v>
      </c>
      <c r="Q28" s="272"/>
      <c r="R28" s="272">
        <v>2889</v>
      </c>
      <c r="S28" s="272">
        <v>1420</v>
      </c>
      <c r="T28" s="272">
        <v>1469</v>
      </c>
      <c r="U28" s="272"/>
      <c r="V28" s="272">
        <v>2607</v>
      </c>
      <c r="W28" s="272">
        <v>1283</v>
      </c>
      <c r="X28" s="272">
        <v>1324</v>
      </c>
      <c r="Y28" s="272"/>
      <c r="Z28" s="272">
        <v>20</v>
      </c>
      <c r="AA28" s="272">
        <v>10</v>
      </c>
      <c r="AB28" s="272">
        <v>10</v>
      </c>
      <c r="AD28" s="108" t="s">
        <v>92</v>
      </c>
      <c r="AE28" s="103">
        <f t="shared" si="0"/>
        <v>88.225367957251336</v>
      </c>
      <c r="AF28" s="103">
        <f t="shared" si="1"/>
        <v>86.413145539906097</v>
      </c>
      <c r="AG28" s="103">
        <f t="shared" si="2"/>
        <v>90.03182328715836</v>
      </c>
      <c r="AH28" s="143"/>
      <c r="AI28" s="103">
        <f t="shared" si="3"/>
        <v>86.786890931160045</v>
      </c>
      <c r="AJ28" s="103">
        <f t="shared" si="4"/>
        <v>84.145112529392009</v>
      </c>
      <c r="AK28" s="103">
        <f t="shared" si="5"/>
        <v>89.605734767025098</v>
      </c>
      <c r="AL28" s="106"/>
      <c r="AM28" s="103">
        <f t="shared" si="6"/>
        <v>86.155722707867454</v>
      </c>
      <c r="AN28" s="103">
        <f t="shared" si="7"/>
        <v>84.788847888478884</v>
      </c>
      <c r="AO28" s="103">
        <f t="shared" si="8"/>
        <v>87.5</v>
      </c>
      <c r="AP28" s="106"/>
      <c r="AQ28" s="103">
        <f t="shared" si="9"/>
        <v>90.288888888888891</v>
      </c>
      <c r="AR28" s="103">
        <f t="shared" si="10"/>
        <v>88.626907073509017</v>
      </c>
      <c r="AS28" s="103">
        <f t="shared" si="11"/>
        <v>91.827128797603763</v>
      </c>
      <c r="AT28" s="106"/>
      <c r="AU28" s="103">
        <f t="shared" si="12"/>
        <v>87.492428831011509</v>
      </c>
      <c r="AV28" s="103">
        <f t="shared" si="13"/>
        <v>86.374695863746965</v>
      </c>
      <c r="AW28" s="103">
        <f t="shared" si="14"/>
        <v>88.600723763570571</v>
      </c>
      <c r="AX28" s="106"/>
      <c r="AY28" s="103">
        <f t="shared" si="15"/>
        <v>92.250530785562631</v>
      </c>
      <c r="AZ28" s="103">
        <f t="shared" si="16"/>
        <v>90.543401552575858</v>
      </c>
      <c r="BA28" s="103">
        <f t="shared" si="17"/>
        <v>93.96735273243435</v>
      </c>
      <c r="BB28" s="143"/>
      <c r="BC28" s="103">
        <v>0</v>
      </c>
      <c r="BD28" s="103">
        <v>0</v>
      </c>
      <c r="BE28" s="103">
        <v>0</v>
      </c>
    </row>
    <row r="29" spans="1:57" ht="15" customHeight="1" x14ac:dyDescent="0.2">
      <c r="A29" s="108" t="s">
        <v>93</v>
      </c>
      <c r="B29" s="272">
        <v>3241</v>
      </c>
      <c r="C29" s="272">
        <v>1611</v>
      </c>
      <c r="D29" s="272">
        <v>1630</v>
      </c>
      <c r="E29" s="272"/>
      <c r="F29" s="272">
        <v>937</v>
      </c>
      <c r="G29" s="272">
        <v>446</v>
      </c>
      <c r="H29" s="272">
        <v>491</v>
      </c>
      <c r="I29" s="272"/>
      <c r="J29" s="272">
        <v>778</v>
      </c>
      <c r="K29" s="272">
        <v>403</v>
      </c>
      <c r="L29" s="272">
        <v>375</v>
      </c>
      <c r="M29" s="272"/>
      <c r="N29" s="272">
        <v>635</v>
      </c>
      <c r="O29" s="272">
        <v>311</v>
      </c>
      <c r="P29" s="272">
        <v>324</v>
      </c>
      <c r="Q29" s="272"/>
      <c r="R29" s="272">
        <v>500</v>
      </c>
      <c r="S29" s="272">
        <v>268</v>
      </c>
      <c r="T29" s="272">
        <v>232</v>
      </c>
      <c r="U29" s="272"/>
      <c r="V29" s="272">
        <v>391</v>
      </c>
      <c r="W29" s="272">
        <v>183</v>
      </c>
      <c r="X29" s="272">
        <v>208</v>
      </c>
      <c r="Y29" s="272"/>
      <c r="Z29" s="272">
        <v>0</v>
      </c>
      <c r="AA29" s="272">
        <v>0</v>
      </c>
      <c r="AB29" s="272">
        <v>0</v>
      </c>
      <c r="AD29" s="108" t="s">
        <v>93</v>
      </c>
      <c r="AE29" s="103">
        <f t="shared" si="0"/>
        <v>94.793799356536994</v>
      </c>
      <c r="AF29" s="103">
        <f t="shared" si="1"/>
        <v>93.88111888111888</v>
      </c>
      <c r="AG29" s="103">
        <f t="shared" si="2"/>
        <v>95.713446858485028</v>
      </c>
      <c r="AH29" s="143"/>
      <c r="AI29" s="103">
        <f t="shared" si="3"/>
        <v>93.419740777667002</v>
      </c>
      <c r="AJ29" s="103">
        <f t="shared" si="4"/>
        <v>91.020408163265316</v>
      </c>
      <c r="AK29" s="103">
        <f t="shared" si="5"/>
        <v>95.711500974658875</v>
      </c>
      <c r="AL29" s="106"/>
      <c r="AM29" s="103">
        <f t="shared" si="6"/>
        <v>94.417475728155338</v>
      </c>
      <c r="AN29" s="103">
        <f t="shared" si="7"/>
        <v>93.720930232558146</v>
      </c>
      <c r="AO29" s="103">
        <f t="shared" si="8"/>
        <v>95.17766497461929</v>
      </c>
      <c r="AP29" s="106"/>
      <c r="AQ29" s="103">
        <f t="shared" si="9"/>
        <v>97.243491577335377</v>
      </c>
      <c r="AR29" s="103">
        <f t="shared" si="10"/>
        <v>97.1875</v>
      </c>
      <c r="AS29" s="103">
        <f t="shared" si="11"/>
        <v>97.297297297297305</v>
      </c>
      <c r="AT29" s="106"/>
      <c r="AU29" s="103">
        <f t="shared" si="12"/>
        <v>92.081031307550646</v>
      </c>
      <c r="AV29" s="103">
        <f t="shared" si="13"/>
        <v>92.096219931271477</v>
      </c>
      <c r="AW29" s="103">
        <f t="shared" si="14"/>
        <v>92.063492063492063</v>
      </c>
      <c r="AX29" s="106"/>
      <c r="AY29" s="103">
        <f t="shared" si="15"/>
        <v>98.73737373737373</v>
      </c>
      <c r="AZ29" s="103">
        <f t="shared" si="16"/>
        <v>98.918918918918919</v>
      </c>
      <c r="BA29" s="103">
        <f t="shared" si="17"/>
        <v>98.578199052132703</v>
      </c>
      <c r="BB29" s="143"/>
      <c r="BC29" s="103">
        <v>0</v>
      </c>
      <c r="BD29" s="103">
        <v>0</v>
      </c>
      <c r="BE29" s="103">
        <v>0</v>
      </c>
    </row>
    <row r="30" spans="1:57" ht="15" customHeight="1" x14ac:dyDescent="0.2">
      <c r="A30" s="108" t="s">
        <v>94</v>
      </c>
      <c r="B30" s="272">
        <v>6044</v>
      </c>
      <c r="C30" s="272">
        <v>2861</v>
      </c>
      <c r="D30" s="272">
        <v>3183</v>
      </c>
      <c r="E30" s="272"/>
      <c r="F30" s="272">
        <v>1500</v>
      </c>
      <c r="G30" s="272">
        <v>720</v>
      </c>
      <c r="H30" s="272">
        <v>780</v>
      </c>
      <c r="I30" s="272"/>
      <c r="J30" s="272">
        <v>1380</v>
      </c>
      <c r="K30" s="272">
        <v>675</v>
      </c>
      <c r="L30" s="272">
        <f>+J30-K30</f>
        <v>705</v>
      </c>
      <c r="M30" s="272"/>
      <c r="N30" s="272">
        <v>1219</v>
      </c>
      <c r="O30" s="272">
        <v>551</v>
      </c>
      <c r="P30" s="272">
        <v>668</v>
      </c>
      <c r="Q30" s="272"/>
      <c r="R30" s="272">
        <v>1033</v>
      </c>
      <c r="S30" s="272">
        <v>497</v>
      </c>
      <c r="T30" s="272">
        <f>+R30-S30</f>
        <v>536</v>
      </c>
      <c r="U30" s="272"/>
      <c r="V30" s="272">
        <v>881</v>
      </c>
      <c r="W30" s="272">
        <v>405</v>
      </c>
      <c r="X30" s="272">
        <v>476</v>
      </c>
      <c r="Y30" s="272"/>
      <c r="Z30" s="272">
        <v>31</v>
      </c>
      <c r="AA30" s="272">
        <v>13</v>
      </c>
      <c r="AB30" s="272">
        <v>18</v>
      </c>
      <c r="AD30" s="108" t="s">
        <v>94</v>
      </c>
      <c r="AE30" s="103">
        <f t="shared" si="0"/>
        <v>92.941719206520062</v>
      </c>
      <c r="AF30" s="103">
        <f t="shared" si="1"/>
        <v>91.230867346938766</v>
      </c>
      <c r="AG30" s="103">
        <f t="shared" si="2"/>
        <v>94.535194535194535</v>
      </c>
      <c r="AH30" s="143"/>
      <c r="AI30" s="103">
        <f t="shared" si="3"/>
        <v>93.867334167709643</v>
      </c>
      <c r="AJ30" s="103">
        <f t="shared" si="4"/>
        <v>91.83673469387756</v>
      </c>
      <c r="AK30" s="103">
        <f t="shared" si="5"/>
        <v>95.823095823095827</v>
      </c>
      <c r="AL30" s="106"/>
      <c r="AM30" s="103">
        <f t="shared" si="6"/>
        <v>93.432633716993905</v>
      </c>
      <c r="AN30" s="103">
        <f t="shared" si="7"/>
        <v>91.21621621621621</v>
      </c>
      <c r="AO30" s="103">
        <f t="shared" si="8"/>
        <v>95.65807327001356</v>
      </c>
      <c r="AP30" s="106"/>
      <c r="AQ30" s="103">
        <f t="shared" si="9"/>
        <v>94.27687548337201</v>
      </c>
      <c r="AR30" s="103">
        <f t="shared" si="10"/>
        <v>93.548387096774192</v>
      </c>
      <c r="AS30" s="103">
        <f t="shared" si="11"/>
        <v>94.88636363636364</v>
      </c>
      <c r="AT30" s="106"/>
      <c r="AU30" s="103">
        <f t="shared" si="12"/>
        <v>90.534618755477652</v>
      </c>
      <c r="AV30" s="103">
        <f t="shared" si="13"/>
        <v>88.277087033747776</v>
      </c>
      <c r="AW30" s="103">
        <f t="shared" si="14"/>
        <v>92.733564013840834</v>
      </c>
      <c r="AX30" s="106"/>
      <c r="AY30" s="103">
        <f t="shared" si="15"/>
        <v>92.154811715481173</v>
      </c>
      <c r="AZ30" s="103">
        <f t="shared" si="16"/>
        <v>91.422121896162537</v>
      </c>
      <c r="BA30" s="103">
        <f t="shared" si="17"/>
        <v>92.787524366471729</v>
      </c>
      <c r="BB30" s="143"/>
      <c r="BC30" s="103">
        <v>0</v>
      </c>
      <c r="BD30" s="103">
        <v>0</v>
      </c>
      <c r="BE30" s="103">
        <v>0</v>
      </c>
    </row>
    <row r="31" spans="1:57" ht="15" customHeight="1" x14ac:dyDescent="0.2">
      <c r="A31" s="108" t="s">
        <v>95</v>
      </c>
      <c r="B31" s="272">
        <v>2247</v>
      </c>
      <c r="C31" s="272">
        <v>1081</v>
      </c>
      <c r="D31" s="272">
        <v>1166</v>
      </c>
      <c r="E31" s="272"/>
      <c r="F31" s="272">
        <v>510</v>
      </c>
      <c r="G31" s="272">
        <v>262</v>
      </c>
      <c r="H31" s="272">
        <v>248</v>
      </c>
      <c r="I31" s="272"/>
      <c r="J31" s="272">
        <v>499</v>
      </c>
      <c r="K31" s="272">
        <v>247</v>
      </c>
      <c r="L31" s="272">
        <v>252</v>
      </c>
      <c r="M31" s="272"/>
      <c r="N31" s="272">
        <v>448</v>
      </c>
      <c r="O31" s="272">
        <v>208</v>
      </c>
      <c r="P31" s="272">
        <v>240</v>
      </c>
      <c r="Q31" s="272"/>
      <c r="R31" s="272">
        <v>389</v>
      </c>
      <c r="S31" s="272">
        <v>161</v>
      </c>
      <c r="T31" s="272">
        <v>228</v>
      </c>
      <c r="U31" s="272"/>
      <c r="V31" s="272">
        <v>400</v>
      </c>
      <c r="W31" s="272">
        <v>203</v>
      </c>
      <c r="X31" s="272">
        <v>197</v>
      </c>
      <c r="Y31" s="272"/>
      <c r="Z31" s="272">
        <v>1</v>
      </c>
      <c r="AA31" s="272">
        <v>0</v>
      </c>
      <c r="AB31" s="272">
        <v>1</v>
      </c>
      <c r="AD31" s="108" t="s">
        <v>95</v>
      </c>
      <c r="AE31" s="103">
        <f t="shared" si="0"/>
        <v>90.934844192634557</v>
      </c>
      <c r="AF31" s="103">
        <f t="shared" si="1"/>
        <v>90.233722871452414</v>
      </c>
      <c r="AG31" s="103">
        <f t="shared" si="2"/>
        <v>91.594658287509816</v>
      </c>
      <c r="AH31" s="143"/>
      <c r="AI31" s="103">
        <f t="shared" si="3"/>
        <v>89.473684210526315</v>
      </c>
      <c r="AJ31" s="103">
        <f t="shared" si="4"/>
        <v>89.419795221843003</v>
      </c>
      <c r="AK31" s="103">
        <f t="shared" si="5"/>
        <v>89.530685920577611</v>
      </c>
      <c r="AL31" s="106"/>
      <c r="AM31" s="103">
        <f t="shared" si="6"/>
        <v>91.896869244935544</v>
      </c>
      <c r="AN31" s="103">
        <f t="shared" si="7"/>
        <v>91.14391143911439</v>
      </c>
      <c r="AO31" s="103">
        <f t="shared" si="8"/>
        <v>92.64705882352942</v>
      </c>
      <c r="AP31" s="106"/>
      <c r="AQ31" s="103">
        <f t="shared" si="9"/>
        <v>91.428571428571431</v>
      </c>
      <c r="AR31" s="103">
        <f t="shared" si="10"/>
        <v>90.829694323144111</v>
      </c>
      <c r="AS31" s="103">
        <f t="shared" si="11"/>
        <v>91.954022988505741</v>
      </c>
      <c r="AT31" s="106"/>
      <c r="AU31" s="103">
        <f t="shared" si="12"/>
        <v>87.219730941704029</v>
      </c>
      <c r="AV31" s="103">
        <f t="shared" si="13"/>
        <v>84.293193717277475</v>
      </c>
      <c r="AW31" s="103">
        <f t="shared" si="14"/>
        <v>89.411764705882362</v>
      </c>
      <c r="AX31" s="106"/>
      <c r="AY31" s="103">
        <f t="shared" si="15"/>
        <v>95.01187648456056</v>
      </c>
      <c r="AZ31" s="103">
        <f t="shared" si="16"/>
        <v>94.859813084112147</v>
      </c>
      <c r="BA31" s="103">
        <f t="shared" si="17"/>
        <v>95.169082125603865</v>
      </c>
      <c r="BB31" s="143"/>
      <c r="BC31" s="103">
        <v>0</v>
      </c>
      <c r="BD31" s="103">
        <v>0</v>
      </c>
      <c r="BE31" s="103">
        <v>0</v>
      </c>
    </row>
    <row r="32" spans="1:57" ht="15" customHeight="1" x14ac:dyDescent="0.2">
      <c r="A32" s="108" t="s">
        <v>96</v>
      </c>
      <c r="B32" s="272">
        <v>3433</v>
      </c>
      <c r="C32" s="272">
        <v>1650</v>
      </c>
      <c r="D32" s="272">
        <v>1783</v>
      </c>
      <c r="E32" s="272"/>
      <c r="F32" s="272">
        <v>806</v>
      </c>
      <c r="G32" s="272">
        <v>390</v>
      </c>
      <c r="H32" s="272">
        <v>416</v>
      </c>
      <c r="I32" s="272"/>
      <c r="J32" s="272">
        <v>699</v>
      </c>
      <c r="K32" s="272">
        <v>351</v>
      </c>
      <c r="L32" s="272">
        <v>348</v>
      </c>
      <c r="M32" s="272"/>
      <c r="N32" s="272">
        <v>694</v>
      </c>
      <c r="O32" s="272">
        <v>346</v>
      </c>
      <c r="P32" s="272">
        <v>348</v>
      </c>
      <c r="Q32" s="272"/>
      <c r="R32" s="272">
        <v>665</v>
      </c>
      <c r="S32" s="272">
        <v>300</v>
      </c>
      <c r="T32" s="272">
        <v>365</v>
      </c>
      <c r="U32" s="272"/>
      <c r="V32" s="272">
        <v>569</v>
      </c>
      <c r="W32" s="272">
        <v>263</v>
      </c>
      <c r="X32" s="272">
        <v>306</v>
      </c>
      <c r="Y32" s="272"/>
      <c r="Z32" s="272">
        <v>0</v>
      </c>
      <c r="AA32" s="272">
        <v>0</v>
      </c>
      <c r="AB32" s="272">
        <v>0</v>
      </c>
      <c r="AD32" s="108" t="s">
        <v>96</v>
      </c>
      <c r="AE32" s="103">
        <f t="shared" si="0"/>
        <v>89.261570462818511</v>
      </c>
      <c r="AF32" s="103">
        <f t="shared" si="1"/>
        <v>86.659663865546221</v>
      </c>
      <c r="AG32" s="103">
        <f t="shared" si="2"/>
        <v>91.812564366632344</v>
      </c>
      <c r="AH32" s="143"/>
      <c r="AI32" s="103">
        <f t="shared" si="3"/>
        <v>87.895310796074156</v>
      </c>
      <c r="AJ32" s="103">
        <f t="shared" si="4"/>
        <v>84.967320261437905</v>
      </c>
      <c r="AK32" s="103">
        <f t="shared" si="5"/>
        <v>90.829694323144111</v>
      </c>
      <c r="AL32" s="106"/>
      <c r="AM32" s="103">
        <f t="shared" si="6"/>
        <v>87.924528301886795</v>
      </c>
      <c r="AN32" s="103">
        <f t="shared" si="7"/>
        <v>85.194174757281544</v>
      </c>
      <c r="AO32" s="103">
        <f t="shared" si="8"/>
        <v>90.861618798955618</v>
      </c>
      <c r="AP32" s="106"/>
      <c r="AQ32" s="103">
        <f t="shared" si="9"/>
        <v>88.520408163265301</v>
      </c>
      <c r="AR32" s="103">
        <f t="shared" si="10"/>
        <v>86.5</v>
      </c>
      <c r="AS32" s="103">
        <f t="shared" si="11"/>
        <v>90.625</v>
      </c>
      <c r="AT32" s="106"/>
      <c r="AU32" s="103">
        <f t="shared" si="12"/>
        <v>86.814621409921671</v>
      </c>
      <c r="AV32" s="103">
        <f t="shared" si="13"/>
        <v>83.102493074792235</v>
      </c>
      <c r="AW32" s="103">
        <f t="shared" si="14"/>
        <v>90.123456790123456</v>
      </c>
      <c r="AX32" s="106"/>
      <c r="AY32" s="103">
        <f t="shared" si="15"/>
        <v>97.43150684931507</v>
      </c>
      <c r="AZ32" s="103">
        <f t="shared" si="16"/>
        <v>96.691176470588232</v>
      </c>
      <c r="BA32" s="103">
        <f t="shared" si="17"/>
        <v>98.076923076923066</v>
      </c>
      <c r="BB32" s="143"/>
      <c r="BC32" s="103">
        <v>0</v>
      </c>
      <c r="BD32" s="103">
        <v>0</v>
      </c>
      <c r="BE32" s="103">
        <v>0</v>
      </c>
    </row>
    <row r="33" spans="1:60" ht="15" customHeight="1" x14ac:dyDescent="0.2">
      <c r="A33" s="108" t="s">
        <v>97</v>
      </c>
      <c r="B33" s="272">
        <v>2692</v>
      </c>
      <c r="C33" s="272">
        <v>1328</v>
      </c>
      <c r="D33" s="272">
        <v>1364</v>
      </c>
      <c r="E33" s="272"/>
      <c r="F33" s="272">
        <v>641</v>
      </c>
      <c r="G33" s="272">
        <v>316</v>
      </c>
      <c r="H33" s="272">
        <v>325</v>
      </c>
      <c r="I33" s="272"/>
      <c r="J33" s="272">
        <v>592</v>
      </c>
      <c r="K33" s="272">
        <v>295</v>
      </c>
      <c r="L33" s="272">
        <v>297</v>
      </c>
      <c r="M33" s="272"/>
      <c r="N33" s="272">
        <v>487</v>
      </c>
      <c r="O33" s="272">
        <v>232</v>
      </c>
      <c r="P33" s="272">
        <v>255</v>
      </c>
      <c r="Q33" s="272"/>
      <c r="R33" s="272">
        <v>509</v>
      </c>
      <c r="S33" s="272">
        <v>278</v>
      </c>
      <c r="T33" s="272">
        <v>231</v>
      </c>
      <c r="U33" s="272"/>
      <c r="V33" s="272">
        <v>463</v>
      </c>
      <c r="W33" s="272">
        <v>207</v>
      </c>
      <c r="X33" s="272">
        <v>256</v>
      </c>
      <c r="Y33" s="272"/>
      <c r="Z33" s="272">
        <v>0</v>
      </c>
      <c r="AA33" s="272">
        <v>0</v>
      </c>
      <c r="AB33" s="272">
        <v>0</v>
      </c>
      <c r="AD33" s="108" t="s">
        <v>97</v>
      </c>
      <c r="AE33" s="103">
        <f t="shared" si="0"/>
        <v>95.971479500891263</v>
      </c>
      <c r="AF33" s="103">
        <f t="shared" si="1"/>
        <v>94.789436117059239</v>
      </c>
      <c r="AG33" s="103">
        <f t="shared" si="2"/>
        <v>97.150997150997156</v>
      </c>
      <c r="AH33" s="143"/>
      <c r="AI33" s="103">
        <f t="shared" si="3"/>
        <v>95.103857566765583</v>
      </c>
      <c r="AJ33" s="103">
        <f t="shared" si="4"/>
        <v>93.491124260355036</v>
      </c>
      <c r="AK33" s="103">
        <f t="shared" si="5"/>
        <v>96.726190476190482</v>
      </c>
      <c r="AL33" s="106"/>
      <c r="AM33" s="103">
        <f t="shared" si="6"/>
        <v>95.176848874598079</v>
      </c>
      <c r="AN33" s="103">
        <f t="shared" si="7"/>
        <v>93.35443037974683</v>
      </c>
      <c r="AO33" s="103">
        <f t="shared" si="8"/>
        <v>97.058823529411768</v>
      </c>
      <c r="AP33" s="106"/>
      <c r="AQ33" s="103">
        <f t="shared" si="9"/>
        <v>97.987927565392354</v>
      </c>
      <c r="AR33" s="103">
        <f t="shared" si="10"/>
        <v>98.305084745762713</v>
      </c>
      <c r="AS33" s="103">
        <f t="shared" si="11"/>
        <v>97.701149425287355</v>
      </c>
      <c r="AT33" s="106"/>
      <c r="AU33" s="103">
        <f t="shared" si="12"/>
        <v>94.785847299813781</v>
      </c>
      <c r="AV33" s="103">
        <f t="shared" si="13"/>
        <v>93.602693602693591</v>
      </c>
      <c r="AW33" s="103">
        <f t="shared" si="14"/>
        <v>96.25</v>
      </c>
      <c r="AX33" s="106"/>
      <c r="AY33" s="103">
        <f t="shared" si="15"/>
        <v>97.473684210526315</v>
      </c>
      <c r="AZ33" s="103">
        <f t="shared" si="16"/>
        <v>96.728971962616825</v>
      </c>
      <c r="BA33" s="103">
        <f t="shared" si="17"/>
        <v>98.084291187739453</v>
      </c>
      <c r="BB33" s="143"/>
      <c r="BC33" s="103">
        <v>0</v>
      </c>
      <c r="BD33" s="103">
        <v>0</v>
      </c>
      <c r="BE33" s="103">
        <v>0</v>
      </c>
    </row>
    <row r="34" spans="1:60" ht="15" customHeight="1" x14ac:dyDescent="0.2">
      <c r="A34" s="108" t="s">
        <v>98</v>
      </c>
      <c r="B34" s="272">
        <v>7382</v>
      </c>
      <c r="C34" s="272">
        <v>3646</v>
      </c>
      <c r="D34" s="272">
        <v>3736</v>
      </c>
      <c r="E34" s="272"/>
      <c r="F34" s="272">
        <v>1967</v>
      </c>
      <c r="G34" s="272">
        <v>981</v>
      </c>
      <c r="H34" s="272">
        <v>986</v>
      </c>
      <c r="I34" s="272"/>
      <c r="J34" s="272">
        <v>1722</v>
      </c>
      <c r="K34" s="272">
        <v>871</v>
      </c>
      <c r="L34" s="272">
        <v>851</v>
      </c>
      <c r="M34" s="272"/>
      <c r="N34" s="272">
        <v>1382</v>
      </c>
      <c r="O34" s="272">
        <v>686</v>
      </c>
      <c r="P34" s="272">
        <v>696</v>
      </c>
      <c r="Q34" s="272"/>
      <c r="R34" s="272">
        <v>1416</v>
      </c>
      <c r="S34" s="272">
        <v>692</v>
      </c>
      <c r="T34" s="272">
        <v>724</v>
      </c>
      <c r="U34" s="272"/>
      <c r="V34" s="272">
        <v>895</v>
      </c>
      <c r="W34" s="272">
        <v>416</v>
      </c>
      <c r="X34" s="272">
        <v>479</v>
      </c>
      <c r="Y34" s="272"/>
      <c r="Z34" s="272">
        <v>0</v>
      </c>
      <c r="AA34" s="272">
        <v>0</v>
      </c>
      <c r="AB34" s="272">
        <v>0</v>
      </c>
      <c r="AD34" s="108" t="s">
        <v>98</v>
      </c>
      <c r="AE34" s="103">
        <f t="shared" si="0"/>
        <v>94.799024014382951</v>
      </c>
      <c r="AF34" s="103">
        <f t="shared" si="1"/>
        <v>93.848133848133855</v>
      </c>
      <c r="AG34" s="103">
        <f t="shared" si="2"/>
        <v>95.745771399282418</v>
      </c>
      <c r="AH34" s="143"/>
      <c r="AI34" s="103">
        <f t="shared" si="3"/>
        <v>92.651907677814421</v>
      </c>
      <c r="AJ34" s="103">
        <f t="shared" si="4"/>
        <v>91.76800748362956</v>
      </c>
      <c r="AK34" s="103">
        <f t="shared" si="5"/>
        <v>93.548387096774192</v>
      </c>
      <c r="AL34" s="106"/>
      <c r="AM34" s="103">
        <f t="shared" si="6"/>
        <v>95.033112582781456</v>
      </c>
      <c r="AN34" s="103">
        <f t="shared" si="7"/>
        <v>93.95900755124056</v>
      </c>
      <c r="AO34" s="103">
        <f t="shared" si="8"/>
        <v>96.158192090395474</v>
      </c>
      <c r="AP34" s="106"/>
      <c r="AQ34" s="103">
        <f t="shared" si="9"/>
        <v>97.598870056497177</v>
      </c>
      <c r="AR34" s="103">
        <f t="shared" si="10"/>
        <v>96.755994358251058</v>
      </c>
      <c r="AS34" s="103">
        <f t="shared" si="11"/>
        <v>98.44413012729845</v>
      </c>
      <c r="AT34" s="106"/>
      <c r="AU34" s="103">
        <f t="shared" si="12"/>
        <v>92.913385826771659</v>
      </c>
      <c r="AV34" s="103">
        <f t="shared" si="13"/>
        <v>92.143808255659124</v>
      </c>
      <c r="AW34" s="103">
        <f t="shared" si="14"/>
        <v>93.661060802069869</v>
      </c>
      <c r="AX34" s="106"/>
      <c r="AY34" s="103">
        <f t="shared" si="15"/>
        <v>98.135964912280699</v>
      </c>
      <c r="AZ34" s="103">
        <f t="shared" si="16"/>
        <v>96.969696969696969</v>
      </c>
      <c r="BA34" s="103">
        <f t="shared" si="17"/>
        <v>99.171842650103514</v>
      </c>
      <c r="BB34" s="143"/>
      <c r="BC34" s="103">
        <v>0</v>
      </c>
      <c r="BD34" s="103">
        <v>0</v>
      </c>
      <c r="BE34" s="103">
        <v>0</v>
      </c>
    </row>
    <row r="35" spans="1:60" ht="15" customHeight="1" x14ac:dyDescent="0.2">
      <c r="A35" s="108" t="s">
        <v>99</v>
      </c>
      <c r="B35" s="272">
        <v>4591</v>
      </c>
      <c r="C35" s="272">
        <v>2252</v>
      </c>
      <c r="D35" s="272">
        <v>2339</v>
      </c>
      <c r="E35" s="272"/>
      <c r="F35" s="272">
        <v>1195</v>
      </c>
      <c r="G35" s="272">
        <v>595</v>
      </c>
      <c r="H35" s="272">
        <v>600</v>
      </c>
      <c r="I35" s="272"/>
      <c r="J35" s="272">
        <v>1130</v>
      </c>
      <c r="K35" s="272">
        <v>551</v>
      </c>
      <c r="L35" s="272">
        <v>579</v>
      </c>
      <c r="M35" s="272"/>
      <c r="N35" s="272">
        <v>831</v>
      </c>
      <c r="O35" s="272">
        <v>405</v>
      </c>
      <c r="P35" s="272">
        <v>426</v>
      </c>
      <c r="Q35" s="272"/>
      <c r="R35" s="272">
        <v>840</v>
      </c>
      <c r="S35" s="272">
        <v>417</v>
      </c>
      <c r="T35" s="272">
        <v>423</v>
      </c>
      <c r="U35" s="272"/>
      <c r="V35" s="272">
        <v>595</v>
      </c>
      <c r="W35" s="272">
        <v>284</v>
      </c>
      <c r="X35" s="272">
        <v>311</v>
      </c>
      <c r="Y35" s="272"/>
      <c r="Z35" s="272">
        <v>0</v>
      </c>
      <c r="AA35" s="272">
        <v>0</v>
      </c>
      <c r="AB35" s="272">
        <v>0</v>
      </c>
      <c r="AD35" s="108" t="s">
        <v>99</v>
      </c>
      <c r="AE35" s="103">
        <f t="shared" si="0"/>
        <v>94.465020576131693</v>
      </c>
      <c r="AF35" s="103">
        <f t="shared" si="1"/>
        <v>94.068504594820382</v>
      </c>
      <c r="AG35" s="103">
        <f t="shared" si="2"/>
        <v>94.849959448499604</v>
      </c>
      <c r="AH35" s="143"/>
      <c r="AI35" s="103">
        <f t="shared" si="3"/>
        <v>94.615993665874896</v>
      </c>
      <c r="AJ35" s="103">
        <f t="shared" si="4"/>
        <v>94.444444444444443</v>
      </c>
      <c r="AK35" s="103">
        <f t="shared" si="5"/>
        <v>94.786729857819907</v>
      </c>
      <c r="AL35" s="106"/>
      <c r="AM35" s="103">
        <f t="shared" si="6"/>
        <v>94.9579831932773</v>
      </c>
      <c r="AN35" s="103">
        <f t="shared" si="7"/>
        <v>95</v>
      </c>
      <c r="AO35" s="103">
        <f t="shared" si="8"/>
        <v>94.918032786885249</v>
      </c>
      <c r="AP35" s="106"/>
      <c r="AQ35" s="103">
        <f t="shared" si="9"/>
        <v>95.847750865051907</v>
      </c>
      <c r="AR35" s="103">
        <f t="shared" si="10"/>
        <v>95.294117647058812</v>
      </c>
      <c r="AS35" s="103">
        <f t="shared" si="11"/>
        <v>96.380090497737555</v>
      </c>
      <c r="AT35" s="106"/>
      <c r="AU35" s="103">
        <f t="shared" si="12"/>
        <v>90.614886731391593</v>
      </c>
      <c r="AV35" s="103">
        <f t="shared" si="13"/>
        <v>89.484978540772531</v>
      </c>
      <c r="AW35" s="103">
        <f t="shared" si="14"/>
        <v>91.757049891540134</v>
      </c>
      <c r="AX35" s="106"/>
      <c r="AY35" s="103">
        <f t="shared" si="15"/>
        <v>97.063621533442088</v>
      </c>
      <c r="AZ35" s="103">
        <f t="shared" si="16"/>
        <v>96.928327645051198</v>
      </c>
      <c r="BA35" s="103">
        <f t="shared" si="17"/>
        <v>97.1875</v>
      </c>
      <c r="BB35" s="143"/>
      <c r="BC35" s="103">
        <v>0</v>
      </c>
      <c r="BD35" s="103">
        <v>0</v>
      </c>
      <c r="BE35" s="103">
        <v>0</v>
      </c>
    </row>
    <row r="36" spans="1:60" ht="15" customHeight="1" x14ac:dyDescent="0.2">
      <c r="A36" s="108" t="s">
        <v>100</v>
      </c>
      <c r="B36" s="272">
        <v>1009</v>
      </c>
      <c r="C36" s="272">
        <v>469</v>
      </c>
      <c r="D36" s="272">
        <v>540</v>
      </c>
      <c r="E36" s="272"/>
      <c r="F36" s="272">
        <v>281</v>
      </c>
      <c r="G36" s="272">
        <v>147</v>
      </c>
      <c r="H36" s="272">
        <v>134</v>
      </c>
      <c r="I36" s="272"/>
      <c r="J36" s="272">
        <v>226</v>
      </c>
      <c r="K36" s="272">
        <v>99</v>
      </c>
      <c r="L36" s="272">
        <v>127</v>
      </c>
      <c r="M36" s="272"/>
      <c r="N36" s="272">
        <v>180</v>
      </c>
      <c r="O36" s="272">
        <v>71</v>
      </c>
      <c r="P36" s="272">
        <v>109</v>
      </c>
      <c r="Q36" s="272"/>
      <c r="R36" s="272">
        <v>167</v>
      </c>
      <c r="S36" s="272">
        <v>86</v>
      </c>
      <c r="T36" s="272">
        <v>81</v>
      </c>
      <c r="U36" s="272"/>
      <c r="V36" s="272">
        <v>155</v>
      </c>
      <c r="W36" s="272">
        <v>66</v>
      </c>
      <c r="X36" s="272">
        <v>89</v>
      </c>
      <c r="Y36" s="272"/>
      <c r="Z36" s="272">
        <v>0</v>
      </c>
      <c r="AA36" s="272">
        <v>0</v>
      </c>
      <c r="AB36" s="272">
        <v>0</v>
      </c>
      <c r="AD36" s="108" t="s">
        <v>100</v>
      </c>
      <c r="AE36" s="103">
        <f t="shared" si="0"/>
        <v>92.909760589318608</v>
      </c>
      <c r="AF36" s="103">
        <f t="shared" si="1"/>
        <v>91.423001949317737</v>
      </c>
      <c r="AG36" s="103">
        <f t="shared" si="2"/>
        <v>94.240837696335078</v>
      </c>
      <c r="AH36" s="143"/>
      <c r="AI36" s="103">
        <f t="shared" si="3"/>
        <v>92.131147540983605</v>
      </c>
      <c r="AJ36" s="103">
        <f t="shared" si="4"/>
        <v>90.184049079754601</v>
      </c>
      <c r="AK36" s="103">
        <f t="shared" si="5"/>
        <v>94.366197183098592</v>
      </c>
      <c r="AL36" s="106"/>
      <c r="AM36" s="103">
        <f t="shared" si="6"/>
        <v>93.004115226337447</v>
      </c>
      <c r="AN36" s="103">
        <f t="shared" si="7"/>
        <v>92.523364485981304</v>
      </c>
      <c r="AO36" s="103">
        <f t="shared" si="8"/>
        <v>93.382352941176478</v>
      </c>
      <c r="AP36" s="106"/>
      <c r="AQ36" s="103">
        <f t="shared" si="9"/>
        <v>95.744680851063833</v>
      </c>
      <c r="AR36" s="103">
        <f t="shared" si="10"/>
        <v>94.666666666666671</v>
      </c>
      <c r="AS36" s="103">
        <f t="shared" si="11"/>
        <v>96.460176991150433</v>
      </c>
      <c r="AT36" s="106"/>
      <c r="AU36" s="103">
        <f t="shared" si="12"/>
        <v>90.760869565217391</v>
      </c>
      <c r="AV36" s="103">
        <f t="shared" si="13"/>
        <v>90.526315789473685</v>
      </c>
      <c r="AW36" s="103">
        <f t="shared" si="14"/>
        <v>91.011235955056179</v>
      </c>
      <c r="AX36" s="106"/>
      <c r="AY36" s="103">
        <f t="shared" si="15"/>
        <v>93.373493975903614</v>
      </c>
      <c r="AZ36" s="103">
        <f t="shared" si="16"/>
        <v>90.410958904109577</v>
      </c>
      <c r="BA36" s="103">
        <f t="shared" si="17"/>
        <v>95.6989247311828</v>
      </c>
      <c r="BB36" s="143"/>
      <c r="BC36" s="103">
        <v>0</v>
      </c>
      <c r="BD36" s="103">
        <v>0</v>
      </c>
      <c r="BE36" s="103">
        <v>0</v>
      </c>
    </row>
    <row r="37" spans="1:60" ht="15" customHeight="1" x14ac:dyDescent="0.2">
      <c r="A37" s="108" t="s">
        <v>101</v>
      </c>
      <c r="B37" s="272">
        <v>3694</v>
      </c>
      <c r="C37" s="272">
        <v>1819</v>
      </c>
      <c r="D37" s="272">
        <v>1875</v>
      </c>
      <c r="E37" s="272"/>
      <c r="F37" s="272">
        <v>1036</v>
      </c>
      <c r="G37" s="272">
        <v>538</v>
      </c>
      <c r="H37" s="272">
        <v>498</v>
      </c>
      <c r="I37" s="272"/>
      <c r="J37" s="272">
        <v>791</v>
      </c>
      <c r="K37" s="272">
        <v>362</v>
      </c>
      <c r="L37" s="272">
        <v>429</v>
      </c>
      <c r="M37" s="272"/>
      <c r="N37" s="272">
        <v>730</v>
      </c>
      <c r="O37" s="272">
        <v>367</v>
      </c>
      <c r="P37" s="272">
        <v>363</v>
      </c>
      <c r="Q37" s="272"/>
      <c r="R37" s="272">
        <v>655</v>
      </c>
      <c r="S37" s="272">
        <v>328</v>
      </c>
      <c r="T37" s="272">
        <v>327</v>
      </c>
      <c r="U37" s="272"/>
      <c r="V37" s="272">
        <v>482</v>
      </c>
      <c r="W37" s="272">
        <v>224</v>
      </c>
      <c r="X37" s="272">
        <v>258</v>
      </c>
      <c r="Y37" s="272"/>
      <c r="Z37" s="272">
        <v>0</v>
      </c>
      <c r="AA37" s="272">
        <v>0</v>
      </c>
      <c r="AB37" s="272">
        <v>0</v>
      </c>
      <c r="AD37" s="108" t="s">
        <v>101</v>
      </c>
      <c r="AE37" s="103">
        <f t="shared" si="0"/>
        <v>91.345202769535121</v>
      </c>
      <c r="AF37" s="103">
        <f t="shared" si="1"/>
        <v>90.228174603174608</v>
      </c>
      <c r="AG37" s="103">
        <f t="shared" si="2"/>
        <v>92.455621301775153</v>
      </c>
      <c r="AH37" s="143"/>
      <c r="AI37" s="103">
        <f t="shared" si="3"/>
        <v>90.243902439024396</v>
      </c>
      <c r="AJ37" s="103">
        <f t="shared" si="4"/>
        <v>89.517470881863559</v>
      </c>
      <c r="AK37" s="103">
        <f t="shared" si="5"/>
        <v>91.042047531992694</v>
      </c>
      <c r="AL37" s="106"/>
      <c r="AM37" s="103">
        <f t="shared" si="6"/>
        <v>83.526927138331573</v>
      </c>
      <c r="AN37" s="103">
        <f t="shared" si="7"/>
        <v>81.715575620767495</v>
      </c>
      <c r="AO37" s="103">
        <f t="shared" si="8"/>
        <v>85.11904761904762</v>
      </c>
      <c r="AP37" s="106"/>
      <c r="AQ37" s="103">
        <f t="shared" si="9"/>
        <v>97.593582887700535</v>
      </c>
      <c r="AR37" s="103">
        <f t="shared" si="10"/>
        <v>96.578947368421055</v>
      </c>
      <c r="AS37" s="103">
        <f t="shared" si="11"/>
        <v>98.641304347826093</v>
      </c>
      <c r="AT37" s="106"/>
      <c r="AU37" s="103">
        <f t="shared" si="12"/>
        <v>93.304843304843317</v>
      </c>
      <c r="AV37" s="103">
        <f t="shared" si="13"/>
        <v>91.620111731843579</v>
      </c>
      <c r="AW37" s="103">
        <f t="shared" si="14"/>
        <v>95.058139534883722</v>
      </c>
      <c r="AX37" s="106"/>
      <c r="AY37" s="103">
        <f t="shared" si="15"/>
        <v>96.593186372745492</v>
      </c>
      <c r="AZ37" s="103">
        <f t="shared" si="16"/>
        <v>95.726495726495727</v>
      </c>
      <c r="BA37" s="103">
        <f t="shared" si="17"/>
        <v>97.35849056603773</v>
      </c>
      <c r="BB37" s="143"/>
      <c r="BC37" s="103">
        <v>0</v>
      </c>
      <c r="BD37" s="103">
        <v>0</v>
      </c>
      <c r="BE37" s="103">
        <v>0</v>
      </c>
    </row>
    <row r="38" spans="1:60" ht="15" customHeight="1" x14ac:dyDescent="0.2">
      <c r="A38" s="108" t="s">
        <v>102</v>
      </c>
      <c r="B38" s="272">
        <v>528</v>
      </c>
      <c r="C38" s="272">
        <v>267</v>
      </c>
      <c r="D38" s="272">
        <v>261</v>
      </c>
      <c r="E38" s="272"/>
      <c r="F38" s="272">
        <v>152</v>
      </c>
      <c r="G38" s="272">
        <v>86</v>
      </c>
      <c r="H38" s="272">
        <v>66</v>
      </c>
      <c r="I38" s="272"/>
      <c r="J38" s="272">
        <v>123</v>
      </c>
      <c r="K38" s="272">
        <v>62</v>
      </c>
      <c r="L38" s="272">
        <v>61</v>
      </c>
      <c r="M38" s="272"/>
      <c r="N38" s="272">
        <v>101</v>
      </c>
      <c r="O38" s="272">
        <v>53</v>
      </c>
      <c r="P38" s="272">
        <v>48</v>
      </c>
      <c r="Q38" s="272"/>
      <c r="R38" s="272">
        <v>89</v>
      </c>
      <c r="S38" s="272">
        <v>40</v>
      </c>
      <c r="T38" s="272">
        <v>49</v>
      </c>
      <c r="U38" s="272"/>
      <c r="V38" s="272">
        <v>63</v>
      </c>
      <c r="W38" s="272">
        <v>26</v>
      </c>
      <c r="X38" s="272">
        <v>37</v>
      </c>
      <c r="Y38" s="272"/>
      <c r="Z38" s="272">
        <v>0</v>
      </c>
      <c r="AA38" s="272">
        <v>0</v>
      </c>
      <c r="AB38" s="272">
        <v>0</v>
      </c>
      <c r="AD38" s="108" t="s">
        <v>102</v>
      </c>
      <c r="AE38" s="103">
        <f t="shared" si="0"/>
        <v>99.810964083175804</v>
      </c>
      <c r="AF38" s="103">
        <f t="shared" si="1"/>
        <v>99.626865671641795</v>
      </c>
      <c r="AG38" s="103">
        <f t="shared" si="2"/>
        <v>100</v>
      </c>
      <c r="AH38" s="143"/>
      <c r="AI38" s="103">
        <f t="shared" si="3"/>
        <v>100</v>
      </c>
      <c r="AJ38" s="103">
        <f t="shared" si="4"/>
        <v>100</v>
      </c>
      <c r="AK38" s="103">
        <f t="shared" si="5"/>
        <v>100</v>
      </c>
      <c r="AL38" s="106"/>
      <c r="AM38" s="103">
        <f t="shared" si="6"/>
        <v>100</v>
      </c>
      <c r="AN38" s="103">
        <f t="shared" si="7"/>
        <v>100</v>
      </c>
      <c r="AO38" s="103">
        <f t="shared" si="8"/>
        <v>100</v>
      </c>
      <c r="AP38" s="106"/>
      <c r="AQ38" s="103">
        <f t="shared" si="9"/>
        <v>100</v>
      </c>
      <c r="AR38" s="103">
        <f t="shared" si="10"/>
        <v>100</v>
      </c>
      <c r="AS38" s="103">
        <f t="shared" si="11"/>
        <v>100</v>
      </c>
      <c r="AT38" s="106"/>
      <c r="AU38" s="103">
        <f t="shared" si="12"/>
        <v>98.888888888888886</v>
      </c>
      <c r="AV38" s="103">
        <f t="shared" si="13"/>
        <v>97.560975609756099</v>
      </c>
      <c r="AW38" s="103">
        <f t="shared" si="14"/>
        <v>100</v>
      </c>
      <c r="AX38" s="106"/>
      <c r="AY38" s="103">
        <f t="shared" si="15"/>
        <v>100</v>
      </c>
      <c r="AZ38" s="103">
        <f t="shared" si="16"/>
        <v>100</v>
      </c>
      <c r="BA38" s="103">
        <f t="shared" si="17"/>
        <v>100</v>
      </c>
      <c r="BB38" s="143"/>
      <c r="BC38" s="103">
        <v>0</v>
      </c>
      <c r="BD38" s="103">
        <v>0</v>
      </c>
      <c r="BE38" s="103">
        <v>0</v>
      </c>
    </row>
    <row r="39" spans="1:60" ht="15" customHeight="1" x14ac:dyDescent="0.2">
      <c r="A39" s="108" t="s">
        <v>103</v>
      </c>
      <c r="B39" s="272">
        <v>8142</v>
      </c>
      <c r="C39" s="272">
        <v>3987</v>
      </c>
      <c r="D39" s="272">
        <v>4155</v>
      </c>
      <c r="E39" s="272"/>
      <c r="F39" s="272">
        <v>2121</v>
      </c>
      <c r="G39" s="272">
        <v>1065</v>
      </c>
      <c r="H39" s="272">
        <v>1056</v>
      </c>
      <c r="I39" s="272"/>
      <c r="J39" s="272">
        <v>1848</v>
      </c>
      <c r="K39" s="272">
        <v>925</v>
      </c>
      <c r="L39" s="272">
        <v>923</v>
      </c>
      <c r="M39" s="272"/>
      <c r="N39" s="272">
        <v>1638</v>
      </c>
      <c r="O39" s="272">
        <v>795</v>
      </c>
      <c r="P39" s="272">
        <v>843</v>
      </c>
      <c r="Q39" s="272"/>
      <c r="R39" s="272">
        <v>1319</v>
      </c>
      <c r="S39" s="272">
        <v>627</v>
      </c>
      <c r="T39" s="272">
        <v>692</v>
      </c>
      <c r="U39" s="272"/>
      <c r="V39" s="272">
        <v>1191</v>
      </c>
      <c r="W39" s="272">
        <v>561</v>
      </c>
      <c r="X39" s="272">
        <v>630</v>
      </c>
      <c r="Y39" s="272"/>
      <c r="Z39" s="272">
        <v>25</v>
      </c>
      <c r="AA39" s="272">
        <v>14</v>
      </c>
      <c r="AB39" s="272">
        <v>11</v>
      </c>
      <c r="AD39" s="108" t="s">
        <v>103</v>
      </c>
      <c r="AE39" s="103">
        <f t="shared" si="0"/>
        <v>88.069226608977829</v>
      </c>
      <c r="AF39" s="103">
        <f t="shared" si="1"/>
        <v>87.319316688567667</v>
      </c>
      <c r="AG39" s="103">
        <f t="shared" si="2"/>
        <v>88.801025860226545</v>
      </c>
      <c r="AH39" s="143"/>
      <c r="AI39" s="103">
        <f t="shared" si="3"/>
        <v>82.368932038834956</v>
      </c>
      <c r="AJ39" s="103">
        <f t="shared" si="4"/>
        <v>82.814930015552108</v>
      </c>
      <c r="AK39" s="103">
        <f t="shared" si="5"/>
        <v>81.923972071373157</v>
      </c>
      <c r="AL39" s="106"/>
      <c r="AM39" s="103">
        <f t="shared" si="6"/>
        <v>86.314806165343299</v>
      </c>
      <c r="AN39" s="103">
        <f t="shared" si="7"/>
        <v>84.784601283226408</v>
      </c>
      <c r="AO39" s="103">
        <f t="shared" si="8"/>
        <v>87.904761904761912</v>
      </c>
      <c r="AP39" s="106"/>
      <c r="AQ39" s="103">
        <f t="shared" si="9"/>
        <v>93.439817455790077</v>
      </c>
      <c r="AR39" s="103">
        <f t="shared" si="10"/>
        <v>92.334494773519154</v>
      </c>
      <c r="AS39" s="103">
        <f t="shared" si="11"/>
        <v>94.506726457399111</v>
      </c>
      <c r="AT39" s="106"/>
      <c r="AU39" s="103">
        <f t="shared" si="12"/>
        <v>88.050734312416552</v>
      </c>
      <c r="AV39" s="103">
        <f t="shared" si="13"/>
        <v>86.244841815680886</v>
      </c>
      <c r="AW39" s="103">
        <f t="shared" si="14"/>
        <v>89.753566796368361</v>
      </c>
      <c r="AX39" s="106"/>
      <c r="AY39" s="103">
        <f t="shared" si="15"/>
        <v>95.051875498802872</v>
      </c>
      <c r="AZ39" s="103">
        <f t="shared" si="16"/>
        <v>95.570698466780229</v>
      </c>
      <c r="BA39" s="103">
        <f t="shared" si="17"/>
        <v>94.594594594594597</v>
      </c>
      <c r="BB39" s="143"/>
      <c r="BC39" s="103">
        <v>0</v>
      </c>
      <c r="BD39" s="103">
        <v>0</v>
      </c>
      <c r="BE39" s="103">
        <v>0</v>
      </c>
    </row>
    <row r="40" spans="1:60" ht="15" customHeight="1" x14ac:dyDescent="0.2">
      <c r="A40" s="108" t="s">
        <v>104</v>
      </c>
      <c r="B40" s="272">
        <v>8057</v>
      </c>
      <c r="C40" s="272">
        <v>3875</v>
      </c>
      <c r="D40" s="272">
        <v>4182</v>
      </c>
      <c r="E40" s="272"/>
      <c r="F40" s="272">
        <v>2142</v>
      </c>
      <c r="G40" s="272">
        <v>1065</v>
      </c>
      <c r="H40" s="272">
        <v>1077</v>
      </c>
      <c r="I40" s="272"/>
      <c r="J40" s="272">
        <v>1959</v>
      </c>
      <c r="K40" s="272">
        <v>943</v>
      </c>
      <c r="L40" s="272">
        <v>1016</v>
      </c>
      <c r="M40" s="272"/>
      <c r="N40" s="272">
        <v>1468</v>
      </c>
      <c r="O40" s="272">
        <v>710</v>
      </c>
      <c r="P40" s="272">
        <v>758</v>
      </c>
      <c r="Q40" s="272"/>
      <c r="R40" s="272">
        <v>1343</v>
      </c>
      <c r="S40" s="272">
        <v>628</v>
      </c>
      <c r="T40" s="272">
        <v>715</v>
      </c>
      <c r="U40" s="272"/>
      <c r="V40" s="272">
        <v>1118</v>
      </c>
      <c r="W40" s="272">
        <v>518</v>
      </c>
      <c r="X40" s="272">
        <v>600</v>
      </c>
      <c r="Y40" s="272"/>
      <c r="Z40" s="272">
        <v>27</v>
      </c>
      <c r="AA40" s="272">
        <v>11</v>
      </c>
      <c r="AB40" s="272">
        <v>16</v>
      </c>
      <c r="AD40" s="108" t="s">
        <v>104</v>
      </c>
      <c r="AE40" s="103">
        <f t="shared" si="0"/>
        <v>91.65055170060289</v>
      </c>
      <c r="AF40" s="103">
        <f t="shared" si="1"/>
        <v>89.761408385452853</v>
      </c>
      <c r="AG40" s="103">
        <f t="shared" si="2"/>
        <v>93.473401877514533</v>
      </c>
      <c r="AH40" s="143"/>
      <c r="AI40" s="103">
        <f t="shared" si="3"/>
        <v>87.750921753379757</v>
      </c>
      <c r="AJ40" s="103">
        <f t="shared" si="4"/>
        <v>85.817888799355359</v>
      </c>
      <c r="AK40" s="103">
        <f t="shared" si="5"/>
        <v>89.75</v>
      </c>
      <c r="AL40" s="106"/>
      <c r="AM40" s="103">
        <f t="shared" si="6"/>
        <v>93.152639087018542</v>
      </c>
      <c r="AN40" s="103">
        <f t="shared" si="7"/>
        <v>91.375968992248062</v>
      </c>
      <c r="AO40" s="103">
        <f t="shared" si="8"/>
        <v>94.864612511671325</v>
      </c>
      <c r="AP40" s="106"/>
      <c r="AQ40" s="103">
        <f t="shared" si="9"/>
        <v>93.38422391857506</v>
      </c>
      <c r="AR40" s="103">
        <f t="shared" si="10"/>
        <v>92.088197146562905</v>
      </c>
      <c r="AS40" s="103">
        <f t="shared" si="11"/>
        <v>94.631710362047443</v>
      </c>
      <c r="AT40" s="106"/>
      <c r="AU40" s="103">
        <f t="shared" si="12"/>
        <v>90.927555856465816</v>
      </c>
      <c r="AV40" s="103">
        <f t="shared" si="13"/>
        <v>87.955182072829132</v>
      </c>
      <c r="AW40" s="103">
        <f t="shared" si="14"/>
        <v>93.709043250327653</v>
      </c>
      <c r="AX40" s="106"/>
      <c r="AY40" s="103">
        <f t="shared" si="15"/>
        <v>95.47395388556788</v>
      </c>
      <c r="AZ40" s="103">
        <f t="shared" si="16"/>
        <v>94.525547445255469</v>
      </c>
      <c r="BA40" s="103">
        <f t="shared" si="17"/>
        <v>96.30818619582665</v>
      </c>
      <c r="BB40" s="143"/>
      <c r="BC40" s="103">
        <v>0</v>
      </c>
      <c r="BD40" s="103">
        <v>0</v>
      </c>
      <c r="BE40" s="103">
        <v>0</v>
      </c>
    </row>
    <row r="41" spans="1:60" ht="15" customHeight="1" thickBot="1" x14ac:dyDescent="0.25">
      <c r="A41" s="123" t="s">
        <v>105</v>
      </c>
      <c r="B41" s="272">
        <v>1115</v>
      </c>
      <c r="C41" s="272">
        <v>600</v>
      </c>
      <c r="D41" s="272">
        <v>515</v>
      </c>
      <c r="E41" s="272"/>
      <c r="F41" s="272">
        <v>360</v>
      </c>
      <c r="G41" s="272">
        <v>206</v>
      </c>
      <c r="H41" s="272">
        <v>154</v>
      </c>
      <c r="I41" s="272"/>
      <c r="J41" s="272">
        <v>265</v>
      </c>
      <c r="K41" s="272">
        <v>137</v>
      </c>
      <c r="L41" s="272">
        <v>128</v>
      </c>
      <c r="M41" s="272"/>
      <c r="N41" s="272">
        <v>208</v>
      </c>
      <c r="O41" s="272">
        <v>113</v>
      </c>
      <c r="P41" s="272">
        <v>95</v>
      </c>
      <c r="Q41" s="272"/>
      <c r="R41" s="272">
        <v>151</v>
      </c>
      <c r="S41" s="272">
        <v>84</v>
      </c>
      <c r="T41" s="272">
        <v>67</v>
      </c>
      <c r="U41" s="272"/>
      <c r="V41" s="272">
        <v>131</v>
      </c>
      <c r="W41" s="272">
        <v>60</v>
      </c>
      <c r="X41" s="272">
        <v>71</v>
      </c>
      <c r="Y41" s="272"/>
      <c r="Z41" s="272">
        <v>0</v>
      </c>
      <c r="AA41" s="272">
        <v>0</v>
      </c>
      <c r="AB41" s="272">
        <v>0</v>
      </c>
      <c r="AD41" s="123" t="s">
        <v>105</v>
      </c>
      <c r="AE41" s="105">
        <f t="shared" si="0"/>
        <v>91.769547325102891</v>
      </c>
      <c r="AF41" s="105">
        <f t="shared" si="1"/>
        <v>91.743119266055047</v>
      </c>
      <c r="AG41" s="105">
        <f t="shared" si="2"/>
        <v>91.800356506238856</v>
      </c>
      <c r="AH41" s="156"/>
      <c r="AI41" s="105">
        <f t="shared" si="3"/>
        <v>96</v>
      </c>
      <c r="AJ41" s="105">
        <f t="shared" si="4"/>
        <v>95.813953488372093</v>
      </c>
      <c r="AK41" s="105">
        <f t="shared" si="5"/>
        <v>96.25</v>
      </c>
      <c r="AL41" s="101"/>
      <c r="AM41" s="105">
        <f t="shared" si="6"/>
        <v>91.065292096219935</v>
      </c>
      <c r="AN41" s="105">
        <f t="shared" si="7"/>
        <v>92.567567567567565</v>
      </c>
      <c r="AO41" s="105">
        <f t="shared" si="8"/>
        <v>89.510489510489506</v>
      </c>
      <c r="AP41" s="101"/>
      <c r="AQ41" s="105">
        <f t="shared" si="9"/>
        <v>92.857142857142861</v>
      </c>
      <c r="AR41" s="105">
        <f t="shared" si="10"/>
        <v>94.166666666666671</v>
      </c>
      <c r="AS41" s="105">
        <f t="shared" si="11"/>
        <v>91.34615384615384</v>
      </c>
      <c r="AT41" s="101"/>
      <c r="AU41" s="105">
        <f t="shared" si="12"/>
        <v>80.748663101604279</v>
      </c>
      <c r="AV41" s="105">
        <f t="shared" si="13"/>
        <v>80</v>
      </c>
      <c r="AW41" s="105">
        <f t="shared" si="14"/>
        <v>81.707317073170728</v>
      </c>
      <c r="AX41" s="101"/>
      <c r="AY41" s="105">
        <f t="shared" si="15"/>
        <v>94.927536231884062</v>
      </c>
      <c r="AZ41" s="105">
        <f t="shared" si="16"/>
        <v>90.909090909090907</v>
      </c>
      <c r="BA41" s="105">
        <f t="shared" si="17"/>
        <v>98.611111111111114</v>
      </c>
      <c r="BB41" s="156"/>
      <c r="BC41" s="105">
        <v>0</v>
      </c>
      <c r="BD41" s="105">
        <v>0</v>
      </c>
      <c r="BE41" s="105">
        <v>0</v>
      </c>
    </row>
    <row r="42" spans="1:60" ht="15" customHeight="1" x14ac:dyDescent="0.2">
      <c r="A42" s="334" t="s">
        <v>256</v>
      </c>
      <c r="B42" s="334"/>
      <c r="C42" s="334"/>
      <c r="D42" s="334"/>
      <c r="E42" s="334"/>
      <c r="F42" s="334"/>
      <c r="G42" s="334"/>
      <c r="H42" s="334"/>
      <c r="I42" s="334"/>
      <c r="J42" s="334"/>
      <c r="K42" s="334"/>
      <c r="L42" s="334"/>
      <c r="M42" s="334"/>
      <c r="N42" s="334"/>
      <c r="O42" s="334"/>
      <c r="P42" s="334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D42" s="334" t="s">
        <v>256</v>
      </c>
      <c r="AE42" s="334"/>
      <c r="AF42" s="334"/>
      <c r="AG42" s="334"/>
      <c r="AH42" s="334"/>
      <c r="AI42" s="334"/>
      <c r="AJ42" s="334"/>
      <c r="AK42" s="334"/>
      <c r="AL42" s="334"/>
      <c r="AM42" s="334"/>
      <c r="AN42" s="334"/>
      <c r="AO42" s="334"/>
      <c r="AP42" s="334"/>
      <c r="AQ42" s="334"/>
      <c r="AR42" s="334"/>
      <c r="AS42" s="334"/>
      <c r="AT42" s="334"/>
      <c r="AU42" s="334"/>
      <c r="AV42" s="334"/>
      <c r="AW42" s="334"/>
      <c r="AX42" s="334"/>
      <c r="AY42" s="334"/>
      <c r="AZ42" s="334"/>
      <c r="BA42" s="334"/>
      <c r="BB42" s="334"/>
      <c r="BC42" s="334"/>
      <c r="BD42" s="334"/>
      <c r="BE42" s="334"/>
    </row>
    <row r="43" spans="1:60" ht="15" customHeight="1" x14ac:dyDescent="0.2">
      <c r="A43" s="335" t="s">
        <v>242</v>
      </c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D43" s="335" t="s">
        <v>242</v>
      </c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335"/>
    </row>
    <row r="44" spans="1:60" ht="15" customHeight="1" x14ac:dyDescent="0.2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</row>
    <row r="45" spans="1:60" ht="15" customHeight="1" x14ac:dyDescent="0.2">
      <c r="A45" s="313"/>
      <c r="B45" s="313"/>
      <c r="C45" s="313"/>
      <c r="D45" s="313"/>
      <c r="E45" s="313"/>
      <c r="F45" s="313"/>
      <c r="G45" s="313"/>
      <c r="H45" s="313"/>
      <c r="I45" s="313"/>
      <c r="J45" s="313"/>
      <c r="K45" s="313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D45" s="313"/>
      <c r="AE45" s="313"/>
      <c r="AF45" s="313"/>
      <c r="AG45" s="313"/>
      <c r="AH45" s="313"/>
      <c r="AI45" s="313"/>
      <c r="AJ45" s="313"/>
      <c r="AK45" s="313"/>
      <c r="AL45" s="313"/>
      <c r="AM45" s="313"/>
      <c r="AN45" s="313"/>
      <c r="AO45" s="313"/>
      <c r="AP45" s="313"/>
      <c r="AQ45" s="313"/>
      <c r="AR45" s="313"/>
      <c r="AS45" s="313"/>
      <c r="AT45" s="313"/>
      <c r="AU45" s="313"/>
      <c r="AV45" s="313"/>
      <c r="AW45" s="313"/>
      <c r="AX45" s="313"/>
      <c r="AY45" s="313"/>
      <c r="AZ45" s="313"/>
      <c r="BA45" s="313"/>
      <c r="BB45" s="313"/>
      <c r="BC45" s="313"/>
      <c r="BD45" s="313"/>
      <c r="BE45" s="313"/>
    </row>
    <row r="46" spans="1:60" ht="15" customHeight="1" x14ac:dyDescent="0.2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29"/>
      <c r="BG46" s="318" t="s">
        <v>356</v>
      </c>
      <c r="BH46" s="318"/>
    </row>
    <row r="47" spans="1:60" ht="15" customHeight="1" x14ac:dyDescent="0.2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29"/>
      <c r="AA47" s="318" t="s">
        <v>356</v>
      </c>
      <c r="AB47" s="318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30"/>
      <c r="BG47" s="318"/>
      <c r="BH47" s="318"/>
    </row>
    <row r="48" spans="1:60" ht="15" customHeight="1" x14ac:dyDescent="0.2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30"/>
      <c r="AA48" s="318"/>
      <c r="AB48" s="318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</row>
    <row r="49" spans="1:58" ht="15" customHeight="1" x14ac:dyDescent="0.2">
      <c r="A49" s="141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</row>
    <row r="50" spans="1:58" ht="15" customHeight="1" x14ac:dyDescent="0.2">
      <c r="A50" s="340" t="s">
        <v>306</v>
      </c>
      <c r="B50" s="340"/>
      <c r="C50" s="340"/>
      <c r="D50" s="340"/>
      <c r="E50" s="340"/>
      <c r="F50" s="340"/>
      <c r="G50" s="340"/>
      <c r="H50" s="340"/>
      <c r="I50" s="340"/>
      <c r="J50" s="340"/>
      <c r="K50" s="340"/>
      <c r="L50" s="340"/>
      <c r="M50" s="340"/>
      <c r="N50" s="340"/>
      <c r="O50" s="340"/>
      <c r="P50" s="340"/>
      <c r="Q50" s="340"/>
      <c r="R50" s="340"/>
      <c r="S50" s="340"/>
      <c r="T50" s="340"/>
      <c r="U50" s="340"/>
      <c r="V50" s="340"/>
      <c r="W50" s="340"/>
      <c r="X50" s="340"/>
      <c r="Y50" s="340"/>
      <c r="Z50" s="340"/>
      <c r="AA50" s="340"/>
      <c r="AB50" s="340"/>
      <c r="AD50" s="340" t="s">
        <v>307</v>
      </c>
      <c r="AE50" s="340"/>
      <c r="AF50" s="340"/>
      <c r="AG50" s="340"/>
      <c r="AH50" s="340"/>
      <c r="AI50" s="340"/>
      <c r="AJ50" s="340"/>
      <c r="AK50" s="340"/>
      <c r="AL50" s="340"/>
      <c r="AM50" s="340"/>
      <c r="AN50" s="340"/>
      <c r="AO50" s="340"/>
      <c r="AP50" s="340"/>
      <c r="AQ50" s="340"/>
      <c r="AR50" s="340"/>
      <c r="AS50" s="340"/>
      <c r="AT50" s="340"/>
      <c r="AU50" s="340"/>
      <c r="AV50" s="340"/>
      <c r="AW50" s="340"/>
      <c r="AX50" s="340"/>
      <c r="AY50" s="340"/>
      <c r="AZ50" s="340"/>
      <c r="BA50" s="340"/>
      <c r="BB50" s="340"/>
      <c r="BC50" s="340"/>
      <c r="BD50" s="340"/>
      <c r="BE50" s="340"/>
    </row>
    <row r="51" spans="1:58" ht="15" customHeight="1" x14ac:dyDescent="0.2">
      <c r="A51" s="339" t="s">
        <v>150</v>
      </c>
      <c r="B51" s="339"/>
      <c r="C51" s="339"/>
      <c r="D51" s="339"/>
      <c r="E51" s="339"/>
      <c r="F51" s="339"/>
      <c r="G51" s="339"/>
      <c r="H51" s="339"/>
      <c r="I51" s="339"/>
      <c r="J51" s="339"/>
      <c r="K51" s="339"/>
      <c r="L51" s="339"/>
      <c r="M51" s="339"/>
      <c r="N51" s="339"/>
      <c r="O51" s="339"/>
      <c r="P51" s="339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D51" s="339" t="s">
        <v>151</v>
      </c>
      <c r="AE51" s="339"/>
      <c r="AF51" s="339"/>
      <c r="AG51" s="339"/>
      <c r="AH51" s="339"/>
      <c r="AI51" s="339"/>
      <c r="AJ51" s="339"/>
      <c r="AK51" s="339"/>
      <c r="AL51" s="339"/>
      <c r="AM51" s="339"/>
      <c r="AN51" s="339"/>
      <c r="AO51" s="339"/>
      <c r="AP51" s="339"/>
      <c r="AQ51" s="339"/>
      <c r="AR51" s="339"/>
      <c r="AS51" s="339"/>
      <c r="AT51" s="339"/>
      <c r="AU51" s="339"/>
      <c r="AV51" s="339"/>
      <c r="AW51" s="339"/>
      <c r="AX51" s="339"/>
      <c r="AY51" s="339"/>
      <c r="AZ51" s="339"/>
      <c r="BA51" s="339"/>
      <c r="BB51" s="339"/>
      <c r="BC51" s="339"/>
      <c r="BD51" s="339"/>
      <c r="BE51" s="339"/>
    </row>
    <row r="52" spans="1:58" ht="15" customHeight="1" x14ac:dyDescent="0.2">
      <c r="A52" s="330" t="s">
        <v>254</v>
      </c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D52" s="330" t="s">
        <v>254</v>
      </c>
      <c r="AE52" s="330"/>
      <c r="AF52" s="330"/>
      <c r="AG52" s="330"/>
      <c r="AH52" s="330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30"/>
      <c r="AZ52" s="330"/>
      <c r="BA52" s="330"/>
      <c r="BB52" s="330"/>
      <c r="BC52" s="330"/>
      <c r="BD52" s="330"/>
      <c r="BE52" s="330"/>
      <c r="BF52" s="102"/>
    </row>
    <row r="53" spans="1:58" ht="15" customHeight="1" x14ac:dyDescent="0.2">
      <c r="A53" s="330" t="s">
        <v>264</v>
      </c>
      <c r="B53" s="330"/>
      <c r="C53" s="330"/>
      <c r="D53" s="330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D53" s="330" t="s">
        <v>264</v>
      </c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330"/>
      <c r="AZ53" s="330"/>
      <c r="BA53" s="330"/>
      <c r="BB53" s="330"/>
      <c r="BC53" s="330"/>
      <c r="BD53" s="330"/>
      <c r="BE53" s="330"/>
      <c r="BF53" s="102"/>
    </row>
    <row r="54" spans="1:58" ht="15" customHeight="1" x14ac:dyDescent="0.2">
      <c r="A54" s="330" t="s">
        <v>248</v>
      </c>
      <c r="B54" s="330"/>
      <c r="C54" s="330"/>
      <c r="D54" s="330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D54" s="330" t="s">
        <v>248</v>
      </c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30"/>
      <c r="AZ54" s="330"/>
      <c r="BA54" s="330"/>
      <c r="BB54" s="330"/>
      <c r="BC54" s="330"/>
      <c r="BD54" s="330"/>
      <c r="BE54" s="330"/>
      <c r="BF54" s="102"/>
    </row>
    <row r="55" spans="1:58" ht="15" customHeight="1" x14ac:dyDescent="0.2">
      <c r="A55" s="330" t="s">
        <v>515</v>
      </c>
      <c r="B55" s="330"/>
      <c r="C55" s="330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D55" s="330" t="s">
        <v>515</v>
      </c>
      <c r="AE55" s="330"/>
      <c r="AF55" s="330"/>
      <c r="AG55" s="330"/>
      <c r="AH55" s="330"/>
      <c r="AI55" s="330"/>
      <c r="AJ55" s="330"/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U55" s="330"/>
      <c r="AV55" s="330"/>
      <c r="AW55" s="330"/>
      <c r="AX55" s="330"/>
      <c r="AY55" s="330"/>
      <c r="AZ55" s="330"/>
      <c r="BA55" s="330"/>
      <c r="BB55" s="330"/>
      <c r="BC55" s="330"/>
      <c r="BD55" s="330"/>
      <c r="BE55" s="330"/>
      <c r="BF55" s="102"/>
    </row>
    <row r="56" spans="1:58" ht="15" customHeight="1" thickBot="1" x14ac:dyDescent="0.25">
      <c r="A56" s="100"/>
      <c r="B56" s="142"/>
      <c r="C56" s="100"/>
      <c r="D56" s="100"/>
      <c r="E56" s="100"/>
      <c r="F56" s="101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D56" s="100"/>
      <c r="AE56" s="142"/>
      <c r="AF56" s="100"/>
      <c r="AG56" s="100"/>
      <c r="AH56" s="100"/>
      <c r="AI56" s="101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2"/>
    </row>
    <row r="57" spans="1:58" ht="15" customHeight="1" x14ac:dyDescent="0.2">
      <c r="A57" s="337" t="s">
        <v>260</v>
      </c>
      <c r="B57" s="331" t="s">
        <v>19</v>
      </c>
      <c r="C57" s="331"/>
      <c r="D57" s="331"/>
      <c r="E57" s="109"/>
      <c r="F57" s="331" t="s">
        <v>116</v>
      </c>
      <c r="G57" s="331"/>
      <c r="H57" s="331"/>
      <c r="I57" s="109"/>
      <c r="J57" s="331" t="s">
        <v>117</v>
      </c>
      <c r="K57" s="331"/>
      <c r="L57" s="331"/>
      <c r="M57" s="109"/>
      <c r="N57" s="331" t="s">
        <v>118</v>
      </c>
      <c r="O57" s="331"/>
      <c r="P57" s="331"/>
      <c r="Q57" s="109"/>
      <c r="R57" s="331" t="s">
        <v>119</v>
      </c>
      <c r="S57" s="331"/>
      <c r="T57" s="331"/>
      <c r="U57" s="109"/>
      <c r="V57" s="331" t="s">
        <v>120</v>
      </c>
      <c r="W57" s="331"/>
      <c r="X57" s="331"/>
      <c r="Y57" s="109"/>
      <c r="Z57" s="331" t="s">
        <v>121</v>
      </c>
      <c r="AA57" s="331"/>
      <c r="AB57" s="331"/>
      <c r="AD57" s="337" t="s">
        <v>260</v>
      </c>
      <c r="AE57" s="331" t="s">
        <v>19</v>
      </c>
      <c r="AF57" s="331"/>
      <c r="AG57" s="331"/>
      <c r="AH57" s="109"/>
      <c r="AI57" s="331" t="s">
        <v>116</v>
      </c>
      <c r="AJ57" s="331"/>
      <c r="AK57" s="331"/>
      <c r="AL57" s="109"/>
      <c r="AM57" s="331" t="s">
        <v>117</v>
      </c>
      <c r="AN57" s="331"/>
      <c r="AO57" s="331"/>
      <c r="AP57" s="109"/>
      <c r="AQ57" s="331" t="s">
        <v>118</v>
      </c>
      <c r="AR57" s="331"/>
      <c r="AS57" s="331"/>
      <c r="AT57" s="109"/>
      <c r="AU57" s="331" t="s">
        <v>119</v>
      </c>
      <c r="AV57" s="331"/>
      <c r="AW57" s="331"/>
      <c r="AX57" s="109"/>
      <c r="AY57" s="331" t="s">
        <v>120</v>
      </c>
      <c r="AZ57" s="331"/>
      <c r="BA57" s="331"/>
      <c r="BB57" s="109"/>
      <c r="BC57" s="331" t="s">
        <v>121</v>
      </c>
      <c r="BD57" s="331"/>
      <c r="BE57" s="331"/>
      <c r="BF57" s="102"/>
    </row>
    <row r="58" spans="1:58" ht="15" customHeight="1" thickBot="1" x14ac:dyDescent="0.25">
      <c r="A58" s="338"/>
      <c r="B58" s="110" t="s">
        <v>70</v>
      </c>
      <c r="C58" s="110" t="s">
        <v>71</v>
      </c>
      <c r="D58" s="110" t="s">
        <v>72</v>
      </c>
      <c r="E58" s="111"/>
      <c r="F58" s="110" t="s">
        <v>70</v>
      </c>
      <c r="G58" s="110" t="s">
        <v>71</v>
      </c>
      <c r="H58" s="110" t="s">
        <v>72</v>
      </c>
      <c r="I58" s="111"/>
      <c r="J58" s="110" t="s">
        <v>70</v>
      </c>
      <c r="K58" s="110" t="s">
        <v>71</v>
      </c>
      <c r="L58" s="110" t="s">
        <v>72</v>
      </c>
      <c r="M58" s="111"/>
      <c r="N58" s="110" t="s">
        <v>70</v>
      </c>
      <c r="O58" s="110" t="s">
        <v>71</v>
      </c>
      <c r="P58" s="110" t="s">
        <v>72</v>
      </c>
      <c r="Q58" s="111"/>
      <c r="R58" s="110" t="s">
        <v>70</v>
      </c>
      <c r="S58" s="110" t="s">
        <v>71</v>
      </c>
      <c r="T58" s="110" t="s">
        <v>72</v>
      </c>
      <c r="U58" s="111"/>
      <c r="V58" s="110" t="s">
        <v>70</v>
      </c>
      <c r="W58" s="110" t="s">
        <v>71</v>
      </c>
      <c r="X58" s="110" t="s">
        <v>72</v>
      </c>
      <c r="Y58" s="111"/>
      <c r="Z58" s="110" t="s">
        <v>70</v>
      </c>
      <c r="AA58" s="110" t="s">
        <v>71</v>
      </c>
      <c r="AB58" s="110" t="s">
        <v>72</v>
      </c>
      <c r="AD58" s="338"/>
      <c r="AE58" s="110" t="s">
        <v>70</v>
      </c>
      <c r="AF58" s="110" t="s">
        <v>71</v>
      </c>
      <c r="AG58" s="110" t="s">
        <v>72</v>
      </c>
      <c r="AH58" s="111"/>
      <c r="AI58" s="110" t="s">
        <v>70</v>
      </c>
      <c r="AJ58" s="110" t="s">
        <v>71</v>
      </c>
      <c r="AK58" s="110" t="s">
        <v>72</v>
      </c>
      <c r="AL58" s="111"/>
      <c r="AM58" s="110" t="s">
        <v>70</v>
      </c>
      <c r="AN58" s="110" t="s">
        <v>71</v>
      </c>
      <c r="AO58" s="110" t="s">
        <v>72</v>
      </c>
      <c r="AP58" s="111"/>
      <c r="AQ58" s="110" t="s">
        <v>70</v>
      </c>
      <c r="AR58" s="110" t="s">
        <v>71</v>
      </c>
      <c r="AS58" s="110" t="s">
        <v>72</v>
      </c>
      <c r="AT58" s="111"/>
      <c r="AU58" s="110" t="s">
        <v>70</v>
      </c>
      <c r="AV58" s="110" t="s">
        <v>71</v>
      </c>
      <c r="AW58" s="110" t="s">
        <v>72</v>
      </c>
      <c r="AX58" s="111"/>
      <c r="AY58" s="110" t="s">
        <v>70</v>
      </c>
      <c r="AZ58" s="110" t="s">
        <v>71</v>
      </c>
      <c r="BA58" s="110" t="s">
        <v>72</v>
      </c>
      <c r="BB58" s="111"/>
      <c r="BC58" s="110" t="s">
        <v>70</v>
      </c>
      <c r="BD58" s="110" t="s">
        <v>71</v>
      </c>
      <c r="BE58" s="110" t="s">
        <v>72</v>
      </c>
      <c r="BF58" s="102"/>
    </row>
    <row r="59" spans="1:58" ht="15" customHeight="1" x14ac:dyDescent="0.2">
      <c r="A59" s="104"/>
      <c r="B59" s="98"/>
      <c r="C59" s="98"/>
      <c r="D59" s="98"/>
      <c r="E59" s="99"/>
      <c r="F59" s="98"/>
      <c r="G59" s="98"/>
      <c r="H59" s="98"/>
      <c r="I59" s="99"/>
      <c r="J59" s="98"/>
      <c r="K59" s="98"/>
      <c r="L59" s="98"/>
      <c r="M59" s="99"/>
      <c r="N59" s="98"/>
      <c r="O59" s="98"/>
      <c r="P59" s="98"/>
      <c r="Q59" s="99"/>
      <c r="R59" s="98"/>
      <c r="S59" s="98"/>
      <c r="T59" s="98"/>
      <c r="U59" s="99"/>
      <c r="V59" s="98"/>
      <c r="W59" s="98"/>
      <c r="X59" s="98"/>
      <c r="Y59" s="99"/>
      <c r="Z59" s="98"/>
      <c r="AA59" s="98"/>
      <c r="AB59" s="98"/>
      <c r="AD59" s="104"/>
      <c r="AE59" s="98"/>
      <c r="AF59" s="98"/>
      <c r="AG59" s="98"/>
      <c r="AH59" s="99"/>
      <c r="AI59" s="98"/>
      <c r="AJ59" s="98"/>
      <c r="AK59" s="98"/>
      <c r="AL59" s="99"/>
      <c r="AM59" s="98"/>
      <c r="AN59" s="98"/>
      <c r="AO59" s="98"/>
      <c r="AP59" s="99"/>
      <c r="AQ59" s="98"/>
      <c r="AR59" s="98"/>
      <c r="AS59" s="98"/>
      <c r="AT59" s="99"/>
      <c r="AU59" s="98"/>
      <c r="AV59" s="98"/>
      <c r="AW59" s="98"/>
      <c r="AX59" s="99"/>
      <c r="AY59" s="98"/>
      <c r="AZ59" s="98"/>
      <c r="BA59" s="98"/>
      <c r="BB59" s="99"/>
      <c r="BC59" s="98"/>
      <c r="BD59" s="98"/>
      <c r="BE59" s="98"/>
    </row>
    <row r="60" spans="1:58" ht="15" customHeight="1" x14ac:dyDescent="0.25">
      <c r="A60" s="151" t="s">
        <v>262</v>
      </c>
      <c r="B60" s="153">
        <f>+F60+J60+N60+R60+V60+Z60</f>
        <v>24756</v>
      </c>
      <c r="C60" s="153">
        <f>+G60+K60+O60+S60+W60+AA60</f>
        <v>14242</v>
      </c>
      <c r="D60" s="153">
        <f>+H60+L60+P60+T60+X60+AB60</f>
        <v>10514</v>
      </c>
      <c r="E60" s="153"/>
      <c r="F60" s="153">
        <f>SUM(F62:F88)</f>
        <v>8567</v>
      </c>
      <c r="G60" s="153">
        <f>SUM(G62:G88)</f>
        <v>5019</v>
      </c>
      <c r="H60" s="153">
        <f>SUM(H62:H88)</f>
        <v>3548</v>
      </c>
      <c r="I60" s="153"/>
      <c r="J60" s="153">
        <f>SUM(J62:J88)</f>
        <v>6094</v>
      </c>
      <c r="K60" s="153">
        <f>SUM(K62:K88)</f>
        <v>3509</v>
      </c>
      <c r="L60" s="153">
        <f>SUM(L62:L88)</f>
        <v>2585</v>
      </c>
      <c r="M60" s="153"/>
      <c r="N60" s="153">
        <f>SUM(N62:N88)</f>
        <v>3570</v>
      </c>
      <c r="O60" s="153">
        <f>SUM(O62:O88)</f>
        <v>2073</v>
      </c>
      <c r="P60" s="153">
        <f>SUM(P62:P88)</f>
        <v>1497</v>
      </c>
      <c r="Q60" s="153"/>
      <c r="R60" s="153">
        <f>SUM(R62:R88)</f>
        <v>4916</v>
      </c>
      <c r="S60" s="153">
        <f>SUM(S62:S88)</f>
        <v>2752</v>
      </c>
      <c r="T60" s="153">
        <f>SUM(T62:T88)</f>
        <v>2164</v>
      </c>
      <c r="U60" s="153"/>
      <c r="V60" s="153">
        <f>SUM(V62:V88)</f>
        <v>1602</v>
      </c>
      <c r="W60" s="153">
        <f>SUM(W62:W88)</f>
        <v>885</v>
      </c>
      <c r="X60" s="153">
        <f>SUM(X62:X88)</f>
        <v>717</v>
      </c>
      <c r="Y60" s="153"/>
      <c r="Z60" s="153">
        <f>SUM(Z62:Z88)</f>
        <v>7</v>
      </c>
      <c r="AA60" s="153">
        <f>SUM(AA62:AA88)</f>
        <v>4</v>
      </c>
      <c r="AB60" s="153">
        <f>SUM(AB62:AB88)</f>
        <v>3</v>
      </c>
      <c r="AC60" s="155"/>
      <c r="AD60" s="151" t="s">
        <v>262</v>
      </c>
      <c r="AE60" s="159">
        <f>+B60/(B60+B13+B107)*100</f>
        <v>11.237913659267329</v>
      </c>
      <c r="AF60" s="159">
        <f>+C60/(C60+C13+C107)*100</f>
        <v>12.956577905950637</v>
      </c>
      <c r="AG60" s="159">
        <f>+D60/(D60+D13+D107)*100</f>
        <v>9.5262256611910949</v>
      </c>
      <c r="AH60" s="160"/>
      <c r="AI60" s="159">
        <f>+F60/(F60+F13+F107)*100</f>
        <v>14.739431894430776</v>
      </c>
      <c r="AJ60" s="159">
        <f>+G60/(G60+G13+G107)*100</f>
        <v>16.718854097268487</v>
      </c>
      <c r="AK60" s="159">
        <f>+H60/(H60+H13+H107)*100</f>
        <v>12.624986656228874</v>
      </c>
      <c r="AL60" s="160"/>
      <c r="AM60" s="159">
        <f>+J60/(J60+J13+J107)*100</f>
        <v>12.073542814122122</v>
      </c>
      <c r="AN60" s="159">
        <f>+K60/(K60+K13+K107)*100</f>
        <v>13.832387259539578</v>
      </c>
      <c r="AO60" s="159">
        <f>+L60/(L60+L13+L107)*100</f>
        <v>10.29634350354497</v>
      </c>
      <c r="AP60" s="160"/>
      <c r="AQ60" s="159">
        <f>+N60/(N60+N13+N107)*100</f>
        <v>8.2006753497346843</v>
      </c>
      <c r="AR60" s="159">
        <f>+O60/(O60+O13+O107)*100</f>
        <v>9.662533793232031</v>
      </c>
      <c r="AS60" s="159">
        <f>+P60/(P60+P13+P107)*100</f>
        <v>6.7801983785497537</v>
      </c>
      <c r="AT60" s="160"/>
      <c r="AU60" s="159">
        <f>+R60/(R60+R13+R107)*100</f>
        <v>13.048786961830441</v>
      </c>
      <c r="AV60" s="159">
        <f>+S60/(S60+S13+S107)*100</f>
        <v>14.771873322597962</v>
      </c>
      <c r="AW60" s="159">
        <f>+T60/(T60+T13+T107)*100</f>
        <v>11.36315900021004</v>
      </c>
      <c r="AX60" s="160"/>
      <c r="AY60" s="159">
        <f>+V60/(V60+V13+V107)*100</f>
        <v>5.3689925598230444</v>
      </c>
      <c r="AZ60" s="159">
        <f>+W60/(W60+W13+W107)*100</f>
        <v>6.2544169611307421</v>
      </c>
      <c r="BA60" s="159">
        <f>+X60/(X60+X13+X107)*100</f>
        <v>4.5703722590515046</v>
      </c>
      <c r="BB60" s="160"/>
      <c r="BC60" s="159">
        <f>+Z60/(Z60+Z13+Z107)*100</f>
        <v>1.0802469135802468</v>
      </c>
      <c r="BD60" s="159">
        <f>+AA60/(AA60+AA13+AA107)*100</f>
        <v>1.3377926421404682</v>
      </c>
      <c r="BE60" s="159">
        <f>+AB60/(AB60+AB13+AB107)*100</f>
        <v>0.8595988538681949</v>
      </c>
      <c r="BF60" s="161"/>
    </row>
    <row r="61" spans="1:58" ht="15" customHeight="1" x14ac:dyDescent="0.2">
      <c r="A61" s="108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D61" s="108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3"/>
      <c r="BD61" s="143"/>
      <c r="BE61" s="143"/>
    </row>
    <row r="62" spans="1:58" ht="15" customHeight="1" x14ac:dyDescent="0.2">
      <c r="A62" s="108" t="s">
        <v>79</v>
      </c>
      <c r="B62" s="272">
        <v>2907</v>
      </c>
      <c r="C62" s="272">
        <v>1594</v>
      </c>
      <c r="D62" s="272">
        <v>1313</v>
      </c>
      <c r="E62" s="272"/>
      <c r="F62" s="272">
        <v>1050</v>
      </c>
      <c r="G62" s="272">
        <v>567</v>
      </c>
      <c r="H62" s="272">
        <v>483</v>
      </c>
      <c r="I62" s="272"/>
      <c r="J62" s="272">
        <v>751</v>
      </c>
      <c r="K62" s="272">
        <v>417</v>
      </c>
      <c r="L62" s="272">
        <v>334</v>
      </c>
      <c r="M62" s="272"/>
      <c r="N62" s="272">
        <v>445</v>
      </c>
      <c r="O62" s="272">
        <v>253</v>
      </c>
      <c r="P62" s="272">
        <v>192</v>
      </c>
      <c r="Q62" s="272"/>
      <c r="R62" s="272">
        <v>538</v>
      </c>
      <c r="S62" s="272">
        <v>296</v>
      </c>
      <c r="T62" s="272">
        <v>242</v>
      </c>
      <c r="U62" s="272"/>
      <c r="V62" s="272">
        <v>123</v>
      </c>
      <c r="W62" s="272">
        <v>61</v>
      </c>
      <c r="X62" s="272">
        <v>62</v>
      </c>
      <c r="Y62" s="272"/>
      <c r="Z62" s="272">
        <v>0</v>
      </c>
      <c r="AA62" s="272">
        <v>0</v>
      </c>
      <c r="AB62" s="272">
        <v>0</v>
      </c>
      <c r="AD62" s="108" t="s">
        <v>79</v>
      </c>
      <c r="AE62" s="103">
        <f t="shared" ref="AE62:AE88" si="19">+B62/(B62+B15+B109)*100</f>
        <v>18.975195822454307</v>
      </c>
      <c r="AF62" s="103">
        <f t="shared" ref="AF62:AF88" si="20">+C62/(C62+C15+C109)*100</f>
        <v>20.169555864861444</v>
      </c>
      <c r="AG62" s="103">
        <f t="shared" ref="AG62:AG88" si="21">+D62/(D62+D15+D109)*100</f>
        <v>17.702575165161115</v>
      </c>
      <c r="AH62" s="143"/>
      <c r="AI62" s="103">
        <f t="shared" ref="AI62:AI88" si="22">+F62/(F62+F15+F109)*100</f>
        <v>25.535019455252915</v>
      </c>
      <c r="AJ62" s="103">
        <f t="shared" ref="AJ62:AJ88" si="23">+G62/(G62+G15+G109)*100</f>
        <v>25.702629193109701</v>
      </c>
      <c r="AK62" s="103">
        <f t="shared" ref="AK62:AK88" si="24">+H62/(H62+H15+H109)*100</f>
        <v>25.341028331584468</v>
      </c>
      <c r="AL62" s="106"/>
      <c r="AM62" s="103">
        <f t="shared" ref="AM62:AM88" si="25">+J62/(J62+J15+J109)*100</f>
        <v>20.248045295227822</v>
      </c>
      <c r="AN62" s="103">
        <f t="shared" ref="AN62:AN88" si="26">+K62/(K62+K15+K109)*100</f>
        <v>22.145512480084971</v>
      </c>
      <c r="AO62" s="103">
        <f t="shared" ref="AO62:AO88" si="27">+L62/(L62+L15+L109)*100</f>
        <v>18.29134720700986</v>
      </c>
      <c r="AP62" s="106"/>
      <c r="AQ62" s="103">
        <f t="shared" ref="AQ62:AQ88" si="28">+N62/(N62+N15+N109)*100</f>
        <v>14.998314796090325</v>
      </c>
      <c r="AR62" s="103">
        <f t="shared" ref="AR62:AR88" si="29">+O62/(O62+O15+O109)*100</f>
        <v>16.135204081632654</v>
      </c>
      <c r="AS62" s="103">
        <f t="shared" ref="AS62:AS88" si="30">+P62/(P62+P15+P109)*100</f>
        <v>13.724088634739099</v>
      </c>
      <c r="AT62" s="106"/>
      <c r="AU62" s="103">
        <f t="shared" ref="AU62:AU88" si="31">+R62/(R62+R15+R109)*100</f>
        <v>21.434262948207174</v>
      </c>
      <c r="AV62" s="103">
        <f t="shared" ref="AV62:AV88" si="32">+S62/(S62+S15+S109)*100</f>
        <v>22.910216718266255</v>
      </c>
      <c r="AW62" s="103">
        <f t="shared" ref="AW62:AW88" si="33">+T62/(T62+T15+T109)*100</f>
        <v>19.868637110016422</v>
      </c>
      <c r="AX62" s="106"/>
      <c r="AY62" s="103">
        <f t="shared" ref="AY62:AY88" si="34">+V62/(V62+V15+V109)*100</f>
        <v>6.1469265367316339</v>
      </c>
      <c r="AZ62" s="103">
        <f t="shared" ref="AZ62:AZ88" si="35">+W62/(W62+W15+W109)*100</f>
        <v>6.5380493033226159</v>
      </c>
      <c r="BA62" s="103">
        <f t="shared" ref="BA62:BA88" si="36">+X62/(X62+X15+X109)*100</f>
        <v>5.8052434456928843</v>
      </c>
      <c r="BB62" s="143"/>
      <c r="BC62" s="103" t="s">
        <v>61</v>
      </c>
      <c r="BD62" s="103" t="s">
        <v>61</v>
      </c>
      <c r="BE62" s="103" t="s">
        <v>61</v>
      </c>
    </row>
    <row r="63" spans="1:58" ht="15" customHeight="1" x14ac:dyDescent="0.2">
      <c r="A63" s="108" t="s">
        <v>80</v>
      </c>
      <c r="B63" s="272">
        <v>2594</v>
      </c>
      <c r="C63" s="272">
        <v>1467</v>
      </c>
      <c r="D63" s="272">
        <v>1127</v>
      </c>
      <c r="E63" s="272"/>
      <c r="F63" s="272">
        <v>790</v>
      </c>
      <c r="G63" s="272">
        <v>442</v>
      </c>
      <c r="H63" s="272">
        <v>348</v>
      </c>
      <c r="I63" s="272"/>
      <c r="J63" s="272">
        <v>560</v>
      </c>
      <c r="K63" s="272">
        <v>318</v>
      </c>
      <c r="L63" s="272">
        <v>242</v>
      </c>
      <c r="M63" s="272"/>
      <c r="N63" s="272">
        <v>415</v>
      </c>
      <c r="O63" s="272">
        <v>241</v>
      </c>
      <c r="P63" s="272">
        <v>174</v>
      </c>
      <c r="Q63" s="272"/>
      <c r="R63" s="272">
        <v>625</v>
      </c>
      <c r="S63" s="272">
        <v>361</v>
      </c>
      <c r="T63" s="272">
        <v>264</v>
      </c>
      <c r="U63" s="272"/>
      <c r="V63" s="272">
        <v>204</v>
      </c>
      <c r="W63" s="272">
        <v>105</v>
      </c>
      <c r="X63" s="272">
        <v>99</v>
      </c>
      <c r="Y63" s="272"/>
      <c r="Z63" s="272">
        <v>0</v>
      </c>
      <c r="AA63" s="272">
        <v>0</v>
      </c>
      <c r="AB63" s="272">
        <v>0</v>
      </c>
      <c r="AD63" s="108" t="s">
        <v>80</v>
      </c>
      <c r="AE63" s="103">
        <f t="shared" si="19"/>
        <v>13.510416666666666</v>
      </c>
      <c r="AF63" s="103">
        <f t="shared" si="20"/>
        <v>15.164358073185861</v>
      </c>
      <c r="AG63" s="103">
        <f t="shared" si="21"/>
        <v>11.830778920848205</v>
      </c>
      <c r="AH63" s="143"/>
      <c r="AI63" s="103">
        <f t="shared" si="22"/>
        <v>17.044228694714132</v>
      </c>
      <c r="AJ63" s="103">
        <f t="shared" si="23"/>
        <v>18.219291014014839</v>
      </c>
      <c r="AK63" s="103">
        <f t="shared" si="24"/>
        <v>15.753734721593482</v>
      </c>
      <c r="AL63" s="106"/>
      <c r="AM63" s="103">
        <f t="shared" si="25"/>
        <v>13.35559265442404</v>
      </c>
      <c r="AN63" s="103">
        <f t="shared" si="26"/>
        <v>15.071090047393366</v>
      </c>
      <c r="AO63" s="103">
        <f t="shared" si="27"/>
        <v>11.617858857417186</v>
      </c>
      <c r="AP63" s="106"/>
      <c r="AQ63" s="103">
        <f t="shared" si="28"/>
        <v>10.429756220155818</v>
      </c>
      <c r="AR63" s="103">
        <f t="shared" si="29"/>
        <v>11.90711462450593</v>
      </c>
      <c r="AS63" s="103">
        <f t="shared" si="30"/>
        <v>8.9002557544757028</v>
      </c>
      <c r="AT63" s="106"/>
      <c r="AU63" s="103">
        <f t="shared" si="31"/>
        <v>18.068806013298641</v>
      </c>
      <c r="AV63" s="103">
        <f t="shared" si="32"/>
        <v>21.526535480023853</v>
      </c>
      <c r="AW63" s="103">
        <f t="shared" si="33"/>
        <v>14.814814814814813</v>
      </c>
      <c r="AX63" s="106"/>
      <c r="AY63" s="103">
        <f t="shared" si="34"/>
        <v>7.1604071604071606</v>
      </c>
      <c r="AZ63" s="103">
        <f t="shared" si="35"/>
        <v>7.5431034482758621</v>
      </c>
      <c r="BA63" s="103">
        <f t="shared" si="36"/>
        <v>6.7947838023335621</v>
      </c>
      <c r="BB63" s="143"/>
      <c r="BC63" s="103">
        <f t="shared" ref="BC63:BE64" si="37">+Z63/(Z63+Z16+Z110)*100</f>
        <v>0</v>
      </c>
      <c r="BD63" s="103">
        <f t="shared" si="37"/>
        <v>0</v>
      </c>
      <c r="BE63" s="103">
        <f t="shared" si="37"/>
        <v>0</v>
      </c>
    </row>
    <row r="64" spans="1:58" ht="15" customHeight="1" x14ac:dyDescent="0.2">
      <c r="A64" s="108" t="s">
        <v>81</v>
      </c>
      <c r="B64" s="272">
        <v>2335</v>
      </c>
      <c r="C64" s="272">
        <v>1317</v>
      </c>
      <c r="D64" s="272">
        <v>1018</v>
      </c>
      <c r="E64" s="272"/>
      <c r="F64" s="272">
        <v>741</v>
      </c>
      <c r="G64" s="272">
        <v>436</v>
      </c>
      <c r="H64" s="272">
        <v>305</v>
      </c>
      <c r="I64" s="272"/>
      <c r="J64" s="272">
        <v>594</v>
      </c>
      <c r="K64" s="272">
        <v>328</v>
      </c>
      <c r="L64" s="272">
        <v>266</v>
      </c>
      <c r="M64" s="272"/>
      <c r="N64" s="272">
        <v>404</v>
      </c>
      <c r="O64" s="272">
        <v>217</v>
      </c>
      <c r="P64" s="272">
        <v>187</v>
      </c>
      <c r="Q64" s="272"/>
      <c r="R64" s="272">
        <v>430</v>
      </c>
      <c r="S64" s="272">
        <v>247</v>
      </c>
      <c r="T64" s="272">
        <v>183</v>
      </c>
      <c r="U64" s="272"/>
      <c r="V64" s="272">
        <v>166</v>
      </c>
      <c r="W64" s="272">
        <v>89</v>
      </c>
      <c r="X64" s="272">
        <v>77</v>
      </c>
      <c r="Y64" s="272"/>
      <c r="Z64" s="272">
        <v>0</v>
      </c>
      <c r="AA64" s="272">
        <v>0</v>
      </c>
      <c r="AB64" s="272">
        <v>0</v>
      </c>
      <c r="AD64" s="108" t="s">
        <v>81</v>
      </c>
      <c r="AE64" s="103">
        <f t="shared" si="19"/>
        <v>15.265428870292888</v>
      </c>
      <c r="AF64" s="103">
        <f t="shared" si="20"/>
        <v>17.510969285999202</v>
      </c>
      <c r="AG64" s="103">
        <f t="shared" si="21"/>
        <v>13.093247588424436</v>
      </c>
      <c r="AH64" s="143"/>
      <c r="AI64" s="103">
        <f t="shared" si="22"/>
        <v>17.216542750929367</v>
      </c>
      <c r="AJ64" s="103">
        <f t="shared" si="23"/>
        <v>20.064427059364935</v>
      </c>
      <c r="AK64" s="103">
        <f t="shared" si="24"/>
        <v>14.312529328953543</v>
      </c>
      <c r="AL64" s="106"/>
      <c r="AM64" s="103">
        <f t="shared" si="25"/>
        <v>16.372657111356119</v>
      </c>
      <c r="AN64" s="103">
        <f t="shared" si="26"/>
        <v>18.111540585311982</v>
      </c>
      <c r="AO64" s="103">
        <f t="shared" si="27"/>
        <v>14.639515685195379</v>
      </c>
      <c r="AP64" s="106"/>
      <c r="AQ64" s="103">
        <f t="shared" si="28"/>
        <v>12.957023733162284</v>
      </c>
      <c r="AR64" s="103">
        <f t="shared" si="29"/>
        <v>14.731839782756278</v>
      </c>
      <c r="AS64" s="103">
        <f t="shared" si="30"/>
        <v>11.367781155015196</v>
      </c>
      <c r="AT64" s="106"/>
      <c r="AU64" s="103">
        <f t="shared" si="31"/>
        <v>18.859649122807017</v>
      </c>
      <c r="AV64" s="103">
        <f t="shared" si="32"/>
        <v>22.014260249554368</v>
      </c>
      <c r="AW64" s="103">
        <f t="shared" si="33"/>
        <v>15.803108808290157</v>
      </c>
      <c r="AX64" s="106"/>
      <c r="AY64" s="103">
        <f t="shared" si="34"/>
        <v>8.9487870619946097</v>
      </c>
      <c r="AZ64" s="103">
        <f t="shared" si="35"/>
        <v>9.9887766554433224</v>
      </c>
      <c r="BA64" s="103">
        <f t="shared" si="36"/>
        <v>7.9875518672199162</v>
      </c>
      <c r="BB64" s="143"/>
      <c r="BC64" s="103">
        <f t="shared" si="37"/>
        <v>0</v>
      </c>
      <c r="BD64" s="103">
        <f t="shared" si="37"/>
        <v>0</v>
      </c>
      <c r="BE64" s="103">
        <f t="shared" si="37"/>
        <v>0</v>
      </c>
    </row>
    <row r="65" spans="1:57" ht="15" customHeight="1" x14ac:dyDescent="0.2">
      <c r="A65" s="108" t="s">
        <v>82</v>
      </c>
      <c r="B65" s="272">
        <v>1792</v>
      </c>
      <c r="C65" s="272">
        <v>974</v>
      </c>
      <c r="D65" s="272">
        <v>818</v>
      </c>
      <c r="E65" s="272"/>
      <c r="F65" s="272">
        <v>802</v>
      </c>
      <c r="G65" s="272">
        <v>478</v>
      </c>
      <c r="H65" s="272">
        <v>324</v>
      </c>
      <c r="I65" s="272"/>
      <c r="J65" s="272">
        <v>419</v>
      </c>
      <c r="K65" s="272">
        <v>223</v>
      </c>
      <c r="L65" s="272">
        <v>196</v>
      </c>
      <c r="M65" s="272"/>
      <c r="N65" s="272">
        <v>222</v>
      </c>
      <c r="O65" s="272">
        <v>108</v>
      </c>
      <c r="P65" s="272">
        <v>114</v>
      </c>
      <c r="Q65" s="272"/>
      <c r="R65" s="272">
        <v>271</v>
      </c>
      <c r="S65" s="272">
        <v>126</v>
      </c>
      <c r="T65" s="272">
        <v>145</v>
      </c>
      <c r="U65" s="272"/>
      <c r="V65" s="272">
        <v>78</v>
      </c>
      <c r="W65" s="272">
        <v>39</v>
      </c>
      <c r="X65" s="272">
        <v>39</v>
      </c>
      <c r="Y65" s="272"/>
      <c r="Z65" s="272">
        <v>0</v>
      </c>
      <c r="AA65" s="272">
        <v>0</v>
      </c>
      <c r="AB65" s="272">
        <v>0</v>
      </c>
      <c r="AD65" s="108" t="s">
        <v>82</v>
      </c>
      <c r="AE65" s="103">
        <f t="shared" si="19"/>
        <v>14.811141416646004</v>
      </c>
      <c r="AF65" s="103">
        <f t="shared" si="20"/>
        <v>16.438818565400844</v>
      </c>
      <c r="AG65" s="103">
        <f t="shared" si="21"/>
        <v>13.249109167476513</v>
      </c>
      <c r="AH65" s="143"/>
      <c r="AI65" s="103">
        <f t="shared" si="22"/>
        <v>22.222222222222221</v>
      </c>
      <c r="AJ65" s="103">
        <f t="shared" si="23"/>
        <v>25.412014885699097</v>
      </c>
      <c r="AK65" s="103">
        <f t="shared" si="24"/>
        <v>18.75</v>
      </c>
      <c r="AL65" s="106"/>
      <c r="AM65" s="103">
        <f t="shared" si="25"/>
        <v>15.241906147690068</v>
      </c>
      <c r="AN65" s="103">
        <f t="shared" si="26"/>
        <v>17.075038284839202</v>
      </c>
      <c r="AO65" s="103">
        <f t="shared" si="27"/>
        <v>13.582813582813582</v>
      </c>
      <c r="AP65" s="106"/>
      <c r="AQ65" s="103">
        <f t="shared" si="28"/>
        <v>9.0060851926977694</v>
      </c>
      <c r="AR65" s="103">
        <f t="shared" si="29"/>
        <v>9.2071611253196934</v>
      </c>
      <c r="AS65" s="103">
        <f t="shared" si="30"/>
        <v>8.8235294117647065</v>
      </c>
      <c r="AT65" s="106"/>
      <c r="AU65" s="103">
        <f t="shared" si="31"/>
        <v>15.030504714364948</v>
      </c>
      <c r="AV65" s="103">
        <f t="shared" si="32"/>
        <v>14.0625</v>
      </c>
      <c r="AW65" s="103">
        <f t="shared" si="33"/>
        <v>15.986769570011026</v>
      </c>
      <c r="AX65" s="106"/>
      <c r="AY65" s="103">
        <f t="shared" si="34"/>
        <v>5.2953156822810588</v>
      </c>
      <c r="AZ65" s="103">
        <f t="shared" si="35"/>
        <v>5.8295964125560538</v>
      </c>
      <c r="BA65" s="103">
        <f t="shared" si="36"/>
        <v>4.8507462686567164</v>
      </c>
      <c r="BB65" s="143"/>
      <c r="BC65" s="103">
        <v>0</v>
      </c>
      <c r="BD65" s="103">
        <v>0</v>
      </c>
      <c r="BE65" s="103">
        <v>0</v>
      </c>
    </row>
    <row r="66" spans="1:57" ht="15" customHeight="1" x14ac:dyDescent="0.2">
      <c r="A66" s="108" t="s">
        <v>83</v>
      </c>
      <c r="B66" s="272">
        <v>85</v>
      </c>
      <c r="C66" s="272">
        <v>53</v>
      </c>
      <c r="D66" s="272">
        <v>32</v>
      </c>
      <c r="E66" s="272"/>
      <c r="F66" s="272">
        <v>23</v>
      </c>
      <c r="G66" s="272">
        <v>9</v>
      </c>
      <c r="H66" s="272">
        <v>14</v>
      </c>
      <c r="I66" s="272"/>
      <c r="J66" s="272">
        <v>21</v>
      </c>
      <c r="K66" s="272">
        <v>14</v>
      </c>
      <c r="L66" s="272">
        <v>7</v>
      </c>
      <c r="M66" s="272"/>
      <c r="N66" s="272">
        <v>5</v>
      </c>
      <c r="O66" s="272">
        <v>4</v>
      </c>
      <c r="P66" s="272">
        <v>1</v>
      </c>
      <c r="Q66" s="272"/>
      <c r="R66" s="272">
        <v>27</v>
      </c>
      <c r="S66" s="272">
        <v>21</v>
      </c>
      <c r="T66" s="272">
        <v>6</v>
      </c>
      <c r="U66" s="272"/>
      <c r="V66" s="272">
        <v>9</v>
      </c>
      <c r="W66" s="272">
        <v>5</v>
      </c>
      <c r="X66" s="272">
        <v>4</v>
      </c>
      <c r="Y66" s="272"/>
      <c r="Z66" s="272">
        <v>0</v>
      </c>
      <c r="AA66" s="272">
        <v>0</v>
      </c>
      <c r="AB66" s="272">
        <v>0</v>
      </c>
      <c r="AD66" s="108" t="s">
        <v>83</v>
      </c>
      <c r="AE66" s="103">
        <f t="shared" si="19"/>
        <v>2.8513921502851391</v>
      </c>
      <c r="AF66" s="103">
        <f t="shared" si="20"/>
        <v>3.5546613011401744</v>
      </c>
      <c r="AG66" s="103">
        <f t="shared" si="21"/>
        <v>2.1476510067114094</v>
      </c>
      <c r="AH66" s="143"/>
      <c r="AI66" s="103">
        <f t="shared" si="22"/>
        <v>3.3527696793002915</v>
      </c>
      <c r="AJ66" s="103">
        <f t="shared" si="23"/>
        <v>2.4657534246575343</v>
      </c>
      <c r="AK66" s="103">
        <f t="shared" si="24"/>
        <v>4.361370716510903</v>
      </c>
      <c r="AL66" s="106"/>
      <c r="AM66" s="103">
        <f t="shared" si="25"/>
        <v>3.535353535353535</v>
      </c>
      <c r="AN66" s="103">
        <f t="shared" si="26"/>
        <v>4.6822742474916383</v>
      </c>
      <c r="AO66" s="103">
        <f t="shared" si="27"/>
        <v>2.3728813559322033</v>
      </c>
      <c r="AP66" s="106"/>
      <c r="AQ66" s="103">
        <f t="shared" si="28"/>
        <v>0.79365079365079361</v>
      </c>
      <c r="AR66" s="103">
        <f t="shared" si="29"/>
        <v>1.3377926421404682</v>
      </c>
      <c r="AS66" s="103">
        <f t="shared" si="30"/>
        <v>0.30211480362537763</v>
      </c>
      <c r="AT66" s="106"/>
      <c r="AU66" s="103">
        <f t="shared" si="31"/>
        <v>4.7872340425531918</v>
      </c>
      <c r="AV66" s="103">
        <f t="shared" si="32"/>
        <v>7.2664359861591699</v>
      </c>
      <c r="AW66" s="103">
        <f t="shared" si="33"/>
        <v>2.1818181818181821</v>
      </c>
      <c r="AX66" s="106"/>
      <c r="AY66" s="103">
        <f t="shared" si="34"/>
        <v>1.8556701030927836</v>
      </c>
      <c r="AZ66" s="103">
        <f t="shared" si="35"/>
        <v>2.1367521367521367</v>
      </c>
      <c r="BA66" s="103">
        <f t="shared" si="36"/>
        <v>1.593625498007968</v>
      </c>
      <c r="BB66" s="143"/>
      <c r="BC66" s="103">
        <v>0</v>
      </c>
      <c r="BD66" s="103">
        <v>0</v>
      </c>
      <c r="BE66" s="103">
        <v>0</v>
      </c>
    </row>
    <row r="67" spans="1:57" ht="15" customHeight="1" x14ac:dyDescent="0.2">
      <c r="A67" s="108" t="s">
        <v>84</v>
      </c>
      <c r="B67" s="272">
        <v>325</v>
      </c>
      <c r="C67" s="272">
        <v>186</v>
      </c>
      <c r="D67" s="272">
        <v>139</v>
      </c>
      <c r="E67" s="272"/>
      <c r="F67" s="272">
        <v>158</v>
      </c>
      <c r="G67" s="272">
        <v>86</v>
      </c>
      <c r="H67" s="272">
        <v>72</v>
      </c>
      <c r="I67" s="272"/>
      <c r="J67" s="272">
        <v>69</v>
      </c>
      <c r="K67" s="272">
        <v>47</v>
      </c>
      <c r="L67" s="272">
        <v>22</v>
      </c>
      <c r="M67" s="272"/>
      <c r="N67" s="272">
        <v>30</v>
      </c>
      <c r="O67" s="272">
        <v>17</v>
      </c>
      <c r="P67" s="272">
        <v>13</v>
      </c>
      <c r="Q67" s="272"/>
      <c r="R67" s="272">
        <v>67</v>
      </c>
      <c r="S67" s="272">
        <v>35</v>
      </c>
      <c r="T67" s="272">
        <v>32</v>
      </c>
      <c r="U67" s="272"/>
      <c r="V67" s="272">
        <v>1</v>
      </c>
      <c r="W67" s="272">
        <v>1</v>
      </c>
      <c r="X67" s="272">
        <v>0</v>
      </c>
      <c r="Y67" s="272"/>
      <c r="Z67" s="272">
        <v>0</v>
      </c>
      <c r="AA67" s="272">
        <v>0</v>
      </c>
      <c r="AB67" s="272">
        <v>0</v>
      </c>
      <c r="AD67" s="108" t="s">
        <v>84</v>
      </c>
      <c r="AE67" s="103">
        <f t="shared" si="19"/>
        <v>4.4618341570565621</v>
      </c>
      <c r="AF67" s="103">
        <f t="shared" si="20"/>
        <v>5.0243111831442464</v>
      </c>
      <c r="AG67" s="103">
        <f t="shared" si="21"/>
        <v>3.8805136795086543</v>
      </c>
      <c r="AH67" s="143"/>
      <c r="AI67" s="103">
        <f t="shared" si="22"/>
        <v>8.9721749006246458</v>
      </c>
      <c r="AJ67" s="103">
        <f t="shared" si="23"/>
        <v>9.3681917211328969</v>
      </c>
      <c r="AK67" s="103">
        <f t="shared" si="24"/>
        <v>8.5409252669039155</v>
      </c>
      <c r="AL67" s="106"/>
      <c r="AM67" s="103">
        <f t="shared" si="25"/>
        <v>3.9700805523590335</v>
      </c>
      <c r="AN67" s="103">
        <f t="shared" si="26"/>
        <v>5.2455357142857144</v>
      </c>
      <c r="AO67" s="103">
        <f t="shared" si="27"/>
        <v>2.6128266033254155</v>
      </c>
      <c r="AP67" s="106"/>
      <c r="AQ67" s="103">
        <f t="shared" si="28"/>
        <v>2.1337126600284493</v>
      </c>
      <c r="AR67" s="103">
        <f t="shared" si="29"/>
        <v>2.4045261669024045</v>
      </c>
      <c r="AS67" s="103">
        <f t="shared" si="30"/>
        <v>1.8597997138769671</v>
      </c>
      <c r="AT67" s="106"/>
      <c r="AU67" s="103">
        <f t="shared" si="31"/>
        <v>4.9446494464944655</v>
      </c>
      <c r="AV67" s="103">
        <f t="shared" si="32"/>
        <v>5.3110773899848249</v>
      </c>
      <c r="AW67" s="103">
        <f t="shared" si="33"/>
        <v>4.5977011494252871</v>
      </c>
      <c r="AX67" s="106"/>
      <c r="AY67" s="103">
        <f t="shared" si="34"/>
        <v>0.10030090270812438</v>
      </c>
      <c r="AZ67" s="103">
        <f t="shared" si="35"/>
        <v>0.19685039370078738</v>
      </c>
      <c r="BA67" s="103">
        <f t="shared" si="36"/>
        <v>0</v>
      </c>
      <c r="BB67" s="143"/>
      <c r="BC67" s="103">
        <v>0</v>
      </c>
      <c r="BD67" s="103">
        <v>0</v>
      </c>
      <c r="BE67" s="103">
        <v>0</v>
      </c>
    </row>
    <row r="68" spans="1:57" ht="15" customHeight="1" x14ac:dyDescent="0.2">
      <c r="A68" s="108" t="s">
        <v>85</v>
      </c>
      <c r="B68" s="272">
        <v>68</v>
      </c>
      <c r="C68" s="272">
        <v>45</v>
      </c>
      <c r="D68" s="272">
        <v>23</v>
      </c>
      <c r="E68" s="272"/>
      <c r="F68" s="272">
        <v>19</v>
      </c>
      <c r="G68" s="272">
        <v>13</v>
      </c>
      <c r="H68" s="272">
        <v>6</v>
      </c>
      <c r="I68" s="272"/>
      <c r="J68" s="272">
        <v>20</v>
      </c>
      <c r="K68" s="272">
        <v>11</v>
      </c>
      <c r="L68" s="272">
        <v>9</v>
      </c>
      <c r="M68" s="272"/>
      <c r="N68" s="272">
        <v>13</v>
      </c>
      <c r="O68" s="272">
        <v>7</v>
      </c>
      <c r="P68" s="272">
        <v>6</v>
      </c>
      <c r="Q68" s="272"/>
      <c r="R68" s="272">
        <v>15</v>
      </c>
      <c r="S68" s="272">
        <v>13</v>
      </c>
      <c r="T68" s="272">
        <v>2</v>
      </c>
      <c r="U68" s="272"/>
      <c r="V68" s="272">
        <v>1</v>
      </c>
      <c r="W68" s="272">
        <v>1</v>
      </c>
      <c r="X68" s="272">
        <v>0</v>
      </c>
      <c r="Y68" s="272"/>
      <c r="Z68" s="272">
        <v>0</v>
      </c>
      <c r="AA68" s="272">
        <v>0</v>
      </c>
      <c r="AB68" s="272">
        <v>0</v>
      </c>
      <c r="AD68" s="108" t="s">
        <v>85</v>
      </c>
      <c r="AE68" s="103">
        <f t="shared" si="19"/>
        <v>4.4155844155844157</v>
      </c>
      <c r="AF68" s="103">
        <f t="shared" si="20"/>
        <v>5.9920106524633825</v>
      </c>
      <c r="AG68" s="103">
        <f t="shared" si="21"/>
        <v>2.915082382762991</v>
      </c>
      <c r="AH68" s="143"/>
      <c r="AI68" s="103">
        <f t="shared" si="22"/>
        <v>5.6047197640117989</v>
      </c>
      <c r="AJ68" s="103">
        <f t="shared" si="23"/>
        <v>7.9754601226993866</v>
      </c>
      <c r="AK68" s="103">
        <f t="shared" si="24"/>
        <v>3.4090909090909087</v>
      </c>
      <c r="AL68" s="106"/>
      <c r="AM68" s="103">
        <f t="shared" si="25"/>
        <v>5.5865921787709496</v>
      </c>
      <c r="AN68" s="103">
        <f t="shared" si="26"/>
        <v>6.4327485380116958</v>
      </c>
      <c r="AO68" s="103">
        <f t="shared" si="27"/>
        <v>4.8128342245989302</v>
      </c>
      <c r="AP68" s="106"/>
      <c r="AQ68" s="103">
        <f t="shared" si="28"/>
        <v>4.2071197411003238</v>
      </c>
      <c r="AR68" s="103">
        <f t="shared" si="29"/>
        <v>4.4303797468354427</v>
      </c>
      <c r="AS68" s="103">
        <f t="shared" si="30"/>
        <v>3.9735099337748347</v>
      </c>
      <c r="AT68" s="106"/>
      <c r="AU68" s="103">
        <f t="shared" si="31"/>
        <v>5.3571428571428568</v>
      </c>
      <c r="AV68" s="103">
        <f t="shared" si="32"/>
        <v>9.2198581560283674</v>
      </c>
      <c r="AW68" s="103">
        <f t="shared" si="33"/>
        <v>1.4388489208633095</v>
      </c>
      <c r="AX68" s="106"/>
      <c r="AY68" s="103">
        <f t="shared" si="34"/>
        <v>0.45662100456621002</v>
      </c>
      <c r="AZ68" s="103">
        <f t="shared" si="35"/>
        <v>0.95238095238095244</v>
      </c>
      <c r="BA68" s="103">
        <f t="shared" si="36"/>
        <v>0</v>
      </c>
      <c r="BB68" s="143"/>
      <c r="BC68" s="103">
        <v>0</v>
      </c>
      <c r="BD68" s="103">
        <v>0</v>
      </c>
      <c r="BE68" s="103">
        <v>0</v>
      </c>
    </row>
    <row r="69" spans="1:57" ht="15" customHeight="1" x14ac:dyDescent="0.2">
      <c r="A69" s="108" t="s">
        <v>86</v>
      </c>
      <c r="B69" s="272">
        <v>2598</v>
      </c>
      <c r="C69" s="272">
        <v>1555</v>
      </c>
      <c r="D69" s="272">
        <v>1043</v>
      </c>
      <c r="E69" s="272"/>
      <c r="F69" s="272">
        <v>996</v>
      </c>
      <c r="G69" s="272">
        <v>595</v>
      </c>
      <c r="H69" s="272">
        <v>401</v>
      </c>
      <c r="I69" s="272"/>
      <c r="J69" s="272">
        <v>520</v>
      </c>
      <c r="K69" s="272">
        <v>330</v>
      </c>
      <c r="L69" s="272">
        <v>190</v>
      </c>
      <c r="M69" s="272"/>
      <c r="N69" s="272">
        <v>351</v>
      </c>
      <c r="O69" s="272">
        <v>208</v>
      </c>
      <c r="P69" s="272">
        <v>143</v>
      </c>
      <c r="Q69" s="272"/>
      <c r="R69" s="272">
        <v>502</v>
      </c>
      <c r="S69" s="272">
        <v>291</v>
      </c>
      <c r="T69" s="272">
        <v>211</v>
      </c>
      <c r="U69" s="272"/>
      <c r="V69" s="272">
        <v>229</v>
      </c>
      <c r="W69" s="272">
        <v>131</v>
      </c>
      <c r="X69" s="272">
        <v>98</v>
      </c>
      <c r="Y69" s="272"/>
      <c r="Z69" s="272">
        <v>0</v>
      </c>
      <c r="AA69" s="272">
        <v>0</v>
      </c>
      <c r="AB69" s="272">
        <v>0</v>
      </c>
      <c r="AD69" s="108" t="s">
        <v>86</v>
      </c>
      <c r="AE69" s="103">
        <f t="shared" si="19"/>
        <v>12.268605969021534</v>
      </c>
      <c r="AF69" s="103">
        <f t="shared" si="20"/>
        <v>14.696153482657595</v>
      </c>
      <c r="AG69" s="103">
        <f t="shared" si="21"/>
        <v>9.8442661632845674</v>
      </c>
      <c r="AH69" s="143"/>
      <c r="AI69" s="103">
        <f t="shared" si="22"/>
        <v>17.846264110374484</v>
      </c>
      <c r="AJ69" s="103">
        <f t="shared" si="23"/>
        <v>20.142180094786731</v>
      </c>
      <c r="AK69" s="103">
        <f t="shared" si="24"/>
        <v>15.264560334982871</v>
      </c>
      <c r="AL69" s="106"/>
      <c r="AM69" s="103">
        <f t="shared" si="25"/>
        <v>10.723860589812332</v>
      </c>
      <c r="AN69" s="103">
        <f t="shared" si="26"/>
        <v>13.496932515337424</v>
      </c>
      <c r="AO69" s="103">
        <f t="shared" si="27"/>
        <v>7.9034941763727122</v>
      </c>
      <c r="AP69" s="106"/>
      <c r="AQ69" s="103">
        <f t="shared" si="28"/>
        <v>8.2783018867924518</v>
      </c>
      <c r="AR69" s="103">
        <f t="shared" si="29"/>
        <v>10.097087378640776</v>
      </c>
      <c r="AS69" s="103">
        <f t="shared" si="30"/>
        <v>6.5596330275229358</v>
      </c>
      <c r="AT69" s="106"/>
      <c r="AU69" s="103">
        <f t="shared" si="31"/>
        <v>13.723346090759977</v>
      </c>
      <c r="AV69" s="103">
        <f t="shared" si="32"/>
        <v>16.095132743362832</v>
      </c>
      <c r="AW69" s="103">
        <f t="shared" si="33"/>
        <v>11.405405405405405</v>
      </c>
      <c r="AX69" s="106"/>
      <c r="AY69" s="103">
        <f t="shared" si="34"/>
        <v>8.3454810495626823</v>
      </c>
      <c r="AZ69" s="103">
        <f t="shared" si="35"/>
        <v>10.36392405063291</v>
      </c>
      <c r="BA69" s="103">
        <f t="shared" si="36"/>
        <v>6.6216216216216219</v>
      </c>
      <c r="BB69" s="143"/>
      <c r="BC69" s="103">
        <v>0</v>
      </c>
      <c r="BD69" s="103">
        <v>0</v>
      </c>
      <c r="BE69" s="103">
        <v>0</v>
      </c>
    </row>
    <row r="70" spans="1:57" ht="15" customHeight="1" x14ac:dyDescent="0.2">
      <c r="A70" s="108" t="s">
        <v>87</v>
      </c>
      <c r="B70" s="272">
        <v>1015</v>
      </c>
      <c r="C70" s="272">
        <v>572</v>
      </c>
      <c r="D70" s="272">
        <v>443</v>
      </c>
      <c r="E70" s="272"/>
      <c r="F70" s="272">
        <v>253</v>
      </c>
      <c r="G70" s="272">
        <v>168</v>
      </c>
      <c r="H70" s="272">
        <v>85</v>
      </c>
      <c r="I70" s="272"/>
      <c r="J70" s="272">
        <v>240</v>
      </c>
      <c r="K70" s="272">
        <v>131</v>
      </c>
      <c r="L70" s="272">
        <v>109</v>
      </c>
      <c r="M70" s="272"/>
      <c r="N70" s="272">
        <v>126</v>
      </c>
      <c r="O70" s="272">
        <v>69</v>
      </c>
      <c r="P70" s="272">
        <v>57</v>
      </c>
      <c r="Q70" s="272"/>
      <c r="R70" s="272">
        <v>309</v>
      </c>
      <c r="S70" s="272">
        <v>154</v>
      </c>
      <c r="T70" s="272">
        <v>155</v>
      </c>
      <c r="U70" s="272"/>
      <c r="V70" s="272">
        <v>87</v>
      </c>
      <c r="W70" s="272">
        <v>50</v>
      </c>
      <c r="X70" s="272">
        <v>37</v>
      </c>
      <c r="Y70" s="272"/>
      <c r="Z70" s="272">
        <v>0</v>
      </c>
      <c r="AA70" s="272">
        <v>0</v>
      </c>
      <c r="AB70" s="272">
        <v>0</v>
      </c>
      <c r="AD70" s="108" t="s">
        <v>87</v>
      </c>
      <c r="AE70" s="103">
        <f t="shared" si="19"/>
        <v>10.383631713554987</v>
      </c>
      <c r="AF70" s="103">
        <f t="shared" si="20"/>
        <v>11.941544885177453</v>
      </c>
      <c r="AG70" s="103">
        <f t="shared" si="21"/>
        <v>8.8866599799398198</v>
      </c>
      <c r="AH70" s="143"/>
      <c r="AI70" s="103">
        <f t="shared" si="22"/>
        <v>11.052861511577108</v>
      </c>
      <c r="AJ70" s="103">
        <f t="shared" si="23"/>
        <v>14.470284237726098</v>
      </c>
      <c r="AK70" s="103">
        <f t="shared" si="24"/>
        <v>7.5354609929078009</v>
      </c>
      <c r="AL70" s="106"/>
      <c r="AM70" s="103">
        <f t="shared" si="25"/>
        <v>11.816838995568684</v>
      </c>
      <c r="AN70" s="103">
        <f t="shared" si="26"/>
        <v>12.957467853610286</v>
      </c>
      <c r="AO70" s="103">
        <f t="shared" si="27"/>
        <v>10.686274509803921</v>
      </c>
      <c r="AP70" s="106"/>
      <c r="AQ70" s="103">
        <f t="shared" si="28"/>
        <v>6.491499227202473</v>
      </c>
      <c r="AR70" s="103">
        <f t="shared" si="29"/>
        <v>7.3639274279615794</v>
      </c>
      <c r="AS70" s="103">
        <f t="shared" si="30"/>
        <v>5.6772908366533859</v>
      </c>
      <c r="AT70" s="106"/>
      <c r="AU70" s="103">
        <f t="shared" si="31"/>
        <v>16.211962224554043</v>
      </c>
      <c r="AV70" s="103">
        <f t="shared" si="32"/>
        <v>16.417910447761194</v>
      </c>
      <c r="AW70" s="103">
        <f t="shared" si="33"/>
        <v>16.012396694214875</v>
      </c>
      <c r="AX70" s="106"/>
      <c r="AY70" s="103">
        <f t="shared" si="34"/>
        <v>5.7654075546719685</v>
      </c>
      <c r="AZ70" s="103">
        <f t="shared" si="35"/>
        <v>7.0621468926553677</v>
      </c>
      <c r="BA70" s="103">
        <f t="shared" si="36"/>
        <v>4.619225967540574</v>
      </c>
      <c r="BB70" s="143"/>
      <c r="BC70" s="103">
        <v>0</v>
      </c>
      <c r="BD70" s="103">
        <v>0</v>
      </c>
      <c r="BE70" s="103">
        <v>0</v>
      </c>
    </row>
    <row r="71" spans="1:57" ht="15" customHeight="1" x14ac:dyDescent="0.2">
      <c r="A71" s="108" t="s">
        <v>88</v>
      </c>
      <c r="B71" s="272">
        <v>879</v>
      </c>
      <c r="C71" s="272">
        <v>548</v>
      </c>
      <c r="D71" s="272">
        <v>331</v>
      </c>
      <c r="E71" s="272"/>
      <c r="F71" s="272">
        <v>254</v>
      </c>
      <c r="G71" s="272">
        <v>174</v>
      </c>
      <c r="H71" s="272">
        <v>80</v>
      </c>
      <c r="I71" s="272"/>
      <c r="J71" s="272">
        <v>221</v>
      </c>
      <c r="K71" s="272">
        <v>140</v>
      </c>
      <c r="L71" s="272">
        <v>81</v>
      </c>
      <c r="M71" s="272"/>
      <c r="N71" s="272">
        <v>136</v>
      </c>
      <c r="O71" s="272">
        <v>90</v>
      </c>
      <c r="P71" s="272">
        <v>46</v>
      </c>
      <c r="Q71" s="272"/>
      <c r="R71" s="272">
        <v>197</v>
      </c>
      <c r="S71" s="272">
        <v>103</v>
      </c>
      <c r="T71" s="272">
        <v>94</v>
      </c>
      <c r="U71" s="272"/>
      <c r="V71" s="272">
        <v>71</v>
      </c>
      <c r="W71" s="272">
        <v>41</v>
      </c>
      <c r="X71" s="272">
        <v>30</v>
      </c>
      <c r="Y71" s="272"/>
      <c r="Z71" s="272">
        <v>0</v>
      </c>
      <c r="AA71" s="272">
        <v>0</v>
      </c>
      <c r="AB71" s="272">
        <v>0</v>
      </c>
      <c r="AD71" s="108" t="s">
        <v>88</v>
      </c>
      <c r="AE71" s="103">
        <f t="shared" si="19"/>
        <v>9.2711739268009694</v>
      </c>
      <c r="AF71" s="103">
        <f t="shared" si="20"/>
        <v>11.498111624003357</v>
      </c>
      <c r="AG71" s="103">
        <f t="shared" si="21"/>
        <v>7.0201484623541894</v>
      </c>
      <c r="AH71" s="143"/>
      <c r="AI71" s="103">
        <f t="shared" si="22"/>
        <v>10.333604556550041</v>
      </c>
      <c r="AJ71" s="103">
        <f t="shared" si="23"/>
        <v>13.79857256145916</v>
      </c>
      <c r="AK71" s="103">
        <f t="shared" si="24"/>
        <v>6.6833751044277356</v>
      </c>
      <c r="AL71" s="106"/>
      <c r="AM71" s="103">
        <f t="shared" si="25"/>
        <v>10.978638847491307</v>
      </c>
      <c r="AN71" s="103">
        <f t="shared" si="26"/>
        <v>13.133208255159476</v>
      </c>
      <c r="AO71" s="103">
        <f t="shared" si="27"/>
        <v>8.553326293558607</v>
      </c>
      <c r="AP71" s="106"/>
      <c r="AQ71" s="103">
        <f t="shared" si="28"/>
        <v>7.6879592990390044</v>
      </c>
      <c r="AR71" s="103">
        <f t="shared" si="29"/>
        <v>10.123734533183352</v>
      </c>
      <c r="AS71" s="103">
        <f t="shared" si="30"/>
        <v>5.2272727272727266</v>
      </c>
      <c r="AT71" s="106"/>
      <c r="AU71" s="103">
        <f t="shared" si="31"/>
        <v>11.212293682413204</v>
      </c>
      <c r="AV71" s="103">
        <f t="shared" si="32"/>
        <v>12.046783625730995</v>
      </c>
      <c r="AW71" s="103">
        <f t="shared" si="33"/>
        <v>10.421286031042129</v>
      </c>
      <c r="AX71" s="106"/>
      <c r="AY71" s="103">
        <f t="shared" si="34"/>
        <v>4.7843665768194068</v>
      </c>
      <c r="AZ71" s="103">
        <f t="shared" si="35"/>
        <v>5.899280575539569</v>
      </c>
      <c r="BA71" s="103">
        <f t="shared" si="36"/>
        <v>3.8022813688212929</v>
      </c>
      <c r="BB71" s="143"/>
      <c r="BC71" s="103">
        <v>0</v>
      </c>
      <c r="BD71" s="103">
        <v>0</v>
      </c>
      <c r="BE71" s="103">
        <v>0</v>
      </c>
    </row>
    <row r="72" spans="1:57" ht="15" customHeight="1" x14ac:dyDescent="0.2">
      <c r="A72" s="108" t="s">
        <v>89</v>
      </c>
      <c r="B72" s="272">
        <v>377</v>
      </c>
      <c r="C72" s="272">
        <v>242</v>
      </c>
      <c r="D72" s="272">
        <v>135</v>
      </c>
      <c r="E72" s="272"/>
      <c r="F72" s="272">
        <v>163</v>
      </c>
      <c r="G72" s="272">
        <v>116</v>
      </c>
      <c r="H72" s="272">
        <v>47</v>
      </c>
      <c r="I72" s="272"/>
      <c r="J72" s="272">
        <v>112</v>
      </c>
      <c r="K72" s="272">
        <v>61</v>
      </c>
      <c r="L72" s="272">
        <v>51</v>
      </c>
      <c r="M72" s="272"/>
      <c r="N72" s="272">
        <v>36</v>
      </c>
      <c r="O72" s="272">
        <v>25</v>
      </c>
      <c r="P72" s="272">
        <v>11</v>
      </c>
      <c r="Q72" s="272"/>
      <c r="R72" s="272">
        <v>66</v>
      </c>
      <c r="S72" s="272">
        <v>40</v>
      </c>
      <c r="T72" s="272">
        <v>26</v>
      </c>
      <c r="U72" s="272"/>
      <c r="V72" s="272">
        <v>0</v>
      </c>
      <c r="W72" s="272">
        <v>0</v>
      </c>
      <c r="X72" s="272">
        <v>0</v>
      </c>
      <c r="Y72" s="272"/>
      <c r="Z72" s="272">
        <v>0</v>
      </c>
      <c r="AA72" s="272">
        <v>0</v>
      </c>
      <c r="AB72" s="272">
        <v>0</v>
      </c>
      <c r="AD72" s="108" t="s">
        <v>89</v>
      </c>
      <c r="AE72" s="103">
        <f t="shared" si="19"/>
        <v>11.143955069464972</v>
      </c>
      <c r="AF72" s="103">
        <f t="shared" si="20"/>
        <v>14.534534534534535</v>
      </c>
      <c r="AG72" s="103">
        <f t="shared" si="21"/>
        <v>7.8579743888242142</v>
      </c>
      <c r="AH72" s="143"/>
      <c r="AI72" s="103">
        <f t="shared" si="22"/>
        <v>17.931793179317932</v>
      </c>
      <c r="AJ72" s="103">
        <f t="shared" si="23"/>
        <v>24.892703862660944</v>
      </c>
      <c r="AK72" s="103">
        <f t="shared" si="24"/>
        <v>10.609480812641085</v>
      </c>
      <c r="AL72" s="106"/>
      <c r="AM72" s="103">
        <f t="shared" si="25"/>
        <v>13.461538461538462</v>
      </c>
      <c r="AN72" s="103">
        <f t="shared" si="26"/>
        <v>14.454976303317535</v>
      </c>
      <c r="AO72" s="103">
        <f t="shared" si="27"/>
        <v>12.439024390243903</v>
      </c>
      <c r="AP72" s="106"/>
      <c r="AQ72" s="103">
        <f t="shared" si="28"/>
        <v>5.8727569331158236</v>
      </c>
      <c r="AR72" s="103">
        <f t="shared" si="29"/>
        <v>8.3612040133779271</v>
      </c>
      <c r="AS72" s="103">
        <f t="shared" si="30"/>
        <v>3.5031847133757963</v>
      </c>
      <c r="AT72" s="106"/>
      <c r="AU72" s="103">
        <f t="shared" si="31"/>
        <v>10.927152317880795</v>
      </c>
      <c r="AV72" s="103">
        <f t="shared" si="32"/>
        <v>13.2890365448505</v>
      </c>
      <c r="AW72" s="103">
        <f t="shared" si="33"/>
        <v>8.5808580858085808</v>
      </c>
      <c r="AX72" s="106"/>
      <c r="AY72" s="103">
        <f t="shared" si="34"/>
        <v>0</v>
      </c>
      <c r="AZ72" s="103">
        <f t="shared" si="35"/>
        <v>0</v>
      </c>
      <c r="BA72" s="103">
        <f t="shared" si="36"/>
        <v>0</v>
      </c>
      <c r="BB72" s="143"/>
      <c r="BC72" s="103">
        <v>0</v>
      </c>
      <c r="BD72" s="103">
        <v>0</v>
      </c>
      <c r="BE72" s="103">
        <v>0</v>
      </c>
    </row>
    <row r="73" spans="1:57" ht="15" customHeight="1" x14ac:dyDescent="0.2">
      <c r="A73" s="154" t="s">
        <v>90</v>
      </c>
      <c r="B73" s="272">
        <v>2629</v>
      </c>
      <c r="C73" s="272">
        <v>1584</v>
      </c>
      <c r="D73" s="272">
        <v>1045</v>
      </c>
      <c r="E73" s="272"/>
      <c r="F73" s="272">
        <v>989</v>
      </c>
      <c r="G73" s="272">
        <v>580</v>
      </c>
      <c r="H73" s="272">
        <v>409</v>
      </c>
      <c r="I73" s="272"/>
      <c r="J73" s="272">
        <v>725</v>
      </c>
      <c r="K73" s="272">
        <v>446</v>
      </c>
      <c r="L73" s="272">
        <v>279</v>
      </c>
      <c r="M73" s="272"/>
      <c r="N73" s="272">
        <v>352</v>
      </c>
      <c r="O73" s="272">
        <v>240</v>
      </c>
      <c r="P73" s="272">
        <v>112</v>
      </c>
      <c r="Q73" s="272"/>
      <c r="R73" s="272">
        <v>483</v>
      </c>
      <c r="S73" s="272">
        <v>269</v>
      </c>
      <c r="T73" s="272">
        <v>214</v>
      </c>
      <c r="U73" s="272"/>
      <c r="V73" s="272">
        <v>80</v>
      </c>
      <c r="W73" s="272">
        <v>49</v>
      </c>
      <c r="X73" s="272">
        <v>31</v>
      </c>
      <c r="Y73" s="272"/>
      <c r="Z73" s="272">
        <v>0</v>
      </c>
      <c r="AA73" s="272">
        <v>0</v>
      </c>
      <c r="AB73" s="272">
        <v>0</v>
      </c>
      <c r="AD73" s="154" t="s">
        <v>90</v>
      </c>
      <c r="AE73" s="103">
        <f t="shared" si="19"/>
        <v>13.412580990765777</v>
      </c>
      <c r="AF73" s="103">
        <f t="shared" si="20"/>
        <v>16.117216117216117</v>
      </c>
      <c r="AG73" s="103">
        <f t="shared" si="21"/>
        <v>10.692724854190114</v>
      </c>
      <c r="AH73" s="143"/>
      <c r="AI73" s="103">
        <f t="shared" si="22"/>
        <v>18.964525407478426</v>
      </c>
      <c r="AJ73" s="103">
        <f t="shared" si="23"/>
        <v>21.237641889417798</v>
      </c>
      <c r="AK73" s="103">
        <f t="shared" si="24"/>
        <v>16.465378421900162</v>
      </c>
      <c r="AL73" s="106"/>
      <c r="AM73" s="103">
        <f t="shared" si="25"/>
        <v>15.857392825896763</v>
      </c>
      <c r="AN73" s="103">
        <f t="shared" si="26"/>
        <v>19.125214408233276</v>
      </c>
      <c r="AO73" s="103">
        <f t="shared" si="27"/>
        <v>12.455357142857142</v>
      </c>
      <c r="AP73" s="106"/>
      <c r="AQ73" s="103">
        <f t="shared" si="28"/>
        <v>8.7409982617332993</v>
      </c>
      <c r="AR73" s="103">
        <f t="shared" si="29"/>
        <v>11.735941320293399</v>
      </c>
      <c r="AS73" s="103">
        <f t="shared" si="30"/>
        <v>5.6508577194752778</v>
      </c>
      <c r="AT73" s="106"/>
      <c r="AU73" s="103">
        <f t="shared" si="31"/>
        <v>14.921223354958293</v>
      </c>
      <c r="AV73" s="103">
        <f t="shared" si="32"/>
        <v>17.199488491048591</v>
      </c>
      <c r="AW73" s="103">
        <f t="shared" si="33"/>
        <v>12.791392707710699</v>
      </c>
      <c r="AX73" s="106"/>
      <c r="AY73" s="103">
        <f t="shared" si="34"/>
        <v>3.1783869686134287</v>
      </c>
      <c r="AZ73" s="103">
        <f t="shared" si="35"/>
        <v>4.286964129483815</v>
      </c>
      <c r="BA73" s="103">
        <f t="shared" si="36"/>
        <v>2.2561863173216885</v>
      </c>
      <c r="BB73" s="143"/>
      <c r="BC73" s="103">
        <v>0</v>
      </c>
      <c r="BD73" s="103">
        <v>0</v>
      </c>
      <c r="BE73" s="103">
        <v>0</v>
      </c>
    </row>
    <row r="74" spans="1:57" ht="15" customHeight="1" x14ac:dyDescent="0.2">
      <c r="A74" s="108" t="s">
        <v>91</v>
      </c>
      <c r="B74" s="272">
        <v>217</v>
      </c>
      <c r="C74" s="272">
        <v>137</v>
      </c>
      <c r="D74" s="272">
        <v>80</v>
      </c>
      <c r="E74" s="272"/>
      <c r="F74" s="272">
        <v>71</v>
      </c>
      <c r="G74" s="272">
        <v>45</v>
      </c>
      <c r="H74" s="272">
        <v>26</v>
      </c>
      <c r="I74" s="272"/>
      <c r="J74" s="272">
        <v>63</v>
      </c>
      <c r="K74" s="272">
        <v>34</v>
      </c>
      <c r="L74" s="272">
        <v>29</v>
      </c>
      <c r="M74" s="272"/>
      <c r="N74" s="272">
        <v>33</v>
      </c>
      <c r="O74" s="272">
        <v>28</v>
      </c>
      <c r="P74" s="272">
        <v>5</v>
      </c>
      <c r="Q74" s="272"/>
      <c r="R74" s="272">
        <v>29</v>
      </c>
      <c r="S74" s="272">
        <v>19</v>
      </c>
      <c r="T74" s="272">
        <v>10</v>
      </c>
      <c r="U74" s="272"/>
      <c r="V74" s="272">
        <v>21</v>
      </c>
      <c r="W74" s="272">
        <v>11</v>
      </c>
      <c r="X74" s="272">
        <v>10</v>
      </c>
      <c r="Y74" s="272"/>
      <c r="Z74" s="272">
        <v>0</v>
      </c>
      <c r="AA74" s="272">
        <v>0</v>
      </c>
      <c r="AB74" s="272">
        <v>0</v>
      </c>
      <c r="AD74" s="108" t="s">
        <v>91</v>
      </c>
      <c r="AE74" s="103">
        <f t="shared" si="19"/>
        <v>4.1578846522322284</v>
      </c>
      <c r="AF74" s="103">
        <f t="shared" si="20"/>
        <v>5.062823355506282</v>
      </c>
      <c r="AG74" s="103">
        <f t="shared" si="21"/>
        <v>3.1834460803820139</v>
      </c>
      <c r="AH74" s="143"/>
      <c r="AI74" s="103">
        <f t="shared" si="22"/>
        <v>5.4033485540334851</v>
      </c>
      <c r="AJ74" s="103">
        <f t="shared" si="23"/>
        <v>6.5885797950219622</v>
      </c>
      <c r="AK74" s="103">
        <f t="shared" si="24"/>
        <v>4.1204437400950873</v>
      </c>
      <c r="AL74" s="106"/>
      <c r="AM74" s="103">
        <f t="shared" si="25"/>
        <v>5.3480475382003396</v>
      </c>
      <c r="AN74" s="103">
        <f t="shared" si="26"/>
        <v>5.5016181229773462</v>
      </c>
      <c r="AO74" s="103">
        <f t="shared" si="27"/>
        <v>5.1785714285714288</v>
      </c>
      <c r="AP74" s="106"/>
      <c r="AQ74" s="103">
        <f t="shared" si="28"/>
        <v>3.3570701932858595</v>
      </c>
      <c r="AR74" s="103">
        <f t="shared" si="29"/>
        <v>5.7026476578411405</v>
      </c>
      <c r="AS74" s="103">
        <f t="shared" si="30"/>
        <v>1.0162601626016259</v>
      </c>
      <c r="AT74" s="106"/>
      <c r="AU74" s="103">
        <f t="shared" si="31"/>
        <v>3.0949839914621133</v>
      </c>
      <c r="AV74" s="103">
        <f t="shared" si="32"/>
        <v>3.9256198347107438</v>
      </c>
      <c r="AW74" s="103">
        <f t="shared" si="33"/>
        <v>2.2075055187637971</v>
      </c>
      <c r="AX74" s="106"/>
      <c r="AY74" s="103">
        <f t="shared" si="34"/>
        <v>2.6022304832713754</v>
      </c>
      <c r="AZ74" s="103">
        <f t="shared" si="35"/>
        <v>2.558139534883721</v>
      </c>
      <c r="BA74" s="103">
        <f t="shared" si="36"/>
        <v>2.6525198938992043</v>
      </c>
      <c r="BB74" s="143"/>
      <c r="BC74" s="103">
        <v>0</v>
      </c>
      <c r="BD74" s="103">
        <v>0</v>
      </c>
      <c r="BE74" s="103">
        <v>0</v>
      </c>
    </row>
    <row r="75" spans="1:57" ht="15" customHeight="1" x14ac:dyDescent="0.2">
      <c r="A75" s="108" t="s">
        <v>92</v>
      </c>
      <c r="B75" s="272">
        <v>2512</v>
      </c>
      <c r="C75" s="272">
        <v>1447</v>
      </c>
      <c r="D75" s="272">
        <v>1065</v>
      </c>
      <c r="E75" s="272"/>
      <c r="F75" s="272">
        <v>762</v>
      </c>
      <c r="G75" s="272">
        <v>472</v>
      </c>
      <c r="H75" s="272">
        <v>290</v>
      </c>
      <c r="I75" s="272"/>
      <c r="J75" s="272">
        <v>681</v>
      </c>
      <c r="K75" s="272">
        <v>371</v>
      </c>
      <c r="L75" s="272">
        <v>310</v>
      </c>
      <c r="M75" s="272"/>
      <c r="N75" s="272">
        <v>437</v>
      </c>
      <c r="O75" s="272">
        <v>246</v>
      </c>
      <c r="P75" s="272">
        <v>191</v>
      </c>
      <c r="Q75" s="272"/>
      <c r="R75" s="272">
        <v>413</v>
      </c>
      <c r="S75" s="272">
        <v>224</v>
      </c>
      <c r="T75" s="272">
        <v>189</v>
      </c>
      <c r="U75" s="272"/>
      <c r="V75" s="272">
        <v>219</v>
      </c>
      <c r="W75" s="272">
        <v>134</v>
      </c>
      <c r="X75" s="272">
        <v>85</v>
      </c>
      <c r="Y75" s="272"/>
      <c r="Z75" s="272">
        <v>0</v>
      </c>
      <c r="AA75" s="272">
        <v>0</v>
      </c>
      <c r="AB75" s="272">
        <v>0</v>
      </c>
      <c r="AD75" s="108" t="s">
        <v>92</v>
      </c>
      <c r="AE75" s="103">
        <f t="shared" si="19"/>
        <v>11.774632042748664</v>
      </c>
      <c r="AF75" s="103">
        <f t="shared" si="20"/>
        <v>13.586854460093898</v>
      </c>
      <c r="AG75" s="103">
        <f t="shared" si="21"/>
        <v>9.9681767128416325</v>
      </c>
      <c r="AH75" s="143"/>
      <c r="AI75" s="103">
        <f t="shared" si="22"/>
        <v>13.213109068839952</v>
      </c>
      <c r="AJ75" s="103">
        <f t="shared" si="23"/>
        <v>15.854887470607995</v>
      </c>
      <c r="AK75" s="103">
        <f t="shared" si="24"/>
        <v>10.394265232974909</v>
      </c>
      <c r="AL75" s="106"/>
      <c r="AM75" s="103">
        <f t="shared" si="25"/>
        <v>13.844277292132547</v>
      </c>
      <c r="AN75" s="103">
        <f t="shared" si="26"/>
        <v>15.211152111521114</v>
      </c>
      <c r="AO75" s="103">
        <f t="shared" si="27"/>
        <v>12.5</v>
      </c>
      <c r="AP75" s="106"/>
      <c r="AQ75" s="103">
        <f t="shared" si="28"/>
        <v>9.7111111111111104</v>
      </c>
      <c r="AR75" s="103">
        <f t="shared" si="29"/>
        <v>11.373092926490985</v>
      </c>
      <c r="AS75" s="103">
        <f t="shared" si="30"/>
        <v>8.1728712023962338</v>
      </c>
      <c r="AT75" s="106"/>
      <c r="AU75" s="103">
        <f t="shared" si="31"/>
        <v>12.507571168988491</v>
      </c>
      <c r="AV75" s="103">
        <f t="shared" si="32"/>
        <v>13.625304136253041</v>
      </c>
      <c r="AW75" s="103">
        <f t="shared" si="33"/>
        <v>11.399276236429433</v>
      </c>
      <c r="AX75" s="106"/>
      <c r="AY75" s="103">
        <f t="shared" si="34"/>
        <v>7.7494692144373669</v>
      </c>
      <c r="AZ75" s="103">
        <f t="shared" si="35"/>
        <v>9.4565984474241365</v>
      </c>
      <c r="BA75" s="103">
        <f t="shared" si="36"/>
        <v>6.0326472675656495</v>
      </c>
      <c r="BB75" s="143"/>
      <c r="BC75" s="103">
        <v>0</v>
      </c>
      <c r="BD75" s="103">
        <v>0</v>
      </c>
      <c r="BE75" s="103">
        <v>0</v>
      </c>
    </row>
    <row r="76" spans="1:57" ht="15" customHeight="1" x14ac:dyDescent="0.2">
      <c r="A76" s="108" t="s">
        <v>93</v>
      </c>
      <c r="B76" s="272">
        <v>178</v>
      </c>
      <c r="C76" s="272">
        <v>105</v>
      </c>
      <c r="D76" s="272">
        <v>73</v>
      </c>
      <c r="E76" s="272"/>
      <c r="F76" s="272">
        <v>66</v>
      </c>
      <c r="G76" s="272">
        <v>44</v>
      </c>
      <c r="H76" s="272">
        <v>22</v>
      </c>
      <c r="I76" s="272"/>
      <c r="J76" s="272">
        <v>46</v>
      </c>
      <c r="K76" s="272">
        <v>27</v>
      </c>
      <c r="L76" s="272">
        <v>19</v>
      </c>
      <c r="M76" s="272"/>
      <c r="N76" s="272">
        <v>18</v>
      </c>
      <c r="O76" s="272">
        <v>9</v>
      </c>
      <c r="P76" s="272">
        <v>9</v>
      </c>
      <c r="Q76" s="272"/>
      <c r="R76" s="272">
        <v>43</v>
      </c>
      <c r="S76" s="272">
        <v>23</v>
      </c>
      <c r="T76" s="272">
        <v>20</v>
      </c>
      <c r="U76" s="272"/>
      <c r="V76" s="272">
        <v>5</v>
      </c>
      <c r="W76" s="272">
        <v>2</v>
      </c>
      <c r="X76" s="272">
        <v>3</v>
      </c>
      <c r="Y76" s="272"/>
      <c r="Z76" s="272">
        <v>0</v>
      </c>
      <c r="AA76" s="272">
        <v>0</v>
      </c>
      <c r="AB76" s="272">
        <v>0</v>
      </c>
      <c r="AD76" s="108" t="s">
        <v>93</v>
      </c>
      <c r="AE76" s="103">
        <f t="shared" si="19"/>
        <v>5.206200643463001</v>
      </c>
      <c r="AF76" s="103">
        <f t="shared" si="20"/>
        <v>6.1188811188811192</v>
      </c>
      <c r="AG76" s="103">
        <f t="shared" si="21"/>
        <v>4.2865531415149736</v>
      </c>
      <c r="AH76" s="143"/>
      <c r="AI76" s="103">
        <f t="shared" si="22"/>
        <v>6.5802592223330016</v>
      </c>
      <c r="AJ76" s="103">
        <f t="shared" si="23"/>
        <v>8.9795918367346932</v>
      </c>
      <c r="AK76" s="103">
        <f t="shared" si="24"/>
        <v>4.2884990253411299</v>
      </c>
      <c r="AL76" s="106"/>
      <c r="AM76" s="103">
        <f t="shared" si="25"/>
        <v>5.5825242718446608</v>
      </c>
      <c r="AN76" s="103">
        <f t="shared" si="26"/>
        <v>6.279069767441861</v>
      </c>
      <c r="AO76" s="103">
        <f t="shared" si="27"/>
        <v>4.8223350253807107</v>
      </c>
      <c r="AP76" s="106"/>
      <c r="AQ76" s="103">
        <f t="shared" si="28"/>
        <v>2.7565084226646248</v>
      </c>
      <c r="AR76" s="103">
        <f t="shared" si="29"/>
        <v>2.8125</v>
      </c>
      <c r="AS76" s="103">
        <f t="shared" si="30"/>
        <v>2.7027027027027026</v>
      </c>
      <c r="AT76" s="106"/>
      <c r="AU76" s="103">
        <f t="shared" si="31"/>
        <v>7.9189686924493561</v>
      </c>
      <c r="AV76" s="103">
        <f t="shared" si="32"/>
        <v>7.9037800687285218</v>
      </c>
      <c r="AW76" s="103">
        <f t="shared" si="33"/>
        <v>7.9365079365079358</v>
      </c>
      <c r="AX76" s="106"/>
      <c r="AY76" s="103">
        <f t="shared" si="34"/>
        <v>1.2626262626262625</v>
      </c>
      <c r="AZ76" s="103">
        <f t="shared" si="35"/>
        <v>1.0810810810810811</v>
      </c>
      <c r="BA76" s="103">
        <f t="shared" si="36"/>
        <v>1.4218009478672986</v>
      </c>
      <c r="BB76" s="143"/>
      <c r="BC76" s="103">
        <v>0</v>
      </c>
      <c r="BD76" s="103">
        <v>0</v>
      </c>
      <c r="BE76" s="103">
        <v>0</v>
      </c>
    </row>
    <row r="77" spans="1:57" ht="15" customHeight="1" x14ac:dyDescent="0.2">
      <c r="A77" s="108" t="s">
        <v>94</v>
      </c>
      <c r="B77" s="272">
        <v>459</v>
      </c>
      <c r="C77" s="272">
        <v>275</v>
      </c>
      <c r="D77" s="272">
        <v>184</v>
      </c>
      <c r="E77" s="272"/>
      <c r="F77" s="272">
        <v>98</v>
      </c>
      <c r="G77" s="272">
        <v>64</v>
      </c>
      <c r="H77" s="272">
        <v>34</v>
      </c>
      <c r="I77" s="272"/>
      <c r="J77" s="272">
        <v>97</v>
      </c>
      <c r="K77" s="272">
        <v>65</v>
      </c>
      <c r="L77" s="272">
        <v>32</v>
      </c>
      <c r="M77" s="272"/>
      <c r="N77" s="272">
        <v>74</v>
      </c>
      <c r="O77" s="272">
        <v>38</v>
      </c>
      <c r="P77" s="272">
        <v>36</v>
      </c>
      <c r="Q77" s="272"/>
      <c r="R77" s="272">
        <v>108</v>
      </c>
      <c r="S77" s="272">
        <v>66</v>
      </c>
      <c r="T77" s="272">
        <v>42</v>
      </c>
      <c r="U77" s="272"/>
      <c r="V77" s="272">
        <v>75</v>
      </c>
      <c r="W77" s="272">
        <v>38</v>
      </c>
      <c r="X77" s="272">
        <v>37</v>
      </c>
      <c r="Y77" s="272"/>
      <c r="Z77" s="272">
        <v>7</v>
      </c>
      <c r="AA77" s="272">
        <v>4</v>
      </c>
      <c r="AB77" s="272">
        <v>3</v>
      </c>
      <c r="AD77" s="108" t="s">
        <v>94</v>
      </c>
      <c r="AE77" s="103">
        <f t="shared" si="19"/>
        <v>7.0582807934799323</v>
      </c>
      <c r="AF77" s="103">
        <f t="shared" si="20"/>
        <v>8.7691326530612255</v>
      </c>
      <c r="AG77" s="103">
        <f t="shared" si="21"/>
        <v>5.4648054648054645</v>
      </c>
      <c r="AH77" s="143"/>
      <c r="AI77" s="103">
        <f t="shared" si="22"/>
        <v>6.1326658322903622</v>
      </c>
      <c r="AJ77" s="103">
        <f t="shared" si="23"/>
        <v>8.1632653061224492</v>
      </c>
      <c r="AK77" s="103">
        <f t="shared" si="24"/>
        <v>4.176904176904177</v>
      </c>
      <c r="AL77" s="106"/>
      <c r="AM77" s="103">
        <f t="shared" si="25"/>
        <v>6.567366283006093</v>
      </c>
      <c r="AN77" s="103">
        <f t="shared" si="26"/>
        <v>8.7837837837837842</v>
      </c>
      <c r="AO77" s="103">
        <f t="shared" si="27"/>
        <v>4.3419267299864313</v>
      </c>
      <c r="AP77" s="106"/>
      <c r="AQ77" s="103">
        <f t="shared" si="28"/>
        <v>5.7231245166279967</v>
      </c>
      <c r="AR77" s="103">
        <f t="shared" si="29"/>
        <v>6.4516129032258061</v>
      </c>
      <c r="AS77" s="103">
        <f t="shared" si="30"/>
        <v>5.1136363636363642</v>
      </c>
      <c r="AT77" s="106"/>
      <c r="AU77" s="103">
        <f t="shared" si="31"/>
        <v>9.465381244522348</v>
      </c>
      <c r="AV77" s="103">
        <f t="shared" si="32"/>
        <v>11.72291296625222</v>
      </c>
      <c r="AW77" s="103">
        <f t="shared" si="33"/>
        <v>7.2664359861591699</v>
      </c>
      <c r="AX77" s="106"/>
      <c r="AY77" s="103">
        <f t="shared" si="34"/>
        <v>7.8451882845188283</v>
      </c>
      <c r="AZ77" s="103">
        <f t="shared" si="35"/>
        <v>8.5778781038374721</v>
      </c>
      <c r="BA77" s="103">
        <f t="shared" si="36"/>
        <v>7.2124756335282649</v>
      </c>
      <c r="BB77" s="143"/>
      <c r="BC77" s="103">
        <v>0</v>
      </c>
      <c r="BD77" s="103">
        <v>0</v>
      </c>
      <c r="BE77" s="103">
        <v>0</v>
      </c>
    </row>
    <row r="78" spans="1:57" ht="15" customHeight="1" x14ac:dyDescent="0.2">
      <c r="A78" s="108" t="s">
        <v>95</v>
      </c>
      <c r="B78" s="272">
        <v>224</v>
      </c>
      <c r="C78" s="272">
        <v>117</v>
      </c>
      <c r="D78" s="272">
        <v>107</v>
      </c>
      <c r="E78" s="272"/>
      <c r="F78" s="272">
        <v>60</v>
      </c>
      <c r="G78" s="272">
        <v>31</v>
      </c>
      <c r="H78" s="272">
        <v>29</v>
      </c>
      <c r="I78" s="272"/>
      <c r="J78" s="272">
        <v>44</v>
      </c>
      <c r="K78" s="272">
        <v>24</v>
      </c>
      <c r="L78" s="272">
        <v>20</v>
      </c>
      <c r="M78" s="272"/>
      <c r="N78" s="272">
        <v>42</v>
      </c>
      <c r="O78" s="272">
        <v>21</v>
      </c>
      <c r="P78" s="272">
        <v>21</v>
      </c>
      <c r="Q78" s="272"/>
      <c r="R78" s="272">
        <v>57</v>
      </c>
      <c r="S78" s="272">
        <v>30</v>
      </c>
      <c r="T78" s="272">
        <v>27</v>
      </c>
      <c r="U78" s="272"/>
      <c r="V78" s="272">
        <v>21</v>
      </c>
      <c r="W78" s="272">
        <v>11</v>
      </c>
      <c r="X78" s="272">
        <v>10</v>
      </c>
      <c r="Y78" s="272"/>
      <c r="Z78" s="272">
        <v>0</v>
      </c>
      <c r="AA78" s="272">
        <v>0</v>
      </c>
      <c r="AB78" s="272">
        <v>0</v>
      </c>
      <c r="AD78" s="108" t="s">
        <v>95</v>
      </c>
      <c r="AE78" s="103">
        <f t="shared" si="19"/>
        <v>9.0651558073654392</v>
      </c>
      <c r="AF78" s="103">
        <f t="shared" si="20"/>
        <v>9.7662771285475785</v>
      </c>
      <c r="AG78" s="103">
        <f t="shared" si="21"/>
        <v>8.4053417124901806</v>
      </c>
      <c r="AH78" s="143"/>
      <c r="AI78" s="103">
        <f t="shared" si="22"/>
        <v>10.526315789473683</v>
      </c>
      <c r="AJ78" s="103">
        <f t="shared" si="23"/>
        <v>10.580204778156997</v>
      </c>
      <c r="AK78" s="103">
        <f t="shared" si="24"/>
        <v>10.469314079422382</v>
      </c>
      <c r="AL78" s="106"/>
      <c r="AM78" s="103">
        <f t="shared" si="25"/>
        <v>8.1031307550644573</v>
      </c>
      <c r="AN78" s="103">
        <f t="shared" si="26"/>
        <v>8.8560885608856079</v>
      </c>
      <c r="AO78" s="103">
        <f t="shared" si="27"/>
        <v>7.3529411764705888</v>
      </c>
      <c r="AP78" s="106"/>
      <c r="AQ78" s="103">
        <f t="shared" si="28"/>
        <v>8.5714285714285712</v>
      </c>
      <c r="AR78" s="103">
        <f t="shared" si="29"/>
        <v>9.1703056768558966</v>
      </c>
      <c r="AS78" s="103">
        <f t="shared" si="30"/>
        <v>8.0459770114942533</v>
      </c>
      <c r="AT78" s="106"/>
      <c r="AU78" s="103">
        <f t="shared" si="31"/>
        <v>12.780269058295964</v>
      </c>
      <c r="AV78" s="103">
        <f t="shared" si="32"/>
        <v>15.706806282722512</v>
      </c>
      <c r="AW78" s="103">
        <f t="shared" si="33"/>
        <v>10.588235294117647</v>
      </c>
      <c r="AX78" s="106"/>
      <c r="AY78" s="103">
        <f t="shared" si="34"/>
        <v>4.9881235154394297</v>
      </c>
      <c r="AZ78" s="103">
        <f t="shared" si="35"/>
        <v>5.1401869158878499</v>
      </c>
      <c r="BA78" s="103">
        <f t="shared" si="36"/>
        <v>4.8309178743961354</v>
      </c>
      <c r="BB78" s="143"/>
      <c r="BC78" s="103">
        <v>0</v>
      </c>
      <c r="BD78" s="103">
        <v>0</v>
      </c>
      <c r="BE78" s="103">
        <v>0</v>
      </c>
    </row>
    <row r="79" spans="1:57" ht="15" customHeight="1" x14ac:dyDescent="0.2">
      <c r="A79" s="108" t="s">
        <v>96</v>
      </c>
      <c r="B79" s="272">
        <v>413</v>
      </c>
      <c r="C79" s="272">
        <v>254</v>
      </c>
      <c r="D79" s="272">
        <v>159</v>
      </c>
      <c r="E79" s="272"/>
      <c r="F79" s="272">
        <v>111</v>
      </c>
      <c r="G79" s="272">
        <v>69</v>
      </c>
      <c r="H79" s="272">
        <v>42</v>
      </c>
      <c r="I79" s="272"/>
      <c r="J79" s="272">
        <v>96</v>
      </c>
      <c r="K79" s="272">
        <v>61</v>
      </c>
      <c r="L79" s="272">
        <v>35</v>
      </c>
      <c r="M79" s="272"/>
      <c r="N79" s="272">
        <v>90</v>
      </c>
      <c r="O79" s="272">
        <v>54</v>
      </c>
      <c r="P79" s="272">
        <v>36</v>
      </c>
      <c r="Q79" s="272"/>
      <c r="R79" s="272">
        <v>101</v>
      </c>
      <c r="S79" s="272">
        <v>61</v>
      </c>
      <c r="T79" s="272">
        <v>40</v>
      </c>
      <c r="U79" s="272"/>
      <c r="V79" s="272">
        <v>15</v>
      </c>
      <c r="W79" s="272">
        <v>9</v>
      </c>
      <c r="X79" s="272">
        <v>6</v>
      </c>
      <c r="Y79" s="272"/>
      <c r="Z79" s="272">
        <v>0</v>
      </c>
      <c r="AA79" s="272">
        <v>0</v>
      </c>
      <c r="AB79" s="272">
        <v>0</v>
      </c>
      <c r="AD79" s="108" t="s">
        <v>96</v>
      </c>
      <c r="AE79" s="103">
        <f t="shared" si="19"/>
        <v>10.738429537181487</v>
      </c>
      <c r="AF79" s="103">
        <f t="shared" si="20"/>
        <v>13.340336134453782</v>
      </c>
      <c r="AG79" s="103">
        <f t="shared" si="21"/>
        <v>8.187435633367663</v>
      </c>
      <c r="AH79" s="143"/>
      <c r="AI79" s="103">
        <f t="shared" si="22"/>
        <v>12.104689203925844</v>
      </c>
      <c r="AJ79" s="103">
        <f t="shared" si="23"/>
        <v>15.032679738562091</v>
      </c>
      <c r="AK79" s="103">
        <f t="shared" si="24"/>
        <v>9.1703056768558966</v>
      </c>
      <c r="AL79" s="106"/>
      <c r="AM79" s="103">
        <f t="shared" si="25"/>
        <v>12.075471698113208</v>
      </c>
      <c r="AN79" s="103">
        <f t="shared" si="26"/>
        <v>14.805825242718445</v>
      </c>
      <c r="AO79" s="103">
        <f t="shared" si="27"/>
        <v>9.1383812010443854</v>
      </c>
      <c r="AP79" s="106"/>
      <c r="AQ79" s="103">
        <f t="shared" si="28"/>
        <v>11.479591836734695</v>
      </c>
      <c r="AR79" s="103">
        <f t="shared" si="29"/>
        <v>13.5</v>
      </c>
      <c r="AS79" s="103">
        <f t="shared" si="30"/>
        <v>9.375</v>
      </c>
      <c r="AT79" s="106"/>
      <c r="AU79" s="103">
        <f t="shared" si="31"/>
        <v>13.185378590078328</v>
      </c>
      <c r="AV79" s="103">
        <f t="shared" si="32"/>
        <v>16.897506925207757</v>
      </c>
      <c r="AW79" s="103">
        <f t="shared" si="33"/>
        <v>9.8765432098765427</v>
      </c>
      <c r="AX79" s="106"/>
      <c r="AY79" s="103">
        <f t="shared" si="34"/>
        <v>2.5684931506849313</v>
      </c>
      <c r="AZ79" s="103">
        <f t="shared" si="35"/>
        <v>3.3088235294117649</v>
      </c>
      <c r="BA79" s="103">
        <f t="shared" si="36"/>
        <v>1.9230769230769231</v>
      </c>
      <c r="BB79" s="143"/>
      <c r="BC79" s="103">
        <v>0</v>
      </c>
      <c r="BD79" s="103">
        <v>0</v>
      </c>
      <c r="BE79" s="103">
        <v>0</v>
      </c>
    </row>
    <row r="80" spans="1:57" ht="15" customHeight="1" x14ac:dyDescent="0.2">
      <c r="A80" s="108" t="s">
        <v>97</v>
      </c>
      <c r="B80" s="272">
        <v>113</v>
      </c>
      <c r="C80" s="272">
        <v>73</v>
      </c>
      <c r="D80" s="272">
        <v>40</v>
      </c>
      <c r="E80" s="272"/>
      <c r="F80" s="272">
        <v>33</v>
      </c>
      <c r="G80" s="272">
        <v>22</v>
      </c>
      <c r="H80" s="272">
        <v>11</v>
      </c>
      <c r="I80" s="272"/>
      <c r="J80" s="272">
        <v>30</v>
      </c>
      <c r="K80" s="272">
        <v>21</v>
      </c>
      <c r="L80" s="272">
        <v>9</v>
      </c>
      <c r="M80" s="272"/>
      <c r="N80" s="272">
        <v>10</v>
      </c>
      <c r="O80" s="272">
        <v>4</v>
      </c>
      <c r="P80" s="272">
        <v>6</v>
      </c>
      <c r="Q80" s="272"/>
      <c r="R80" s="272">
        <v>28</v>
      </c>
      <c r="S80" s="272">
        <v>19</v>
      </c>
      <c r="T80" s="272">
        <v>9</v>
      </c>
      <c r="U80" s="272"/>
      <c r="V80" s="272">
        <v>12</v>
      </c>
      <c r="W80" s="272">
        <v>7</v>
      </c>
      <c r="X80" s="272">
        <v>5</v>
      </c>
      <c r="Y80" s="272"/>
      <c r="Z80" s="272">
        <v>0</v>
      </c>
      <c r="AA80" s="272">
        <v>0</v>
      </c>
      <c r="AB80" s="272">
        <v>0</v>
      </c>
      <c r="AD80" s="108" t="s">
        <v>97</v>
      </c>
      <c r="AE80" s="103">
        <f t="shared" si="19"/>
        <v>4.0285204991087342</v>
      </c>
      <c r="AF80" s="103">
        <f t="shared" si="20"/>
        <v>5.2105638829407566</v>
      </c>
      <c r="AG80" s="103">
        <f t="shared" si="21"/>
        <v>2.8490028490028489</v>
      </c>
      <c r="AH80" s="143"/>
      <c r="AI80" s="103">
        <f t="shared" si="22"/>
        <v>4.896142433234421</v>
      </c>
      <c r="AJ80" s="103">
        <f t="shared" si="23"/>
        <v>6.5088757396449708</v>
      </c>
      <c r="AK80" s="103">
        <f t="shared" si="24"/>
        <v>3.2738095238095242</v>
      </c>
      <c r="AL80" s="106"/>
      <c r="AM80" s="103">
        <f t="shared" si="25"/>
        <v>4.823151125401929</v>
      </c>
      <c r="AN80" s="103">
        <f t="shared" si="26"/>
        <v>6.6455696202531636</v>
      </c>
      <c r="AO80" s="103">
        <f t="shared" si="27"/>
        <v>2.9411764705882351</v>
      </c>
      <c r="AP80" s="106"/>
      <c r="AQ80" s="103">
        <f t="shared" si="28"/>
        <v>2.0120724346076457</v>
      </c>
      <c r="AR80" s="103">
        <f t="shared" si="29"/>
        <v>1.6949152542372881</v>
      </c>
      <c r="AS80" s="103">
        <f t="shared" si="30"/>
        <v>2.2988505747126435</v>
      </c>
      <c r="AT80" s="106"/>
      <c r="AU80" s="103">
        <f t="shared" si="31"/>
        <v>5.2141527001862196</v>
      </c>
      <c r="AV80" s="103">
        <f t="shared" si="32"/>
        <v>6.3973063973063971</v>
      </c>
      <c r="AW80" s="103">
        <f t="shared" si="33"/>
        <v>3.75</v>
      </c>
      <c r="AX80" s="106"/>
      <c r="AY80" s="103">
        <f t="shared" si="34"/>
        <v>2.5263157894736841</v>
      </c>
      <c r="AZ80" s="103">
        <f t="shared" si="35"/>
        <v>3.2710280373831773</v>
      </c>
      <c r="BA80" s="103">
        <f t="shared" si="36"/>
        <v>1.9157088122605364</v>
      </c>
      <c r="BB80" s="143"/>
      <c r="BC80" s="103">
        <v>0</v>
      </c>
      <c r="BD80" s="103">
        <v>0</v>
      </c>
      <c r="BE80" s="103">
        <v>0</v>
      </c>
    </row>
    <row r="81" spans="1:60" ht="15" customHeight="1" x14ac:dyDescent="0.2">
      <c r="A81" s="108" t="s">
        <v>98</v>
      </c>
      <c r="B81" s="272">
        <v>405</v>
      </c>
      <c r="C81" s="272">
        <v>239</v>
      </c>
      <c r="D81" s="272">
        <v>166</v>
      </c>
      <c r="E81" s="272"/>
      <c r="F81" s="272">
        <v>156</v>
      </c>
      <c r="G81" s="272">
        <v>88</v>
      </c>
      <c r="H81" s="272">
        <v>68</v>
      </c>
      <c r="I81" s="272"/>
      <c r="J81" s="272">
        <v>90</v>
      </c>
      <c r="K81" s="272">
        <v>56</v>
      </c>
      <c r="L81" s="272">
        <v>34</v>
      </c>
      <c r="M81" s="272"/>
      <c r="N81" s="272">
        <v>34</v>
      </c>
      <c r="O81" s="272">
        <v>23</v>
      </c>
      <c r="P81" s="272">
        <v>11</v>
      </c>
      <c r="Q81" s="272"/>
      <c r="R81" s="272">
        <v>108</v>
      </c>
      <c r="S81" s="272">
        <v>59</v>
      </c>
      <c r="T81" s="272">
        <v>49</v>
      </c>
      <c r="U81" s="272"/>
      <c r="V81" s="272">
        <v>17</v>
      </c>
      <c r="W81" s="272">
        <v>13</v>
      </c>
      <c r="X81" s="272">
        <v>4</v>
      </c>
      <c r="Y81" s="272"/>
      <c r="Z81" s="272">
        <v>0</v>
      </c>
      <c r="AA81" s="272">
        <v>0</v>
      </c>
      <c r="AB81" s="272">
        <v>0</v>
      </c>
      <c r="AD81" s="108" t="s">
        <v>98</v>
      </c>
      <c r="AE81" s="103">
        <f t="shared" si="19"/>
        <v>5.2009759856170543</v>
      </c>
      <c r="AF81" s="103">
        <f t="shared" si="20"/>
        <v>6.1518661518661517</v>
      </c>
      <c r="AG81" s="103">
        <f t="shared" si="21"/>
        <v>4.2542286007175809</v>
      </c>
      <c r="AH81" s="143"/>
      <c r="AI81" s="103">
        <f t="shared" si="22"/>
        <v>7.3480923221855869</v>
      </c>
      <c r="AJ81" s="103">
        <f t="shared" si="23"/>
        <v>8.2319925163704397</v>
      </c>
      <c r="AK81" s="103">
        <f t="shared" si="24"/>
        <v>6.4516129032258061</v>
      </c>
      <c r="AL81" s="106"/>
      <c r="AM81" s="103">
        <f t="shared" si="25"/>
        <v>4.9668874172185431</v>
      </c>
      <c r="AN81" s="103">
        <f t="shared" si="26"/>
        <v>6.0409924487594395</v>
      </c>
      <c r="AO81" s="103">
        <f t="shared" si="27"/>
        <v>3.8418079096045199</v>
      </c>
      <c r="AP81" s="106"/>
      <c r="AQ81" s="103">
        <f t="shared" si="28"/>
        <v>2.4011299435028248</v>
      </c>
      <c r="AR81" s="103">
        <f t="shared" si="29"/>
        <v>3.244005641748942</v>
      </c>
      <c r="AS81" s="103">
        <f t="shared" si="30"/>
        <v>1.5558698727015559</v>
      </c>
      <c r="AT81" s="106"/>
      <c r="AU81" s="103">
        <f t="shared" si="31"/>
        <v>7.0866141732283463</v>
      </c>
      <c r="AV81" s="103">
        <f t="shared" si="32"/>
        <v>7.8561917443408795</v>
      </c>
      <c r="AW81" s="103">
        <f t="shared" si="33"/>
        <v>6.3389391979301424</v>
      </c>
      <c r="AX81" s="106"/>
      <c r="AY81" s="103">
        <f t="shared" si="34"/>
        <v>1.8640350877192982</v>
      </c>
      <c r="AZ81" s="103">
        <f t="shared" si="35"/>
        <v>3.0303030303030303</v>
      </c>
      <c r="BA81" s="103">
        <f t="shared" si="36"/>
        <v>0.82815734989648038</v>
      </c>
      <c r="BB81" s="143"/>
      <c r="BC81" s="103">
        <v>0</v>
      </c>
      <c r="BD81" s="103">
        <v>0</v>
      </c>
      <c r="BE81" s="103">
        <v>0</v>
      </c>
    </row>
    <row r="82" spans="1:60" ht="15" customHeight="1" x14ac:dyDescent="0.2">
      <c r="A82" s="108" t="s">
        <v>99</v>
      </c>
      <c r="B82" s="272">
        <v>266</v>
      </c>
      <c r="C82" s="272">
        <v>141</v>
      </c>
      <c r="D82" s="272">
        <v>125</v>
      </c>
      <c r="E82" s="272"/>
      <c r="F82" s="272">
        <v>68</v>
      </c>
      <c r="G82" s="272">
        <v>35</v>
      </c>
      <c r="H82" s="272">
        <v>33</v>
      </c>
      <c r="I82" s="272"/>
      <c r="J82" s="272">
        <v>59</v>
      </c>
      <c r="K82" s="272">
        <v>29</v>
      </c>
      <c r="L82" s="272">
        <v>30</v>
      </c>
      <c r="M82" s="272"/>
      <c r="N82" s="272">
        <v>36</v>
      </c>
      <c r="O82" s="272">
        <v>20</v>
      </c>
      <c r="P82" s="272">
        <v>16</v>
      </c>
      <c r="Q82" s="272"/>
      <c r="R82" s="272">
        <v>85</v>
      </c>
      <c r="S82" s="272">
        <v>48</v>
      </c>
      <c r="T82" s="272">
        <v>37</v>
      </c>
      <c r="U82" s="272"/>
      <c r="V82" s="272">
        <v>18</v>
      </c>
      <c r="W82" s="272">
        <v>9</v>
      </c>
      <c r="X82" s="272">
        <v>9</v>
      </c>
      <c r="Y82" s="272"/>
      <c r="Z82" s="272">
        <v>0</v>
      </c>
      <c r="AA82" s="272">
        <v>0</v>
      </c>
      <c r="AB82" s="272">
        <v>0</v>
      </c>
      <c r="AD82" s="108" t="s">
        <v>99</v>
      </c>
      <c r="AE82" s="103">
        <f t="shared" si="19"/>
        <v>5.473251028806585</v>
      </c>
      <c r="AF82" s="103">
        <f t="shared" si="20"/>
        <v>5.8897243107769421</v>
      </c>
      <c r="AG82" s="103">
        <f t="shared" si="21"/>
        <v>5.0689375506893759</v>
      </c>
      <c r="AH82" s="143"/>
      <c r="AI82" s="103">
        <f t="shared" si="22"/>
        <v>5.3840063341250985</v>
      </c>
      <c r="AJ82" s="103">
        <f t="shared" si="23"/>
        <v>5.5555555555555554</v>
      </c>
      <c r="AK82" s="103">
        <f t="shared" si="24"/>
        <v>5.2132701421800949</v>
      </c>
      <c r="AL82" s="106"/>
      <c r="AM82" s="103">
        <f t="shared" si="25"/>
        <v>4.9579831932773111</v>
      </c>
      <c r="AN82" s="103">
        <f t="shared" si="26"/>
        <v>5</v>
      </c>
      <c r="AO82" s="103">
        <f t="shared" si="27"/>
        <v>4.918032786885246</v>
      </c>
      <c r="AP82" s="106"/>
      <c r="AQ82" s="103">
        <f t="shared" si="28"/>
        <v>4.1522491349480966</v>
      </c>
      <c r="AR82" s="103">
        <f t="shared" si="29"/>
        <v>4.7058823529411766</v>
      </c>
      <c r="AS82" s="103">
        <f t="shared" si="30"/>
        <v>3.6199095022624439</v>
      </c>
      <c r="AT82" s="106"/>
      <c r="AU82" s="103">
        <f t="shared" si="31"/>
        <v>9.1693635382955776</v>
      </c>
      <c r="AV82" s="103">
        <f t="shared" si="32"/>
        <v>10.300429184549357</v>
      </c>
      <c r="AW82" s="103">
        <f t="shared" si="33"/>
        <v>8.026030368763557</v>
      </c>
      <c r="AX82" s="106"/>
      <c r="AY82" s="103">
        <f t="shared" si="34"/>
        <v>2.9363784665579118</v>
      </c>
      <c r="AZ82" s="103">
        <f t="shared" si="35"/>
        <v>3.0716723549488054</v>
      </c>
      <c r="BA82" s="103">
        <f t="shared" si="36"/>
        <v>2.8125</v>
      </c>
      <c r="BB82" s="143"/>
      <c r="BC82" s="103">
        <v>0</v>
      </c>
      <c r="BD82" s="103">
        <v>0</v>
      </c>
      <c r="BE82" s="103">
        <v>0</v>
      </c>
    </row>
    <row r="83" spans="1:60" ht="15" customHeight="1" x14ac:dyDescent="0.2">
      <c r="A83" s="108" t="s">
        <v>100</v>
      </c>
      <c r="B83" s="272">
        <v>77</v>
      </c>
      <c r="C83" s="272">
        <v>44</v>
      </c>
      <c r="D83" s="272">
        <v>33</v>
      </c>
      <c r="E83" s="272"/>
      <c r="F83" s="272">
        <v>24</v>
      </c>
      <c r="G83" s="272">
        <v>16</v>
      </c>
      <c r="H83" s="272">
        <v>8</v>
      </c>
      <c r="I83" s="272"/>
      <c r="J83" s="272">
        <v>17</v>
      </c>
      <c r="K83" s="272">
        <v>8</v>
      </c>
      <c r="L83" s="272">
        <v>9</v>
      </c>
      <c r="M83" s="272"/>
      <c r="N83" s="272">
        <v>8</v>
      </c>
      <c r="O83" s="272">
        <v>4</v>
      </c>
      <c r="P83" s="272">
        <v>4</v>
      </c>
      <c r="Q83" s="272"/>
      <c r="R83" s="272">
        <v>17</v>
      </c>
      <c r="S83" s="272">
        <v>9</v>
      </c>
      <c r="T83" s="272">
        <v>8</v>
      </c>
      <c r="U83" s="272"/>
      <c r="V83" s="272">
        <v>11</v>
      </c>
      <c r="W83" s="272">
        <v>7</v>
      </c>
      <c r="X83" s="272">
        <v>4</v>
      </c>
      <c r="Y83" s="272"/>
      <c r="Z83" s="272">
        <v>0</v>
      </c>
      <c r="AA83" s="272">
        <v>0</v>
      </c>
      <c r="AB83" s="272">
        <v>0</v>
      </c>
      <c r="AD83" s="108" t="s">
        <v>100</v>
      </c>
      <c r="AE83" s="103">
        <f t="shared" si="19"/>
        <v>7.0902394106813995</v>
      </c>
      <c r="AF83" s="103">
        <f t="shared" si="20"/>
        <v>8.5769980506822598</v>
      </c>
      <c r="AG83" s="103">
        <f t="shared" si="21"/>
        <v>5.7591623036649215</v>
      </c>
      <c r="AH83" s="143"/>
      <c r="AI83" s="103">
        <f t="shared" si="22"/>
        <v>7.8688524590163942</v>
      </c>
      <c r="AJ83" s="103">
        <f t="shared" si="23"/>
        <v>9.8159509202453989</v>
      </c>
      <c r="AK83" s="103">
        <f t="shared" si="24"/>
        <v>5.6338028169014089</v>
      </c>
      <c r="AL83" s="106"/>
      <c r="AM83" s="103">
        <f t="shared" si="25"/>
        <v>6.9958847736625511</v>
      </c>
      <c r="AN83" s="103">
        <f t="shared" si="26"/>
        <v>7.4766355140186906</v>
      </c>
      <c r="AO83" s="103">
        <f t="shared" si="27"/>
        <v>6.6176470588235299</v>
      </c>
      <c r="AP83" s="106"/>
      <c r="AQ83" s="103">
        <f t="shared" si="28"/>
        <v>4.2553191489361701</v>
      </c>
      <c r="AR83" s="103">
        <f t="shared" si="29"/>
        <v>5.3333333333333339</v>
      </c>
      <c r="AS83" s="103">
        <f t="shared" si="30"/>
        <v>3.5398230088495577</v>
      </c>
      <c r="AT83" s="106"/>
      <c r="AU83" s="103">
        <f t="shared" si="31"/>
        <v>9.2391304347826075</v>
      </c>
      <c r="AV83" s="103">
        <f t="shared" si="32"/>
        <v>9.4736842105263168</v>
      </c>
      <c r="AW83" s="103">
        <f t="shared" si="33"/>
        <v>8.9887640449438209</v>
      </c>
      <c r="AX83" s="106"/>
      <c r="AY83" s="103">
        <f t="shared" si="34"/>
        <v>6.6265060240963862</v>
      </c>
      <c r="AZ83" s="103">
        <f t="shared" si="35"/>
        <v>9.5890410958904102</v>
      </c>
      <c r="BA83" s="103">
        <f t="shared" si="36"/>
        <v>4.3010752688172049</v>
      </c>
      <c r="BB83" s="143"/>
      <c r="BC83" s="103">
        <v>0</v>
      </c>
      <c r="BD83" s="103">
        <v>0</v>
      </c>
      <c r="BE83" s="103">
        <v>0</v>
      </c>
    </row>
    <row r="84" spans="1:60" ht="15" customHeight="1" x14ac:dyDescent="0.2">
      <c r="A84" s="108" t="s">
        <v>101</v>
      </c>
      <c r="B84" s="272">
        <v>350</v>
      </c>
      <c r="C84" s="272">
        <v>197</v>
      </c>
      <c r="D84" s="272">
        <v>153</v>
      </c>
      <c r="E84" s="272"/>
      <c r="F84" s="272">
        <v>112</v>
      </c>
      <c r="G84" s="272">
        <v>63</v>
      </c>
      <c r="H84" s="272">
        <v>49</v>
      </c>
      <c r="I84" s="272"/>
      <c r="J84" s="272">
        <v>156</v>
      </c>
      <c r="K84" s="272">
        <v>81</v>
      </c>
      <c r="L84" s="272">
        <v>75</v>
      </c>
      <c r="M84" s="272"/>
      <c r="N84" s="272">
        <v>18</v>
      </c>
      <c r="O84" s="272">
        <v>13</v>
      </c>
      <c r="P84" s="272">
        <v>5</v>
      </c>
      <c r="Q84" s="272"/>
      <c r="R84" s="272">
        <v>47</v>
      </c>
      <c r="S84" s="272">
        <v>30</v>
      </c>
      <c r="T84" s="272">
        <v>17</v>
      </c>
      <c r="U84" s="272"/>
      <c r="V84" s="272">
        <v>17</v>
      </c>
      <c r="W84" s="272">
        <v>10</v>
      </c>
      <c r="X84" s="272">
        <v>7</v>
      </c>
      <c r="Y84" s="272"/>
      <c r="Z84" s="272">
        <v>0</v>
      </c>
      <c r="AA84" s="272">
        <v>0</v>
      </c>
      <c r="AB84" s="272">
        <v>0</v>
      </c>
      <c r="AD84" s="108" t="s">
        <v>101</v>
      </c>
      <c r="AE84" s="103">
        <f t="shared" si="19"/>
        <v>8.6547972304648866</v>
      </c>
      <c r="AF84" s="103">
        <f t="shared" si="20"/>
        <v>9.7718253968253972</v>
      </c>
      <c r="AG84" s="103">
        <f t="shared" si="21"/>
        <v>7.5443786982248522</v>
      </c>
      <c r="AH84" s="143"/>
      <c r="AI84" s="103">
        <f t="shared" si="22"/>
        <v>9.7560975609756095</v>
      </c>
      <c r="AJ84" s="103">
        <f t="shared" si="23"/>
        <v>10.482529118136439</v>
      </c>
      <c r="AK84" s="103">
        <f t="shared" si="24"/>
        <v>8.9579524680073135</v>
      </c>
      <c r="AL84" s="106"/>
      <c r="AM84" s="103">
        <f t="shared" si="25"/>
        <v>16.473072861668427</v>
      </c>
      <c r="AN84" s="103">
        <f t="shared" si="26"/>
        <v>18.284424379232505</v>
      </c>
      <c r="AO84" s="103">
        <f t="shared" si="27"/>
        <v>14.880952380952381</v>
      </c>
      <c r="AP84" s="106"/>
      <c r="AQ84" s="103">
        <f t="shared" si="28"/>
        <v>2.4064171122994651</v>
      </c>
      <c r="AR84" s="103">
        <f t="shared" si="29"/>
        <v>3.4210526315789478</v>
      </c>
      <c r="AS84" s="103">
        <f t="shared" si="30"/>
        <v>1.3586956521739131</v>
      </c>
      <c r="AT84" s="106"/>
      <c r="AU84" s="103">
        <f t="shared" si="31"/>
        <v>6.6951566951566956</v>
      </c>
      <c r="AV84" s="103">
        <f t="shared" si="32"/>
        <v>8.3798882681564244</v>
      </c>
      <c r="AW84" s="103">
        <f t="shared" si="33"/>
        <v>4.941860465116279</v>
      </c>
      <c r="AX84" s="106"/>
      <c r="AY84" s="103">
        <f t="shared" si="34"/>
        <v>3.4068136272545089</v>
      </c>
      <c r="AZ84" s="103">
        <f t="shared" si="35"/>
        <v>4.2735042735042734</v>
      </c>
      <c r="BA84" s="103">
        <f t="shared" si="36"/>
        <v>2.6415094339622645</v>
      </c>
      <c r="BB84" s="143"/>
      <c r="BC84" s="103">
        <v>0</v>
      </c>
      <c r="BD84" s="103">
        <v>0</v>
      </c>
      <c r="BE84" s="103">
        <v>0</v>
      </c>
    </row>
    <row r="85" spans="1:60" ht="15" customHeight="1" x14ac:dyDescent="0.2">
      <c r="A85" s="108" t="s">
        <v>102</v>
      </c>
      <c r="B85" s="272">
        <v>1</v>
      </c>
      <c r="C85" s="272">
        <v>1</v>
      </c>
      <c r="D85" s="272">
        <v>0</v>
      </c>
      <c r="E85" s="272"/>
      <c r="F85" s="272">
        <v>0</v>
      </c>
      <c r="G85" s="272">
        <v>0</v>
      </c>
      <c r="H85" s="272">
        <v>0</v>
      </c>
      <c r="I85" s="272"/>
      <c r="J85" s="272">
        <v>0</v>
      </c>
      <c r="K85" s="272">
        <v>0</v>
      </c>
      <c r="L85" s="272">
        <v>0</v>
      </c>
      <c r="M85" s="272"/>
      <c r="N85" s="272">
        <v>0</v>
      </c>
      <c r="O85" s="272">
        <v>0</v>
      </c>
      <c r="P85" s="272">
        <v>0</v>
      </c>
      <c r="Q85" s="272"/>
      <c r="R85" s="272">
        <v>1</v>
      </c>
      <c r="S85" s="272">
        <v>1</v>
      </c>
      <c r="T85" s="272">
        <v>0</v>
      </c>
      <c r="U85" s="272"/>
      <c r="V85" s="272">
        <v>0</v>
      </c>
      <c r="W85" s="272">
        <v>0</v>
      </c>
      <c r="X85" s="272">
        <v>0</v>
      </c>
      <c r="Y85" s="272"/>
      <c r="Z85" s="272">
        <v>0</v>
      </c>
      <c r="AA85" s="272">
        <v>0</v>
      </c>
      <c r="AB85" s="272">
        <v>0</v>
      </c>
      <c r="AD85" s="108" t="s">
        <v>102</v>
      </c>
      <c r="AE85" s="103">
        <f t="shared" si="19"/>
        <v>0.1890359168241966</v>
      </c>
      <c r="AF85" s="103">
        <f t="shared" si="20"/>
        <v>0.37313432835820892</v>
      </c>
      <c r="AG85" s="103">
        <f t="shared" si="21"/>
        <v>0</v>
      </c>
      <c r="AH85" s="143"/>
      <c r="AI85" s="103">
        <f t="shared" si="22"/>
        <v>0</v>
      </c>
      <c r="AJ85" s="103">
        <f t="shared" si="23"/>
        <v>0</v>
      </c>
      <c r="AK85" s="103">
        <f t="shared" si="24"/>
        <v>0</v>
      </c>
      <c r="AL85" s="106"/>
      <c r="AM85" s="103">
        <f t="shared" si="25"/>
        <v>0</v>
      </c>
      <c r="AN85" s="103">
        <f t="shared" si="26"/>
        <v>0</v>
      </c>
      <c r="AO85" s="103">
        <f t="shared" si="27"/>
        <v>0</v>
      </c>
      <c r="AP85" s="106"/>
      <c r="AQ85" s="103">
        <f t="shared" si="28"/>
        <v>0</v>
      </c>
      <c r="AR85" s="103">
        <f t="shared" si="29"/>
        <v>0</v>
      </c>
      <c r="AS85" s="103">
        <f t="shared" si="30"/>
        <v>0</v>
      </c>
      <c r="AT85" s="106"/>
      <c r="AU85" s="103">
        <f t="shared" si="31"/>
        <v>1.1111111111111112</v>
      </c>
      <c r="AV85" s="103">
        <f t="shared" si="32"/>
        <v>2.4390243902439024</v>
      </c>
      <c r="AW85" s="103">
        <f t="shared" si="33"/>
        <v>0</v>
      </c>
      <c r="AX85" s="106"/>
      <c r="AY85" s="103">
        <f t="shared" si="34"/>
        <v>0</v>
      </c>
      <c r="AZ85" s="103">
        <f t="shared" si="35"/>
        <v>0</v>
      </c>
      <c r="BA85" s="103">
        <f t="shared" si="36"/>
        <v>0</v>
      </c>
      <c r="BB85" s="143"/>
      <c r="BC85" s="103">
        <v>0</v>
      </c>
      <c r="BD85" s="103">
        <v>0</v>
      </c>
      <c r="BE85" s="103">
        <v>0</v>
      </c>
    </row>
    <row r="86" spans="1:60" ht="15" customHeight="1" x14ac:dyDescent="0.2">
      <c r="A86" s="108" t="s">
        <v>103</v>
      </c>
      <c r="B86" s="272">
        <v>1103</v>
      </c>
      <c r="C86" s="272">
        <v>579</v>
      </c>
      <c r="D86" s="272">
        <v>524</v>
      </c>
      <c r="E86" s="272"/>
      <c r="F86" s="272">
        <v>454</v>
      </c>
      <c r="G86" s="272">
        <v>221</v>
      </c>
      <c r="H86" s="272">
        <v>233</v>
      </c>
      <c r="I86" s="272"/>
      <c r="J86" s="272">
        <v>293</v>
      </c>
      <c r="K86" s="272">
        <v>166</v>
      </c>
      <c r="L86" s="272">
        <v>127</v>
      </c>
      <c r="M86" s="272"/>
      <c r="N86" s="272">
        <v>115</v>
      </c>
      <c r="O86" s="272">
        <v>66</v>
      </c>
      <c r="P86" s="272">
        <v>49</v>
      </c>
      <c r="Q86" s="272"/>
      <c r="R86" s="272">
        <v>179</v>
      </c>
      <c r="S86" s="272">
        <v>100</v>
      </c>
      <c r="T86" s="272">
        <v>79</v>
      </c>
      <c r="U86" s="272"/>
      <c r="V86" s="272">
        <v>62</v>
      </c>
      <c r="W86" s="272">
        <v>26</v>
      </c>
      <c r="X86" s="272">
        <v>36</v>
      </c>
      <c r="Y86" s="272"/>
      <c r="Z86" s="272">
        <v>0</v>
      </c>
      <c r="AA86" s="272">
        <v>0</v>
      </c>
      <c r="AB86" s="272">
        <v>0</v>
      </c>
      <c r="AD86" s="108" t="s">
        <v>103</v>
      </c>
      <c r="AE86" s="103">
        <f t="shared" si="19"/>
        <v>11.930773391022175</v>
      </c>
      <c r="AF86" s="103">
        <f t="shared" si="20"/>
        <v>12.680683311432325</v>
      </c>
      <c r="AG86" s="103">
        <f t="shared" si="21"/>
        <v>11.198974139773457</v>
      </c>
      <c r="AH86" s="143"/>
      <c r="AI86" s="103">
        <f t="shared" si="22"/>
        <v>17.631067961165048</v>
      </c>
      <c r="AJ86" s="103">
        <f t="shared" si="23"/>
        <v>17.1850699844479</v>
      </c>
      <c r="AK86" s="103">
        <f t="shared" si="24"/>
        <v>18.076027928626843</v>
      </c>
      <c r="AL86" s="106"/>
      <c r="AM86" s="103">
        <f t="shared" si="25"/>
        <v>13.685193834656703</v>
      </c>
      <c r="AN86" s="103">
        <f t="shared" si="26"/>
        <v>15.215398716773601</v>
      </c>
      <c r="AO86" s="103">
        <f t="shared" si="27"/>
        <v>12.095238095238095</v>
      </c>
      <c r="AP86" s="106"/>
      <c r="AQ86" s="103">
        <f t="shared" si="28"/>
        <v>6.5601825442099262</v>
      </c>
      <c r="AR86" s="103">
        <f t="shared" si="29"/>
        <v>7.6655052264808354</v>
      </c>
      <c r="AS86" s="103">
        <f t="shared" si="30"/>
        <v>5.493273542600897</v>
      </c>
      <c r="AT86" s="106"/>
      <c r="AU86" s="103">
        <f t="shared" si="31"/>
        <v>11.949265687583445</v>
      </c>
      <c r="AV86" s="103">
        <f t="shared" si="32"/>
        <v>13.75515818431912</v>
      </c>
      <c r="AW86" s="103">
        <f t="shared" si="33"/>
        <v>10.246433203631646</v>
      </c>
      <c r="AX86" s="106"/>
      <c r="AY86" s="103">
        <f t="shared" si="34"/>
        <v>4.9481245011971273</v>
      </c>
      <c r="AZ86" s="103">
        <f t="shared" si="35"/>
        <v>4.4293015332197614</v>
      </c>
      <c r="BA86" s="103">
        <f t="shared" si="36"/>
        <v>5.4054054054054053</v>
      </c>
      <c r="BB86" s="143"/>
      <c r="BC86" s="103">
        <v>0</v>
      </c>
      <c r="BD86" s="103">
        <v>0</v>
      </c>
      <c r="BE86" s="103">
        <v>0</v>
      </c>
    </row>
    <row r="87" spans="1:60" ht="15" customHeight="1" x14ac:dyDescent="0.2">
      <c r="A87" s="108" t="s">
        <v>104</v>
      </c>
      <c r="B87" s="272">
        <v>734</v>
      </c>
      <c r="C87" s="272">
        <v>442</v>
      </c>
      <c r="D87" s="272">
        <v>292</v>
      </c>
      <c r="E87" s="272"/>
      <c r="F87" s="272">
        <v>299</v>
      </c>
      <c r="G87" s="272">
        <v>176</v>
      </c>
      <c r="H87" s="272">
        <v>123</v>
      </c>
      <c r="I87" s="272"/>
      <c r="J87" s="272">
        <v>144</v>
      </c>
      <c r="K87" s="272">
        <v>89</v>
      </c>
      <c r="L87" s="272">
        <v>55</v>
      </c>
      <c r="M87" s="272"/>
      <c r="N87" s="272">
        <v>104</v>
      </c>
      <c r="O87" s="272">
        <v>61</v>
      </c>
      <c r="P87" s="272">
        <v>43</v>
      </c>
      <c r="Q87" s="272"/>
      <c r="R87" s="272">
        <v>134</v>
      </c>
      <c r="S87" s="272">
        <v>86</v>
      </c>
      <c r="T87" s="272">
        <v>48</v>
      </c>
      <c r="U87" s="272"/>
      <c r="V87" s="272">
        <v>53</v>
      </c>
      <c r="W87" s="272">
        <v>30</v>
      </c>
      <c r="X87" s="272">
        <v>23</v>
      </c>
      <c r="Y87" s="272"/>
      <c r="Z87" s="272">
        <v>0</v>
      </c>
      <c r="AA87" s="272">
        <v>0</v>
      </c>
      <c r="AB87" s="272">
        <v>0</v>
      </c>
      <c r="AD87" s="108" t="s">
        <v>104</v>
      </c>
      <c r="AE87" s="103">
        <f t="shared" si="19"/>
        <v>8.3494482993971104</v>
      </c>
      <c r="AF87" s="103">
        <f t="shared" si="20"/>
        <v>10.23859161454714</v>
      </c>
      <c r="AG87" s="103">
        <f t="shared" si="21"/>
        <v>6.5265981224854723</v>
      </c>
      <c r="AH87" s="143"/>
      <c r="AI87" s="103">
        <f t="shared" si="22"/>
        <v>12.249078246620238</v>
      </c>
      <c r="AJ87" s="103">
        <f t="shared" si="23"/>
        <v>14.182111200644643</v>
      </c>
      <c r="AK87" s="103">
        <f t="shared" si="24"/>
        <v>10.25</v>
      </c>
      <c r="AL87" s="106"/>
      <c r="AM87" s="103">
        <f t="shared" si="25"/>
        <v>6.847360912981455</v>
      </c>
      <c r="AN87" s="103">
        <f t="shared" si="26"/>
        <v>8.6240310077519382</v>
      </c>
      <c r="AO87" s="103">
        <f t="shared" si="27"/>
        <v>5.1353874883286643</v>
      </c>
      <c r="AP87" s="106"/>
      <c r="AQ87" s="103">
        <f t="shared" si="28"/>
        <v>6.6157760814249356</v>
      </c>
      <c r="AR87" s="103">
        <f t="shared" si="29"/>
        <v>7.9118028534370941</v>
      </c>
      <c r="AS87" s="103">
        <f t="shared" si="30"/>
        <v>5.3682896379525591</v>
      </c>
      <c r="AT87" s="106"/>
      <c r="AU87" s="103">
        <f t="shared" si="31"/>
        <v>9.0724441435341898</v>
      </c>
      <c r="AV87" s="103">
        <f t="shared" si="32"/>
        <v>12.044817927170868</v>
      </c>
      <c r="AW87" s="103">
        <f t="shared" si="33"/>
        <v>6.2909567496723451</v>
      </c>
      <c r="AX87" s="106"/>
      <c r="AY87" s="103">
        <f t="shared" si="34"/>
        <v>4.5260461144321091</v>
      </c>
      <c r="AZ87" s="103">
        <f t="shared" si="35"/>
        <v>5.4744525547445262</v>
      </c>
      <c r="BA87" s="103">
        <f t="shared" si="36"/>
        <v>3.6918138041733553</v>
      </c>
      <c r="BB87" s="143"/>
      <c r="BC87" s="103">
        <v>0</v>
      </c>
      <c r="BD87" s="103">
        <v>0</v>
      </c>
      <c r="BE87" s="103">
        <v>0</v>
      </c>
    </row>
    <row r="88" spans="1:60" ht="15" customHeight="1" thickBot="1" x14ac:dyDescent="0.25">
      <c r="A88" s="123" t="s">
        <v>105</v>
      </c>
      <c r="B88" s="272">
        <v>100</v>
      </c>
      <c r="C88" s="272">
        <v>54</v>
      </c>
      <c r="D88" s="272">
        <v>46</v>
      </c>
      <c r="E88" s="272"/>
      <c r="F88" s="272">
        <v>15</v>
      </c>
      <c r="G88" s="272">
        <v>9</v>
      </c>
      <c r="H88" s="272">
        <v>6</v>
      </c>
      <c r="I88" s="272"/>
      <c r="J88" s="272">
        <v>26</v>
      </c>
      <c r="K88" s="272">
        <v>11</v>
      </c>
      <c r="L88" s="272">
        <v>15</v>
      </c>
      <c r="M88" s="272"/>
      <c r="N88" s="272">
        <v>16</v>
      </c>
      <c r="O88" s="272">
        <v>7</v>
      </c>
      <c r="P88" s="272">
        <v>9</v>
      </c>
      <c r="Q88" s="272"/>
      <c r="R88" s="272">
        <v>36</v>
      </c>
      <c r="S88" s="272">
        <v>21</v>
      </c>
      <c r="T88" s="272">
        <v>15</v>
      </c>
      <c r="U88" s="272"/>
      <c r="V88" s="272">
        <v>7</v>
      </c>
      <c r="W88" s="272">
        <v>6</v>
      </c>
      <c r="X88" s="272">
        <v>1</v>
      </c>
      <c r="Y88" s="272"/>
      <c r="Z88" s="272">
        <v>0</v>
      </c>
      <c r="AA88" s="272">
        <v>0</v>
      </c>
      <c r="AB88" s="272">
        <v>0</v>
      </c>
      <c r="AD88" s="123" t="s">
        <v>105</v>
      </c>
      <c r="AE88" s="105">
        <f t="shared" si="19"/>
        <v>8.2304526748971192</v>
      </c>
      <c r="AF88" s="105">
        <f t="shared" si="20"/>
        <v>8.2568807339449553</v>
      </c>
      <c r="AG88" s="105">
        <f t="shared" si="21"/>
        <v>8.1996434937611404</v>
      </c>
      <c r="AH88" s="156"/>
      <c r="AI88" s="105">
        <f t="shared" si="22"/>
        <v>4</v>
      </c>
      <c r="AJ88" s="105">
        <f t="shared" si="23"/>
        <v>4.1860465116279073</v>
      </c>
      <c r="AK88" s="105">
        <f t="shared" si="24"/>
        <v>3.75</v>
      </c>
      <c r="AL88" s="101"/>
      <c r="AM88" s="105">
        <f t="shared" si="25"/>
        <v>8.934707903780069</v>
      </c>
      <c r="AN88" s="105">
        <f t="shared" si="26"/>
        <v>7.4324324324324325</v>
      </c>
      <c r="AO88" s="105">
        <f t="shared" si="27"/>
        <v>10.48951048951049</v>
      </c>
      <c r="AP88" s="101"/>
      <c r="AQ88" s="105">
        <f t="shared" si="28"/>
        <v>7.1428571428571423</v>
      </c>
      <c r="AR88" s="105">
        <f t="shared" si="29"/>
        <v>5.833333333333333</v>
      </c>
      <c r="AS88" s="105">
        <f t="shared" si="30"/>
        <v>8.6538461538461533</v>
      </c>
      <c r="AT88" s="101"/>
      <c r="AU88" s="105">
        <f t="shared" si="31"/>
        <v>19.251336898395721</v>
      </c>
      <c r="AV88" s="105">
        <f t="shared" si="32"/>
        <v>20</v>
      </c>
      <c r="AW88" s="105">
        <f t="shared" si="33"/>
        <v>18.292682926829269</v>
      </c>
      <c r="AX88" s="101"/>
      <c r="AY88" s="105">
        <f t="shared" si="34"/>
        <v>5.0724637681159424</v>
      </c>
      <c r="AZ88" s="105">
        <f t="shared" si="35"/>
        <v>9.0909090909090917</v>
      </c>
      <c r="BA88" s="105">
        <f t="shared" si="36"/>
        <v>1.3888888888888888</v>
      </c>
      <c r="BB88" s="156"/>
      <c r="BC88" s="105">
        <v>0</v>
      </c>
      <c r="BD88" s="105">
        <v>0</v>
      </c>
      <c r="BE88" s="105">
        <v>0</v>
      </c>
    </row>
    <row r="89" spans="1:60" ht="15" customHeight="1" x14ac:dyDescent="0.2">
      <c r="A89" s="334" t="s">
        <v>256</v>
      </c>
      <c r="B89" s="334"/>
      <c r="C89" s="334"/>
      <c r="D89" s="334"/>
      <c r="E89" s="334"/>
      <c r="F89" s="334"/>
      <c r="G89" s="334"/>
      <c r="H89" s="334"/>
      <c r="I89" s="334"/>
      <c r="J89" s="334"/>
      <c r="K89" s="334"/>
      <c r="L89" s="334"/>
      <c r="M89" s="334"/>
      <c r="N89" s="334"/>
      <c r="O89" s="334"/>
      <c r="P89" s="334"/>
      <c r="Q89" s="334"/>
      <c r="R89" s="334"/>
      <c r="S89" s="334"/>
      <c r="T89" s="334"/>
      <c r="U89" s="334"/>
      <c r="V89" s="334"/>
      <c r="W89" s="334"/>
      <c r="X89" s="334"/>
      <c r="Y89" s="334"/>
      <c r="Z89" s="334"/>
      <c r="AA89" s="334"/>
      <c r="AB89" s="334"/>
      <c r="AD89" s="334" t="s">
        <v>256</v>
      </c>
      <c r="AE89" s="334"/>
      <c r="AF89" s="334"/>
      <c r="AG89" s="334"/>
      <c r="AH89" s="334"/>
      <c r="AI89" s="334"/>
      <c r="AJ89" s="334"/>
      <c r="AK89" s="334"/>
      <c r="AL89" s="334"/>
      <c r="AM89" s="334"/>
      <c r="AN89" s="334"/>
      <c r="AO89" s="334"/>
      <c r="AP89" s="334"/>
      <c r="AQ89" s="334"/>
      <c r="AR89" s="334"/>
      <c r="AS89" s="334"/>
      <c r="AT89" s="334"/>
      <c r="AU89" s="334"/>
      <c r="AV89" s="334"/>
      <c r="AW89" s="334"/>
      <c r="AX89" s="334"/>
      <c r="AY89" s="334"/>
      <c r="AZ89" s="334"/>
      <c r="BA89" s="334"/>
      <c r="BB89" s="334"/>
      <c r="BC89" s="334"/>
      <c r="BD89" s="334"/>
      <c r="BE89" s="334"/>
    </row>
    <row r="90" spans="1:60" ht="15" customHeight="1" x14ac:dyDescent="0.2">
      <c r="A90" s="335" t="s">
        <v>242</v>
      </c>
      <c r="B90" s="335"/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  <c r="AA90" s="335"/>
      <c r="AB90" s="335"/>
      <c r="AD90" s="335" t="s">
        <v>242</v>
      </c>
      <c r="AE90" s="335"/>
      <c r="AF90" s="335"/>
      <c r="AG90" s="335"/>
      <c r="AH90" s="335"/>
      <c r="AI90" s="335"/>
      <c r="AJ90" s="335"/>
      <c r="AK90" s="335"/>
      <c r="AL90" s="335"/>
      <c r="AM90" s="335"/>
      <c r="AN90" s="335"/>
      <c r="AO90" s="335"/>
      <c r="AP90" s="335"/>
      <c r="AQ90" s="335"/>
      <c r="AR90" s="335"/>
      <c r="AS90" s="335"/>
      <c r="AT90" s="335"/>
      <c r="AU90" s="335"/>
      <c r="AV90" s="335"/>
      <c r="AW90" s="335"/>
      <c r="AX90" s="335"/>
      <c r="AY90" s="335"/>
      <c r="AZ90" s="335"/>
      <c r="BA90" s="335"/>
      <c r="BB90" s="335"/>
      <c r="BC90" s="335"/>
      <c r="BD90" s="335"/>
      <c r="BE90" s="335"/>
    </row>
    <row r="92" spans="1:60" ht="15" customHeight="1" x14ac:dyDescent="0.2">
      <c r="Z92" s="29"/>
      <c r="AA92" s="318" t="s">
        <v>356</v>
      </c>
      <c r="AB92" s="318"/>
      <c r="BF92" s="29"/>
      <c r="BG92" s="318" t="s">
        <v>356</v>
      </c>
      <c r="BH92" s="318"/>
    </row>
    <row r="93" spans="1:60" ht="15" customHeight="1" x14ac:dyDescent="0.2">
      <c r="Z93" s="30"/>
      <c r="AA93" s="318"/>
      <c r="AB93" s="318"/>
      <c r="BF93" s="30"/>
      <c r="BG93" s="318"/>
      <c r="BH93" s="318"/>
    </row>
    <row r="97" spans="1:58" ht="15" customHeight="1" x14ac:dyDescent="0.2">
      <c r="A97" s="340" t="s">
        <v>305</v>
      </c>
      <c r="B97" s="340"/>
      <c r="C97" s="340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40"/>
      <c r="O97" s="340"/>
      <c r="P97" s="340"/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  <c r="AD97" s="340" t="s">
        <v>304</v>
      </c>
      <c r="AE97" s="340"/>
      <c r="AF97" s="340"/>
      <c r="AG97" s="340"/>
      <c r="AH97" s="340"/>
      <c r="AI97" s="340"/>
      <c r="AJ97" s="340"/>
      <c r="AK97" s="340"/>
      <c r="AL97" s="340"/>
      <c r="AM97" s="340"/>
      <c r="AN97" s="340"/>
      <c r="AO97" s="340"/>
      <c r="AP97" s="340"/>
      <c r="AQ97" s="340"/>
      <c r="AR97" s="340"/>
      <c r="AS97" s="340"/>
      <c r="AT97" s="340"/>
      <c r="AU97" s="340"/>
      <c r="AV97" s="340"/>
      <c r="AW97" s="340"/>
      <c r="AX97" s="340"/>
      <c r="AY97" s="340"/>
      <c r="AZ97" s="340"/>
      <c r="BA97" s="340"/>
      <c r="BB97" s="340"/>
      <c r="BC97" s="340"/>
      <c r="BD97" s="340"/>
      <c r="BE97" s="340"/>
      <c r="BF97" s="102"/>
    </row>
    <row r="98" spans="1:58" ht="15" customHeight="1" x14ac:dyDescent="0.2">
      <c r="A98" s="339" t="s">
        <v>152</v>
      </c>
      <c r="B98" s="339"/>
      <c r="C98" s="339"/>
      <c r="D98" s="339"/>
      <c r="E98" s="339"/>
      <c r="F98" s="339"/>
      <c r="G98" s="339"/>
      <c r="H98" s="339"/>
      <c r="I98" s="339"/>
      <c r="J98" s="339"/>
      <c r="K98" s="339"/>
      <c r="L98" s="339"/>
      <c r="M98" s="339"/>
      <c r="N98" s="339"/>
      <c r="O98" s="339"/>
      <c r="P98" s="339"/>
      <c r="Q98" s="339"/>
      <c r="R98" s="339"/>
      <c r="S98" s="339"/>
      <c r="T98" s="339"/>
      <c r="U98" s="339"/>
      <c r="V98" s="339"/>
      <c r="W98" s="339"/>
      <c r="X98" s="339"/>
      <c r="Y98" s="339"/>
      <c r="Z98" s="339"/>
      <c r="AA98" s="339"/>
      <c r="AB98" s="339"/>
      <c r="AD98" s="339" t="s">
        <v>153</v>
      </c>
      <c r="AE98" s="339"/>
      <c r="AF98" s="339"/>
      <c r="AG98" s="339"/>
      <c r="AH98" s="339"/>
      <c r="AI98" s="339"/>
      <c r="AJ98" s="339"/>
      <c r="AK98" s="339"/>
      <c r="AL98" s="339"/>
      <c r="AM98" s="339"/>
      <c r="AN98" s="339"/>
      <c r="AO98" s="339"/>
      <c r="AP98" s="339"/>
      <c r="AQ98" s="339"/>
      <c r="AR98" s="339"/>
      <c r="AS98" s="339"/>
      <c r="AT98" s="339"/>
      <c r="AU98" s="339"/>
      <c r="AV98" s="339"/>
      <c r="AW98" s="339"/>
      <c r="AX98" s="339"/>
      <c r="AY98" s="339"/>
      <c r="AZ98" s="339"/>
      <c r="BA98" s="339"/>
      <c r="BB98" s="339"/>
      <c r="BC98" s="339"/>
      <c r="BD98" s="339"/>
      <c r="BE98" s="339"/>
      <c r="BF98" s="102"/>
    </row>
    <row r="99" spans="1:58" ht="15" customHeight="1" x14ac:dyDescent="0.2">
      <c r="A99" s="330" t="s">
        <v>254</v>
      </c>
      <c r="B99" s="330"/>
      <c r="C99" s="330"/>
      <c r="D99" s="330"/>
      <c r="E99" s="330"/>
      <c r="F99" s="330"/>
      <c r="G99" s="330"/>
      <c r="H99" s="330"/>
      <c r="I99" s="330"/>
      <c r="J99" s="330"/>
      <c r="K99" s="330"/>
      <c r="L99" s="330"/>
      <c r="M99" s="330"/>
      <c r="N99" s="330"/>
      <c r="O99" s="330"/>
      <c r="P99" s="330"/>
      <c r="Q99" s="330"/>
      <c r="R99" s="330"/>
      <c r="S99" s="330"/>
      <c r="T99" s="330"/>
      <c r="U99" s="330"/>
      <c r="V99" s="330"/>
      <c r="W99" s="330"/>
      <c r="X99" s="330"/>
      <c r="Y99" s="330"/>
      <c r="Z99" s="330"/>
      <c r="AA99" s="330"/>
      <c r="AB99" s="330"/>
      <c r="AD99" s="330" t="s">
        <v>254</v>
      </c>
      <c r="AE99" s="330"/>
      <c r="AF99" s="330"/>
      <c r="AG99" s="330"/>
      <c r="AH99" s="330"/>
      <c r="AI99" s="330"/>
      <c r="AJ99" s="330"/>
      <c r="AK99" s="330"/>
      <c r="AL99" s="330"/>
      <c r="AM99" s="330"/>
      <c r="AN99" s="330"/>
      <c r="AO99" s="330"/>
      <c r="AP99" s="330"/>
      <c r="AQ99" s="330"/>
      <c r="AR99" s="330"/>
      <c r="AS99" s="330"/>
      <c r="AT99" s="330"/>
      <c r="AU99" s="330"/>
      <c r="AV99" s="330"/>
      <c r="AW99" s="330"/>
      <c r="AX99" s="330"/>
      <c r="AY99" s="330"/>
      <c r="AZ99" s="330"/>
      <c r="BA99" s="330"/>
      <c r="BB99" s="330"/>
      <c r="BC99" s="330"/>
      <c r="BD99" s="330"/>
      <c r="BE99" s="330"/>
      <c r="BF99" s="102"/>
    </row>
    <row r="100" spans="1:58" ht="15" customHeight="1" x14ac:dyDescent="0.2">
      <c r="A100" s="330" t="s">
        <v>264</v>
      </c>
      <c r="B100" s="330"/>
      <c r="C100" s="330"/>
      <c r="D100" s="330"/>
      <c r="E100" s="330"/>
      <c r="F100" s="330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/>
      <c r="V100" s="330"/>
      <c r="W100" s="330"/>
      <c r="X100" s="330"/>
      <c r="Y100" s="330"/>
      <c r="Z100" s="330"/>
      <c r="AA100" s="330"/>
      <c r="AB100" s="330"/>
      <c r="AD100" s="330" t="s">
        <v>264</v>
      </c>
      <c r="AE100" s="330"/>
      <c r="AF100" s="330"/>
      <c r="AG100" s="330"/>
      <c r="AH100" s="330"/>
      <c r="AI100" s="330"/>
      <c r="AJ100" s="330"/>
      <c r="AK100" s="330"/>
      <c r="AL100" s="330"/>
      <c r="AM100" s="330"/>
      <c r="AN100" s="330"/>
      <c r="AO100" s="330"/>
      <c r="AP100" s="330"/>
      <c r="AQ100" s="330"/>
      <c r="AR100" s="330"/>
      <c r="AS100" s="330"/>
      <c r="AT100" s="330"/>
      <c r="AU100" s="330"/>
      <c r="AV100" s="330"/>
      <c r="AW100" s="330"/>
      <c r="AX100" s="330"/>
      <c r="AY100" s="330"/>
      <c r="AZ100" s="330"/>
      <c r="BA100" s="330"/>
      <c r="BB100" s="330"/>
      <c r="BC100" s="330"/>
      <c r="BD100" s="330"/>
      <c r="BE100" s="330"/>
      <c r="BF100" s="102"/>
    </row>
    <row r="101" spans="1:58" ht="15" customHeight="1" x14ac:dyDescent="0.2">
      <c r="A101" s="330" t="s">
        <v>248</v>
      </c>
      <c r="B101" s="330"/>
      <c r="C101" s="330"/>
      <c r="D101" s="330"/>
      <c r="E101" s="330"/>
      <c r="F101" s="330"/>
      <c r="G101" s="330"/>
      <c r="H101" s="330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30"/>
      <c r="AB101" s="330"/>
      <c r="AD101" s="330" t="s">
        <v>248</v>
      </c>
      <c r="AE101" s="330"/>
      <c r="AF101" s="330"/>
      <c r="AG101" s="330"/>
      <c r="AH101" s="330"/>
      <c r="AI101" s="330"/>
      <c r="AJ101" s="330"/>
      <c r="AK101" s="330"/>
      <c r="AL101" s="330"/>
      <c r="AM101" s="330"/>
      <c r="AN101" s="330"/>
      <c r="AO101" s="330"/>
      <c r="AP101" s="330"/>
      <c r="AQ101" s="330"/>
      <c r="AR101" s="330"/>
      <c r="AS101" s="330"/>
      <c r="AT101" s="330"/>
      <c r="AU101" s="330"/>
      <c r="AV101" s="330"/>
      <c r="AW101" s="330"/>
      <c r="AX101" s="330"/>
      <c r="AY101" s="330"/>
      <c r="AZ101" s="330"/>
      <c r="BA101" s="330"/>
      <c r="BB101" s="330"/>
      <c r="BC101" s="330"/>
      <c r="BD101" s="330"/>
      <c r="BE101" s="330"/>
      <c r="BF101" s="102"/>
    </row>
    <row r="102" spans="1:58" ht="15" customHeight="1" x14ac:dyDescent="0.2">
      <c r="A102" s="330" t="s">
        <v>515</v>
      </c>
      <c r="B102" s="330"/>
      <c r="C102" s="330"/>
      <c r="D102" s="330"/>
      <c r="E102" s="330"/>
      <c r="F102" s="330"/>
      <c r="G102" s="330"/>
      <c r="H102" s="330"/>
      <c r="I102" s="330"/>
      <c r="J102" s="330"/>
      <c r="K102" s="330"/>
      <c r="L102" s="330"/>
      <c r="M102" s="330"/>
      <c r="N102" s="330"/>
      <c r="O102" s="330"/>
      <c r="P102" s="330"/>
      <c r="Q102" s="330"/>
      <c r="R102" s="330"/>
      <c r="S102" s="330"/>
      <c r="T102" s="330"/>
      <c r="U102" s="330"/>
      <c r="V102" s="330"/>
      <c r="W102" s="330"/>
      <c r="X102" s="330"/>
      <c r="Y102" s="330"/>
      <c r="Z102" s="330"/>
      <c r="AA102" s="330"/>
      <c r="AB102" s="330"/>
      <c r="AD102" s="330" t="s">
        <v>515</v>
      </c>
      <c r="AE102" s="330"/>
      <c r="AF102" s="330"/>
      <c r="AG102" s="330"/>
      <c r="AH102" s="330"/>
      <c r="AI102" s="330"/>
      <c r="AJ102" s="330"/>
      <c r="AK102" s="330"/>
      <c r="AL102" s="330"/>
      <c r="AM102" s="330"/>
      <c r="AN102" s="330"/>
      <c r="AO102" s="330"/>
      <c r="AP102" s="330"/>
      <c r="AQ102" s="330"/>
      <c r="AR102" s="330"/>
      <c r="AS102" s="330"/>
      <c r="AT102" s="330"/>
      <c r="AU102" s="330"/>
      <c r="AV102" s="330"/>
      <c r="AW102" s="330"/>
      <c r="AX102" s="330"/>
      <c r="AY102" s="330"/>
      <c r="AZ102" s="330"/>
      <c r="BA102" s="330"/>
      <c r="BB102" s="330"/>
      <c r="BC102" s="330"/>
      <c r="BD102" s="330"/>
      <c r="BE102" s="330"/>
      <c r="BF102" s="102"/>
    </row>
    <row r="103" spans="1:58" ht="15" customHeight="1" thickBot="1" x14ac:dyDescent="0.25">
      <c r="A103" s="100"/>
      <c r="B103" s="142"/>
      <c r="C103" s="100"/>
      <c r="D103" s="100"/>
      <c r="E103" s="100"/>
      <c r="F103" s="101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D103" s="100"/>
      <c r="AE103" s="142"/>
      <c r="AF103" s="100"/>
      <c r="AG103" s="100"/>
      <c r="AH103" s="100"/>
      <c r="AI103" s="101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2"/>
    </row>
    <row r="104" spans="1:58" ht="15" customHeight="1" x14ac:dyDescent="0.2">
      <c r="A104" s="337" t="s">
        <v>260</v>
      </c>
      <c r="B104" s="331" t="s">
        <v>19</v>
      </c>
      <c r="C104" s="331"/>
      <c r="D104" s="331"/>
      <c r="E104" s="109"/>
      <c r="F104" s="331" t="s">
        <v>116</v>
      </c>
      <c r="G104" s="331"/>
      <c r="H104" s="331"/>
      <c r="I104" s="109"/>
      <c r="J104" s="331" t="s">
        <v>117</v>
      </c>
      <c r="K104" s="331"/>
      <c r="L104" s="331"/>
      <c r="M104" s="109"/>
      <c r="N104" s="331" t="s">
        <v>118</v>
      </c>
      <c r="O104" s="331"/>
      <c r="P104" s="331"/>
      <c r="Q104" s="109"/>
      <c r="R104" s="331" t="s">
        <v>119</v>
      </c>
      <c r="S104" s="331"/>
      <c r="T104" s="331"/>
      <c r="U104" s="109"/>
      <c r="V104" s="331" t="s">
        <v>120</v>
      </c>
      <c r="W104" s="331"/>
      <c r="X104" s="331"/>
      <c r="Y104" s="109"/>
      <c r="Z104" s="331" t="s">
        <v>121</v>
      </c>
      <c r="AA104" s="331"/>
      <c r="AB104" s="331"/>
      <c r="AD104" s="337" t="s">
        <v>260</v>
      </c>
      <c r="AE104" s="331" t="s">
        <v>19</v>
      </c>
      <c r="AF104" s="331"/>
      <c r="AG104" s="331"/>
      <c r="AH104" s="109"/>
      <c r="AI104" s="331" t="s">
        <v>116</v>
      </c>
      <c r="AJ104" s="331"/>
      <c r="AK104" s="331"/>
      <c r="AL104" s="109"/>
      <c r="AM104" s="331" t="s">
        <v>117</v>
      </c>
      <c r="AN104" s="331"/>
      <c r="AO104" s="331"/>
      <c r="AP104" s="109"/>
      <c r="AQ104" s="331" t="s">
        <v>118</v>
      </c>
      <c r="AR104" s="331"/>
      <c r="AS104" s="331"/>
      <c r="AT104" s="109"/>
      <c r="AU104" s="331" t="s">
        <v>119</v>
      </c>
      <c r="AV104" s="331"/>
      <c r="AW104" s="331"/>
      <c r="AX104" s="109"/>
      <c r="AY104" s="331" t="s">
        <v>120</v>
      </c>
      <c r="AZ104" s="331"/>
      <c r="BA104" s="331"/>
      <c r="BB104" s="109"/>
      <c r="BC104" s="331" t="s">
        <v>121</v>
      </c>
      <c r="BD104" s="331"/>
      <c r="BE104" s="331"/>
      <c r="BF104" s="102"/>
    </row>
    <row r="105" spans="1:58" ht="15" customHeight="1" thickBot="1" x14ac:dyDescent="0.25">
      <c r="A105" s="338"/>
      <c r="B105" s="110" t="s">
        <v>70</v>
      </c>
      <c r="C105" s="110" t="s">
        <v>71</v>
      </c>
      <c r="D105" s="110" t="s">
        <v>72</v>
      </c>
      <c r="E105" s="111"/>
      <c r="F105" s="110" t="s">
        <v>70</v>
      </c>
      <c r="G105" s="110" t="s">
        <v>71</v>
      </c>
      <c r="H105" s="110" t="s">
        <v>72</v>
      </c>
      <c r="I105" s="111"/>
      <c r="J105" s="110" t="s">
        <v>70</v>
      </c>
      <c r="K105" s="110" t="s">
        <v>71</v>
      </c>
      <c r="L105" s="110" t="s">
        <v>72</v>
      </c>
      <c r="M105" s="111"/>
      <c r="N105" s="110" t="s">
        <v>70</v>
      </c>
      <c r="O105" s="110" t="s">
        <v>71</v>
      </c>
      <c r="P105" s="110" t="s">
        <v>72</v>
      </c>
      <c r="Q105" s="111"/>
      <c r="R105" s="110" t="s">
        <v>70</v>
      </c>
      <c r="S105" s="110" t="s">
        <v>71</v>
      </c>
      <c r="T105" s="110" t="s">
        <v>72</v>
      </c>
      <c r="U105" s="111"/>
      <c r="V105" s="110" t="s">
        <v>70</v>
      </c>
      <c r="W105" s="110" t="s">
        <v>71</v>
      </c>
      <c r="X105" s="110" t="s">
        <v>72</v>
      </c>
      <c r="Y105" s="111"/>
      <c r="Z105" s="110" t="s">
        <v>70</v>
      </c>
      <c r="AA105" s="110" t="s">
        <v>71</v>
      </c>
      <c r="AB105" s="110" t="s">
        <v>72</v>
      </c>
      <c r="AD105" s="338"/>
      <c r="AE105" s="110" t="s">
        <v>70</v>
      </c>
      <c r="AF105" s="110" t="s">
        <v>71</v>
      </c>
      <c r="AG105" s="110" t="s">
        <v>72</v>
      </c>
      <c r="AH105" s="111"/>
      <c r="AI105" s="110" t="s">
        <v>70</v>
      </c>
      <c r="AJ105" s="110" t="s">
        <v>71</v>
      </c>
      <c r="AK105" s="110" t="s">
        <v>72</v>
      </c>
      <c r="AL105" s="111"/>
      <c r="AM105" s="110" t="s">
        <v>70</v>
      </c>
      <c r="AN105" s="110" t="s">
        <v>71</v>
      </c>
      <c r="AO105" s="110" t="s">
        <v>72</v>
      </c>
      <c r="AP105" s="111"/>
      <c r="AQ105" s="110" t="s">
        <v>70</v>
      </c>
      <c r="AR105" s="110" t="s">
        <v>71</v>
      </c>
      <c r="AS105" s="110" t="s">
        <v>72</v>
      </c>
      <c r="AT105" s="111"/>
      <c r="AU105" s="110" t="s">
        <v>70</v>
      </c>
      <c r="AV105" s="110" t="s">
        <v>71</v>
      </c>
      <c r="AW105" s="110" t="s">
        <v>72</v>
      </c>
      <c r="AX105" s="111"/>
      <c r="AY105" s="110" t="s">
        <v>70</v>
      </c>
      <c r="AZ105" s="110" t="s">
        <v>71</v>
      </c>
      <c r="BA105" s="110" t="s">
        <v>72</v>
      </c>
      <c r="BB105" s="111"/>
      <c r="BC105" s="110" t="s">
        <v>70</v>
      </c>
      <c r="BD105" s="110" t="s">
        <v>71</v>
      </c>
      <c r="BE105" s="110" t="s">
        <v>72</v>
      </c>
      <c r="BF105" s="102"/>
    </row>
    <row r="106" spans="1:58" ht="15" customHeight="1" x14ac:dyDescent="0.2">
      <c r="A106" s="104"/>
      <c r="B106" s="98"/>
      <c r="C106" s="98"/>
      <c r="D106" s="98"/>
      <c r="E106" s="99"/>
      <c r="F106" s="98"/>
      <c r="G106" s="98"/>
      <c r="H106" s="98"/>
      <c r="I106" s="99"/>
      <c r="J106" s="98"/>
      <c r="K106" s="98"/>
      <c r="L106" s="98"/>
      <c r="M106" s="99"/>
      <c r="N106" s="98"/>
      <c r="O106" s="98"/>
      <c r="P106" s="98"/>
      <c r="Q106" s="99"/>
      <c r="R106" s="98"/>
      <c r="S106" s="98"/>
      <c r="T106" s="98"/>
      <c r="U106" s="99"/>
      <c r="V106" s="98"/>
      <c r="W106" s="98"/>
      <c r="X106" s="98"/>
      <c r="Y106" s="99"/>
      <c r="Z106" s="98"/>
      <c r="AA106" s="98"/>
      <c r="AB106" s="98"/>
      <c r="AD106" s="104"/>
      <c r="AE106" s="98"/>
      <c r="AF106" s="98"/>
      <c r="AG106" s="98"/>
      <c r="AH106" s="99"/>
      <c r="AI106" s="98"/>
      <c r="AJ106" s="98"/>
      <c r="AK106" s="98"/>
      <c r="AL106" s="99"/>
      <c r="AM106" s="98"/>
      <c r="AN106" s="98"/>
      <c r="AO106" s="98"/>
      <c r="AP106" s="99"/>
      <c r="AQ106" s="98"/>
      <c r="AR106" s="98"/>
      <c r="AS106" s="98"/>
      <c r="AT106" s="99"/>
      <c r="AU106" s="98"/>
      <c r="AV106" s="98"/>
      <c r="AW106" s="98"/>
      <c r="AX106" s="99"/>
      <c r="AY106" s="98"/>
      <c r="AZ106" s="98"/>
      <c r="BA106" s="98"/>
      <c r="BB106" s="99"/>
      <c r="BC106" s="98"/>
      <c r="BD106" s="98"/>
      <c r="BE106" s="98"/>
      <c r="BF106" s="102"/>
    </row>
    <row r="107" spans="1:58" ht="15" customHeight="1" x14ac:dyDescent="0.25">
      <c r="A107" s="151" t="s">
        <v>262</v>
      </c>
      <c r="B107" s="153">
        <f>+F107+J107+N107+R107+V107+Z107</f>
        <v>6</v>
      </c>
      <c r="C107" s="153">
        <f>+G107+K107+O107+S107+W107+AA107</f>
        <v>4</v>
      </c>
      <c r="D107" s="153">
        <f>+H107+L107+P107+T107+X107+AB107</f>
        <v>2</v>
      </c>
      <c r="E107" s="153"/>
      <c r="F107" s="153">
        <f>SUM(F109:F135)</f>
        <v>0</v>
      </c>
      <c r="G107" s="153">
        <f>SUM(G109:G135)</f>
        <v>0</v>
      </c>
      <c r="H107" s="153">
        <f>SUM(H109:H135)</f>
        <v>0</v>
      </c>
      <c r="I107" s="153"/>
      <c r="J107" s="153">
        <f>SUM(J109:J135)</f>
        <v>1</v>
      </c>
      <c r="K107" s="153">
        <f>SUM(K109:K135)</f>
        <v>0</v>
      </c>
      <c r="L107" s="153">
        <f>SUM(L109:L135)</f>
        <v>1</v>
      </c>
      <c r="M107" s="153"/>
      <c r="N107" s="153">
        <f>SUM(N109:N135)</f>
        <v>1</v>
      </c>
      <c r="O107" s="153">
        <f>SUM(O109:O135)</f>
        <v>1</v>
      </c>
      <c r="P107" s="153">
        <f>SUM(P109:P135)</f>
        <v>0</v>
      </c>
      <c r="Q107" s="153"/>
      <c r="R107" s="153">
        <f>SUM(R109:R135)</f>
        <v>4</v>
      </c>
      <c r="S107" s="153">
        <f>SUM(S109:S135)</f>
        <v>3</v>
      </c>
      <c r="T107" s="153">
        <f>SUM(T109:T135)</f>
        <v>1</v>
      </c>
      <c r="U107" s="153"/>
      <c r="V107" s="153">
        <f>SUM(V109:V135)</f>
        <v>0</v>
      </c>
      <c r="W107" s="153">
        <f>SUM(W109:W135)</f>
        <v>0</v>
      </c>
      <c r="X107" s="153">
        <f>SUM(X109:X135)</f>
        <v>0</v>
      </c>
      <c r="Y107" s="153"/>
      <c r="Z107" s="153">
        <f>SUM(Z109:Z135)</f>
        <v>0</v>
      </c>
      <c r="AA107" s="153">
        <f>SUM(AA109:AA135)</f>
        <v>0</v>
      </c>
      <c r="AB107" s="153">
        <f>SUM(AB109:AB135)</f>
        <v>0</v>
      </c>
      <c r="AD107" s="151" t="s">
        <v>262</v>
      </c>
      <c r="AE107" s="159">
        <f>+B107/(B107+B13+B60)*100</f>
        <v>2.7236824186299877E-3</v>
      </c>
      <c r="AF107" s="159">
        <f>+C107/(C107+C13+C60)*100</f>
        <v>3.6389770835418165E-3</v>
      </c>
      <c r="AG107" s="159">
        <f>+D107/(D107+D13+D60)*100</f>
        <v>1.8121030361786374E-3</v>
      </c>
      <c r="AH107" s="160"/>
      <c r="AI107" s="159">
        <f>+F107/(F107+F13+F60)*100</f>
        <v>0</v>
      </c>
      <c r="AJ107" s="159">
        <f>+G107/(G107+G13+G60)*100</f>
        <v>0</v>
      </c>
      <c r="AK107" s="159">
        <f>+H107/(H107+H13+H60)*100</f>
        <v>0</v>
      </c>
      <c r="AL107" s="160"/>
      <c r="AM107" s="159">
        <f>+J107/(J107+J13+J60)*100</f>
        <v>1.9812180528588977E-3</v>
      </c>
      <c r="AN107" s="159">
        <f>+K107/(K107+K13+K60)*100</f>
        <v>0</v>
      </c>
      <c r="AO107" s="159">
        <f>+L107/(L107+L13+L60)*100</f>
        <v>3.9831116067872221E-3</v>
      </c>
      <c r="AP107" s="160"/>
      <c r="AQ107" s="159">
        <f>+N107/(N107+N13+N60)*100</f>
        <v>2.2971079411021524E-3</v>
      </c>
      <c r="AR107" s="159">
        <f>+O107/(O107+O13+O60)*100</f>
        <v>4.6611354525962524E-3</v>
      </c>
      <c r="AS107" s="159">
        <f>+P107/(P107+P13+P60)*100</f>
        <v>0</v>
      </c>
      <c r="AT107" s="160"/>
      <c r="AU107" s="159">
        <f>+R107/(R107+R13+R60)*100</f>
        <v>1.0617401921749748E-2</v>
      </c>
      <c r="AV107" s="159">
        <f>+S107/(S107+S13+S60)*100</f>
        <v>1.6103059581320453E-2</v>
      </c>
      <c r="AW107" s="159">
        <f>+T107/(T107+T13+T60)*100</f>
        <v>5.2509976895610162E-3</v>
      </c>
      <c r="AX107" s="160"/>
      <c r="AY107" s="159">
        <f>+V107/(V107+V13+V60)*100</f>
        <v>0</v>
      </c>
      <c r="AZ107" s="159">
        <f>+W107/(W107+W13+W60)*100</f>
        <v>0</v>
      </c>
      <c r="BA107" s="159">
        <f>+X107/(X107+X13+X60)*100</f>
        <v>0</v>
      </c>
      <c r="BB107" s="160"/>
      <c r="BC107" s="159">
        <f>+Z107/(Z107+Z13+Z60)*100</f>
        <v>0</v>
      </c>
      <c r="BD107" s="159">
        <f>+AA107/(AA107+AA13+AA60)*100</f>
        <v>0</v>
      </c>
      <c r="BE107" s="159">
        <f>+AB107/(AB107+AB13+AB60)*100</f>
        <v>0</v>
      </c>
      <c r="BF107" s="162"/>
    </row>
    <row r="108" spans="1:58" ht="15" customHeight="1" x14ac:dyDescent="0.2">
      <c r="A108" s="108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D108" s="108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02"/>
    </row>
    <row r="109" spans="1:58" ht="15" customHeight="1" x14ac:dyDescent="0.2">
      <c r="A109" s="108" t="s">
        <v>79</v>
      </c>
      <c r="B109" s="272">
        <v>1</v>
      </c>
      <c r="C109" s="272">
        <v>1</v>
      </c>
      <c r="D109" s="272">
        <v>0</v>
      </c>
      <c r="E109" s="272"/>
      <c r="F109" s="272">
        <v>0</v>
      </c>
      <c r="G109" s="272">
        <v>0</v>
      </c>
      <c r="H109" s="272">
        <v>0</v>
      </c>
      <c r="I109" s="272"/>
      <c r="J109" s="272">
        <v>0</v>
      </c>
      <c r="K109" s="272">
        <v>0</v>
      </c>
      <c r="L109" s="272">
        <v>0</v>
      </c>
      <c r="M109" s="272"/>
      <c r="N109" s="272">
        <v>1</v>
      </c>
      <c r="O109" s="272">
        <v>1</v>
      </c>
      <c r="P109" s="272">
        <v>0</v>
      </c>
      <c r="Q109" s="272"/>
      <c r="R109" s="272">
        <v>0</v>
      </c>
      <c r="S109" s="272">
        <v>0</v>
      </c>
      <c r="T109" s="272">
        <v>0</v>
      </c>
      <c r="U109" s="272"/>
      <c r="V109" s="272">
        <v>0</v>
      </c>
      <c r="W109" s="272">
        <v>0</v>
      </c>
      <c r="X109" s="272">
        <v>0</v>
      </c>
      <c r="Y109" s="272"/>
      <c r="Z109" s="272">
        <v>0</v>
      </c>
      <c r="AA109" s="272">
        <v>0</v>
      </c>
      <c r="AB109" s="272">
        <v>0</v>
      </c>
      <c r="AD109" s="108" t="s">
        <v>79</v>
      </c>
      <c r="AE109" s="103">
        <f t="shared" ref="AE109:AE135" si="38">+B109/(B109+B15+B62)*100</f>
        <v>6.5274151436031328E-3</v>
      </c>
      <c r="AF109" s="103">
        <f t="shared" ref="AF109:AF135" si="39">+C109/(C109+C15+C62)*100</f>
        <v>1.2653422750854106E-2</v>
      </c>
      <c r="AG109" s="103">
        <f t="shared" ref="AG109:AG135" si="40">+D109/(D109+D15+D62)*100</f>
        <v>0</v>
      </c>
      <c r="AH109" s="143"/>
      <c r="AI109" s="103">
        <f t="shared" ref="AI109:AI135" si="41">+F109/(F109+F15+F62)*100</f>
        <v>0</v>
      </c>
      <c r="AJ109" s="103">
        <f t="shared" ref="AJ109:AJ135" si="42">+G109/(G109+G15+G62)*100</f>
        <v>0</v>
      </c>
      <c r="AK109" s="103">
        <f t="shared" ref="AK109:AK135" si="43">+H109/(H109+H15+H62)*100</f>
        <v>0</v>
      </c>
      <c r="AL109" s="106"/>
      <c r="AM109" s="103">
        <f t="shared" ref="AM109:AM135" si="44">+J109/(J109+J15+J62)*100</f>
        <v>0</v>
      </c>
      <c r="AN109" s="103">
        <f t="shared" ref="AN109:AN135" si="45">+K109/(K109+K15+K62)*100</f>
        <v>0</v>
      </c>
      <c r="AO109" s="103">
        <f t="shared" ref="AO109:AO135" si="46">+L109/(L109+L15+L62)*100</f>
        <v>0</v>
      </c>
      <c r="AP109" s="106"/>
      <c r="AQ109" s="103">
        <f t="shared" ref="AQ109:AQ135" si="47">+N109/(N109+N15+N62)*100</f>
        <v>3.3704078193461412E-2</v>
      </c>
      <c r="AR109" s="103">
        <f t="shared" ref="AR109:AR135" si="48">+O109/(O109+O15+O62)*100</f>
        <v>6.3775510204081634E-2</v>
      </c>
      <c r="AS109" s="103">
        <f t="shared" ref="AS109:AS135" si="49">+P109/(P109+P15+P62)*100</f>
        <v>0</v>
      </c>
      <c r="AT109" s="106"/>
      <c r="AU109" s="103">
        <f t="shared" ref="AU109:AU135" si="50">+R109/(R109+R15+R62)*100</f>
        <v>0</v>
      </c>
      <c r="AV109" s="103">
        <f t="shared" ref="AV109:AV135" si="51">+S109/(S109+S15+S62)*100</f>
        <v>0</v>
      </c>
      <c r="AW109" s="103">
        <f t="shared" ref="AW109:AW135" si="52">+T109/(T109+T15+T62)*100</f>
        <v>0</v>
      </c>
      <c r="AX109" s="106"/>
      <c r="AY109" s="103">
        <f t="shared" ref="AY109:AY135" si="53">+V109/(V109+V15+V62)*100</f>
        <v>0</v>
      </c>
      <c r="AZ109" s="103">
        <f t="shared" ref="AZ109:AZ135" si="54">+W109/(W109+W15+W62)*100</f>
        <v>0</v>
      </c>
      <c r="BA109" s="103">
        <f t="shared" ref="BA109:BA135" si="55">+X109/(X109+X15+X62)*100</f>
        <v>0</v>
      </c>
      <c r="BB109" s="143"/>
      <c r="BC109" s="103" t="s">
        <v>61</v>
      </c>
      <c r="BD109" s="103" t="s">
        <v>61</v>
      </c>
      <c r="BE109" s="103" t="s">
        <v>61</v>
      </c>
      <c r="BF109" s="102"/>
    </row>
    <row r="110" spans="1:58" ht="15" customHeight="1" x14ac:dyDescent="0.2">
      <c r="A110" s="108" t="s">
        <v>80</v>
      </c>
      <c r="B110" s="272">
        <v>0</v>
      </c>
      <c r="C110" s="272">
        <v>0</v>
      </c>
      <c r="D110" s="272">
        <v>0</v>
      </c>
      <c r="E110" s="272"/>
      <c r="F110" s="272">
        <v>0</v>
      </c>
      <c r="G110" s="272">
        <v>0</v>
      </c>
      <c r="H110" s="272">
        <v>0</v>
      </c>
      <c r="I110" s="272"/>
      <c r="J110" s="272">
        <v>0</v>
      </c>
      <c r="K110" s="272">
        <v>0</v>
      </c>
      <c r="L110" s="272">
        <v>0</v>
      </c>
      <c r="M110" s="272"/>
      <c r="N110" s="272">
        <v>0</v>
      </c>
      <c r="O110" s="272">
        <v>0</v>
      </c>
      <c r="P110" s="272">
        <v>0</v>
      </c>
      <c r="Q110" s="272"/>
      <c r="R110" s="272">
        <v>0</v>
      </c>
      <c r="S110" s="272">
        <v>0</v>
      </c>
      <c r="T110" s="272">
        <v>0</v>
      </c>
      <c r="U110" s="272"/>
      <c r="V110" s="272">
        <v>0</v>
      </c>
      <c r="W110" s="272">
        <v>0</v>
      </c>
      <c r="X110" s="272">
        <v>0</v>
      </c>
      <c r="Y110" s="272"/>
      <c r="Z110" s="272">
        <v>0</v>
      </c>
      <c r="AA110" s="272">
        <v>0</v>
      </c>
      <c r="AB110" s="272">
        <v>0</v>
      </c>
      <c r="AD110" s="108" t="s">
        <v>80</v>
      </c>
      <c r="AE110" s="103">
        <f t="shared" si="38"/>
        <v>0</v>
      </c>
      <c r="AF110" s="103">
        <f t="shared" si="39"/>
        <v>0</v>
      </c>
      <c r="AG110" s="103">
        <f t="shared" si="40"/>
        <v>0</v>
      </c>
      <c r="AH110" s="143"/>
      <c r="AI110" s="103">
        <f t="shared" si="41"/>
        <v>0</v>
      </c>
      <c r="AJ110" s="103">
        <f t="shared" si="42"/>
        <v>0</v>
      </c>
      <c r="AK110" s="103">
        <f t="shared" si="43"/>
        <v>0</v>
      </c>
      <c r="AL110" s="106"/>
      <c r="AM110" s="103">
        <f t="shared" si="44"/>
        <v>0</v>
      </c>
      <c r="AN110" s="103">
        <f t="shared" si="45"/>
        <v>0</v>
      </c>
      <c r="AO110" s="103">
        <f t="shared" si="46"/>
        <v>0</v>
      </c>
      <c r="AP110" s="106"/>
      <c r="AQ110" s="103">
        <f t="shared" si="47"/>
        <v>0</v>
      </c>
      <c r="AR110" s="103">
        <f t="shared" si="48"/>
        <v>0</v>
      </c>
      <c r="AS110" s="103">
        <f t="shared" si="49"/>
        <v>0</v>
      </c>
      <c r="AT110" s="106"/>
      <c r="AU110" s="103">
        <f t="shared" si="50"/>
        <v>0</v>
      </c>
      <c r="AV110" s="103">
        <f t="shared" si="51"/>
        <v>0</v>
      </c>
      <c r="AW110" s="103">
        <f t="shared" si="52"/>
        <v>0</v>
      </c>
      <c r="AX110" s="106"/>
      <c r="AY110" s="103">
        <f t="shared" si="53"/>
        <v>0</v>
      </c>
      <c r="AZ110" s="103">
        <f t="shared" si="54"/>
        <v>0</v>
      </c>
      <c r="BA110" s="103">
        <f t="shared" si="55"/>
        <v>0</v>
      </c>
      <c r="BB110" s="143"/>
      <c r="BC110" s="103">
        <f t="shared" ref="BC110:BE111" si="56">+Z110/(Z110+Z16+Z63)*100</f>
        <v>0</v>
      </c>
      <c r="BD110" s="103">
        <f t="shared" si="56"/>
        <v>0</v>
      </c>
      <c r="BE110" s="103">
        <f t="shared" si="56"/>
        <v>0</v>
      </c>
      <c r="BF110" s="102"/>
    </row>
    <row r="111" spans="1:58" ht="15" customHeight="1" x14ac:dyDescent="0.2">
      <c r="A111" s="108" t="s">
        <v>81</v>
      </c>
      <c r="B111" s="272">
        <v>2</v>
      </c>
      <c r="C111" s="272">
        <v>2</v>
      </c>
      <c r="D111" s="272">
        <v>0</v>
      </c>
      <c r="E111" s="272"/>
      <c r="F111" s="272">
        <v>0</v>
      </c>
      <c r="G111" s="272">
        <v>0</v>
      </c>
      <c r="H111" s="272">
        <v>0</v>
      </c>
      <c r="I111" s="272"/>
      <c r="J111" s="272">
        <v>0</v>
      </c>
      <c r="K111" s="272">
        <v>0</v>
      </c>
      <c r="L111" s="272">
        <v>0</v>
      </c>
      <c r="M111" s="272"/>
      <c r="N111" s="272">
        <v>0</v>
      </c>
      <c r="O111" s="272">
        <v>0</v>
      </c>
      <c r="P111" s="272">
        <v>0</v>
      </c>
      <c r="Q111" s="272"/>
      <c r="R111" s="272">
        <v>2</v>
      </c>
      <c r="S111" s="272">
        <v>2</v>
      </c>
      <c r="T111" s="272">
        <v>0</v>
      </c>
      <c r="U111" s="272"/>
      <c r="V111" s="272">
        <v>0</v>
      </c>
      <c r="W111" s="272">
        <v>0</v>
      </c>
      <c r="X111" s="272">
        <v>0</v>
      </c>
      <c r="Y111" s="272"/>
      <c r="Z111" s="272">
        <v>0</v>
      </c>
      <c r="AA111" s="272">
        <v>0</v>
      </c>
      <c r="AB111" s="272">
        <v>0</v>
      </c>
      <c r="AD111" s="108" t="s">
        <v>81</v>
      </c>
      <c r="AE111" s="103">
        <f t="shared" si="38"/>
        <v>1.307531380753138E-2</v>
      </c>
      <c r="AF111" s="103">
        <f t="shared" si="39"/>
        <v>2.6592208482914506E-2</v>
      </c>
      <c r="AG111" s="103">
        <f t="shared" si="40"/>
        <v>0</v>
      </c>
      <c r="AH111" s="143"/>
      <c r="AI111" s="103">
        <f t="shared" si="41"/>
        <v>0</v>
      </c>
      <c r="AJ111" s="103">
        <f t="shared" si="42"/>
        <v>0</v>
      </c>
      <c r="AK111" s="103">
        <f t="shared" si="43"/>
        <v>0</v>
      </c>
      <c r="AL111" s="106"/>
      <c r="AM111" s="103">
        <f t="shared" si="44"/>
        <v>0</v>
      </c>
      <c r="AN111" s="103">
        <f t="shared" si="45"/>
        <v>0</v>
      </c>
      <c r="AO111" s="103">
        <f t="shared" si="46"/>
        <v>0</v>
      </c>
      <c r="AP111" s="106"/>
      <c r="AQ111" s="103">
        <f t="shared" si="47"/>
        <v>0</v>
      </c>
      <c r="AR111" s="103">
        <f t="shared" si="48"/>
        <v>0</v>
      </c>
      <c r="AS111" s="103">
        <f t="shared" si="49"/>
        <v>0</v>
      </c>
      <c r="AT111" s="106"/>
      <c r="AU111" s="103">
        <f t="shared" si="50"/>
        <v>8.771929824561403E-2</v>
      </c>
      <c r="AV111" s="103">
        <f t="shared" si="51"/>
        <v>0.17825311942959002</v>
      </c>
      <c r="AW111" s="103">
        <f t="shared" si="52"/>
        <v>0</v>
      </c>
      <c r="AX111" s="106"/>
      <c r="AY111" s="103">
        <f t="shared" si="53"/>
        <v>0</v>
      </c>
      <c r="AZ111" s="103">
        <f t="shared" si="54"/>
        <v>0</v>
      </c>
      <c r="BA111" s="103">
        <f t="shared" si="55"/>
        <v>0</v>
      </c>
      <c r="BB111" s="143"/>
      <c r="BC111" s="103">
        <f t="shared" si="56"/>
        <v>0</v>
      </c>
      <c r="BD111" s="103">
        <f t="shared" si="56"/>
        <v>0</v>
      </c>
      <c r="BE111" s="103">
        <f t="shared" si="56"/>
        <v>0</v>
      </c>
      <c r="BF111" s="102"/>
    </row>
    <row r="112" spans="1:58" ht="15" customHeight="1" x14ac:dyDescent="0.2">
      <c r="A112" s="108" t="s">
        <v>82</v>
      </c>
      <c r="B112" s="272">
        <v>0</v>
      </c>
      <c r="C112" s="272">
        <v>0</v>
      </c>
      <c r="D112" s="272">
        <v>0</v>
      </c>
      <c r="E112" s="272"/>
      <c r="F112" s="272">
        <v>0</v>
      </c>
      <c r="G112" s="272">
        <v>0</v>
      </c>
      <c r="H112" s="272">
        <v>0</v>
      </c>
      <c r="I112" s="272"/>
      <c r="J112" s="272">
        <v>0</v>
      </c>
      <c r="K112" s="272">
        <v>0</v>
      </c>
      <c r="L112" s="272">
        <v>0</v>
      </c>
      <c r="M112" s="272"/>
      <c r="N112" s="272">
        <v>0</v>
      </c>
      <c r="O112" s="272">
        <v>0</v>
      </c>
      <c r="P112" s="272">
        <v>0</v>
      </c>
      <c r="Q112" s="272"/>
      <c r="R112" s="272">
        <v>0</v>
      </c>
      <c r="S112" s="272">
        <v>0</v>
      </c>
      <c r="T112" s="272">
        <v>0</v>
      </c>
      <c r="U112" s="272"/>
      <c r="V112" s="272">
        <v>0</v>
      </c>
      <c r="W112" s="272">
        <v>0</v>
      </c>
      <c r="X112" s="272">
        <v>0</v>
      </c>
      <c r="Y112" s="272"/>
      <c r="Z112" s="272">
        <v>0</v>
      </c>
      <c r="AA112" s="272">
        <v>0</v>
      </c>
      <c r="AB112" s="272">
        <v>0</v>
      </c>
      <c r="AD112" s="108" t="s">
        <v>82</v>
      </c>
      <c r="AE112" s="103">
        <f t="shared" si="38"/>
        <v>0</v>
      </c>
      <c r="AF112" s="103">
        <f t="shared" si="39"/>
        <v>0</v>
      </c>
      <c r="AG112" s="103">
        <f t="shared" si="40"/>
        <v>0</v>
      </c>
      <c r="AH112" s="143"/>
      <c r="AI112" s="103">
        <f t="shared" si="41"/>
        <v>0</v>
      </c>
      <c r="AJ112" s="103">
        <f t="shared" si="42"/>
        <v>0</v>
      </c>
      <c r="AK112" s="103">
        <f t="shared" si="43"/>
        <v>0</v>
      </c>
      <c r="AL112" s="106"/>
      <c r="AM112" s="103">
        <f t="shared" si="44"/>
        <v>0</v>
      </c>
      <c r="AN112" s="103">
        <f t="shared" si="45"/>
        <v>0</v>
      </c>
      <c r="AO112" s="103">
        <f t="shared" si="46"/>
        <v>0</v>
      </c>
      <c r="AP112" s="106"/>
      <c r="AQ112" s="103">
        <f t="shared" si="47"/>
        <v>0</v>
      </c>
      <c r="AR112" s="103">
        <f t="shared" si="48"/>
        <v>0</v>
      </c>
      <c r="AS112" s="103">
        <f t="shared" si="49"/>
        <v>0</v>
      </c>
      <c r="AT112" s="106"/>
      <c r="AU112" s="103">
        <f t="shared" si="50"/>
        <v>0</v>
      </c>
      <c r="AV112" s="103">
        <f t="shared" si="51"/>
        <v>0</v>
      </c>
      <c r="AW112" s="103">
        <f t="shared" si="52"/>
        <v>0</v>
      </c>
      <c r="AX112" s="106"/>
      <c r="AY112" s="103">
        <f t="shared" si="53"/>
        <v>0</v>
      </c>
      <c r="AZ112" s="103">
        <f t="shared" si="54"/>
        <v>0</v>
      </c>
      <c r="BA112" s="103">
        <f t="shared" si="55"/>
        <v>0</v>
      </c>
      <c r="BB112" s="143"/>
      <c r="BC112" s="103">
        <v>0</v>
      </c>
      <c r="BD112" s="103">
        <v>0</v>
      </c>
      <c r="BE112" s="103">
        <v>0</v>
      </c>
      <c r="BF112" s="102"/>
    </row>
    <row r="113" spans="1:58" ht="15" customHeight="1" x14ac:dyDescent="0.2">
      <c r="A113" s="108" t="s">
        <v>83</v>
      </c>
      <c r="B113" s="272">
        <v>0</v>
      </c>
      <c r="C113" s="272">
        <v>0</v>
      </c>
      <c r="D113" s="272">
        <v>0</v>
      </c>
      <c r="E113" s="272"/>
      <c r="F113" s="272">
        <v>0</v>
      </c>
      <c r="G113" s="272">
        <v>0</v>
      </c>
      <c r="H113" s="272">
        <v>0</v>
      </c>
      <c r="I113" s="272"/>
      <c r="J113" s="272">
        <v>0</v>
      </c>
      <c r="K113" s="272">
        <v>0</v>
      </c>
      <c r="L113" s="272">
        <v>0</v>
      </c>
      <c r="M113" s="272"/>
      <c r="N113" s="272">
        <v>0</v>
      </c>
      <c r="O113" s="272">
        <v>0</v>
      </c>
      <c r="P113" s="272">
        <v>0</v>
      </c>
      <c r="Q113" s="272"/>
      <c r="R113" s="272">
        <v>0</v>
      </c>
      <c r="S113" s="272">
        <v>0</v>
      </c>
      <c r="T113" s="272">
        <v>0</v>
      </c>
      <c r="U113" s="272"/>
      <c r="V113" s="272">
        <v>0</v>
      </c>
      <c r="W113" s="272">
        <v>0</v>
      </c>
      <c r="X113" s="272">
        <v>0</v>
      </c>
      <c r="Y113" s="272"/>
      <c r="Z113" s="272">
        <v>0</v>
      </c>
      <c r="AA113" s="272">
        <v>0</v>
      </c>
      <c r="AB113" s="272">
        <v>0</v>
      </c>
      <c r="AD113" s="108" t="s">
        <v>83</v>
      </c>
      <c r="AE113" s="103">
        <f t="shared" si="38"/>
        <v>0</v>
      </c>
      <c r="AF113" s="103">
        <f t="shared" si="39"/>
        <v>0</v>
      </c>
      <c r="AG113" s="103">
        <f t="shared" si="40"/>
        <v>0</v>
      </c>
      <c r="AH113" s="143"/>
      <c r="AI113" s="103">
        <f t="shared" si="41"/>
        <v>0</v>
      </c>
      <c r="AJ113" s="103">
        <f t="shared" si="42"/>
        <v>0</v>
      </c>
      <c r="AK113" s="103">
        <f t="shared" si="43"/>
        <v>0</v>
      </c>
      <c r="AL113" s="106"/>
      <c r="AM113" s="103">
        <f t="shared" si="44"/>
        <v>0</v>
      </c>
      <c r="AN113" s="103">
        <f t="shared" si="45"/>
        <v>0</v>
      </c>
      <c r="AO113" s="103">
        <f t="shared" si="46"/>
        <v>0</v>
      </c>
      <c r="AP113" s="106"/>
      <c r="AQ113" s="103">
        <f t="shared" si="47"/>
        <v>0</v>
      </c>
      <c r="AR113" s="103">
        <f t="shared" si="48"/>
        <v>0</v>
      </c>
      <c r="AS113" s="103">
        <f t="shared" si="49"/>
        <v>0</v>
      </c>
      <c r="AT113" s="106"/>
      <c r="AU113" s="103">
        <f t="shared" si="50"/>
        <v>0</v>
      </c>
      <c r="AV113" s="103">
        <f t="shared" si="51"/>
        <v>0</v>
      </c>
      <c r="AW113" s="103">
        <f t="shared" si="52"/>
        <v>0</v>
      </c>
      <c r="AX113" s="106"/>
      <c r="AY113" s="103">
        <f t="shared" si="53"/>
        <v>0</v>
      </c>
      <c r="AZ113" s="103">
        <f t="shared" si="54"/>
        <v>0</v>
      </c>
      <c r="BA113" s="103">
        <f t="shared" si="55"/>
        <v>0</v>
      </c>
      <c r="BB113" s="143"/>
      <c r="BC113" s="103">
        <v>0</v>
      </c>
      <c r="BD113" s="103">
        <v>0</v>
      </c>
      <c r="BE113" s="103">
        <v>0</v>
      </c>
      <c r="BF113" s="102"/>
    </row>
    <row r="114" spans="1:58" ht="15" customHeight="1" x14ac:dyDescent="0.2">
      <c r="A114" s="108" t="s">
        <v>84</v>
      </c>
      <c r="B114" s="272">
        <v>0</v>
      </c>
      <c r="C114" s="272">
        <v>0</v>
      </c>
      <c r="D114" s="272">
        <v>0</v>
      </c>
      <c r="E114" s="272"/>
      <c r="F114" s="272">
        <v>0</v>
      </c>
      <c r="G114" s="272">
        <v>0</v>
      </c>
      <c r="H114" s="272">
        <v>0</v>
      </c>
      <c r="I114" s="272"/>
      <c r="J114" s="272">
        <v>0</v>
      </c>
      <c r="K114" s="272">
        <v>0</v>
      </c>
      <c r="L114" s="272">
        <v>0</v>
      </c>
      <c r="M114" s="272"/>
      <c r="N114" s="272">
        <v>0</v>
      </c>
      <c r="O114" s="272">
        <v>0</v>
      </c>
      <c r="P114" s="272">
        <v>0</v>
      </c>
      <c r="Q114" s="272"/>
      <c r="R114" s="272">
        <v>0</v>
      </c>
      <c r="S114" s="272">
        <v>0</v>
      </c>
      <c r="T114" s="272">
        <v>0</v>
      </c>
      <c r="U114" s="272"/>
      <c r="V114" s="272">
        <v>0</v>
      </c>
      <c r="W114" s="272">
        <v>0</v>
      </c>
      <c r="X114" s="272">
        <v>0</v>
      </c>
      <c r="Y114" s="272"/>
      <c r="Z114" s="272">
        <v>0</v>
      </c>
      <c r="AA114" s="272">
        <v>0</v>
      </c>
      <c r="AB114" s="272">
        <v>0</v>
      </c>
      <c r="AD114" s="108" t="s">
        <v>84</v>
      </c>
      <c r="AE114" s="103">
        <f t="shared" si="38"/>
        <v>0</v>
      </c>
      <c r="AF114" s="103">
        <f t="shared" si="39"/>
        <v>0</v>
      </c>
      <c r="AG114" s="103">
        <f t="shared" si="40"/>
        <v>0</v>
      </c>
      <c r="AH114" s="143"/>
      <c r="AI114" s="103">
        <f t="shared" si="41"/>
        <v>0</v>
      </c>
      <c r="AJ114" s="103">
        <f t="shared" si="42"/>
        <v>0</v>
      </c>
      <c r="AK114" s="103">
        <f t="shared" si="43"/>
        <v>0</v>
      </c>
      <c r="AL114" s="106"/>
      <c r="AM114" s="103">
        <f t="shared" si="44"/>
        <v>0</v>
      </c>
      <c r="AN114" s="103">
        <f t="shared" si="45"/>
        <v>0</v>
      </c>
      <c r="AO114" s="103">
        <f t="shared" si="46"/>
        <v>0</v>
      </c>
      <c r="AP114" s="106"/>
      <c r="AQ114" s="103">
        <f t="shared" si="47"/>
        <v>0</v>
      </c>
      <c r="AR114" s="103">
        <f t="shared" si="48"/>
        <v>0</v>
      </c>
      <c r="AS114" s="103">
        <f t="shared" si="49"/>
        <v>0</v>
      </c>
      <c r="AT114" s="106"/>
      <c r="AU114" s="103">
        <f t="shared" si="50"/>
        <v>0</v>
      </c>
      <c r="AV114" s="103">
        <f t="shared" si="51"/>
        <v>0</v>
      </c>
      <c r="AW114" s="103">
        <f t="shared" si="52"/>
        <v>0</v>
      </c>
      <c r="AX114" s="106"/>
      <c r="AY114" s="103">
        <f t="shared" si="53"/>
        <v>0</v>
      </c>
      <c r="AZ114" s="103">
        <f t="shared" si="54"/>
        <v>0</v>
      </c>
      <c r="BA114" s="103">
        <f t="shared" si="55"/>
        <v>0</v>
      </c>
      <c r="BB114" s="143"/>
      <c r="BC114" s="103">
        <v>0</v>
      </c>
      <c r="BD114" s="103">
        <v>0</v>
      </c>
      <c r="BE114" s="103">
        <v>0</v>
      </c>
      <c r="BF114" s="102"/>
    </row>
    <row r="115" spans="1:58" ht="15" customHeight="1" x14ac:dyDescent="0.2">
      <c r="A115" s="108" t="s">
        <v>85</v>
      </c>
      <c r="B115" s="272">
        <v>0</v>
      </c>
      <c r="C115" s="272">
        <v>0</v>
      </c>
      <c r="D115" s="272">
        <v>0</v>
      </c>
      <c r="E115" s="272"/>
      <c r="F115" s="272">
        <v>0</v>
      </c>
      <c r="G115" s="272">
        <v>0</v>
      </c>
      <c r="H115" s="272">
        <v>0</v>
      </c>
      <c r="I115" s="272"/>
      <c r="J115" s="272">
        <v>0</v>
      </c>
      <c r="K115" s="272">
        <v>0</v>
      </c>
      <c r="L115" s="272">
        <v>0</v>
      </c>
      <c r="M115" s="272"/>
      <c r="N115" s="272">
        <v>0</v>
      </c>
      <c r="O115" s="272">
        <v>0</v>
      </c>
      <c r="P115" s="272">
        <v>0</v>
      </c>
      <c r="Q115" s="272"/>
      <c r="R115" s="272">
        <v>0</v>
      </c>
      <c r="S115" s="272">
        <v>0</v>
      </c>
      <c r="T115" s="272">
        <v>0</v>
      </c>
      <c r="U115" s="272"/>
      <c r="V115" s="272">
        <v>0</v>
      </c>
      <c r="W115" s="272">
        <v>0</v>
      </c>
      <c r="X115" s="272">
        <v>0</v>
      </c>
      <c r="Y115" s="272"/>
      <c r="Z115" s="272">
        <v>0</v>
      </c>
      <c r="AA115" s="272">
        <v>0</v>
      </c>
      <c r="AB115" s="272">
        <v>0</v>
      </c>
      <c r="AD115" s="108" t="s">
        <v>85</v>
      </c>
      <c r="AE115" s="103">
        <f t="shared" si="38"/>
        <v>0</v>
      </c>
      <c r="AF115" s="103">
        <f t="shared" si="39"/>
        <v>0</v>
      </c>
      <c r="AG115" s="103">
        <f t="shared" si="40"/>
        <v>0</v>
      </c>
      <c r="AH115" s="143"/>
      <c r="AI115" s="103">
        <f t="shared" si="41"/>
        <v>0</v>
      </c>
      <c r="AJ115" s="103">
        <f t="shared" si="42"/>
        <v>0</v>
      </c>
      <c r="AK115" s="103">
        <f t="shared" si="43"/>
        <v>0</v>
      </c>
      <c r="AL115" s="106"/>
      <c r="AM115" s="103">
        <f t="shared" si="44"/>
        <v>0</v>
      </c>
      <c r="AN115" s="103">
        <f t="shared" si="45"/>
        <v>0</v>
      </c>
      <c r="AO115" s="103">
        <f t="shared" si="46"/>
        <v>0</v>
      </c>
      <c r="AP115" s="106"/>
      <c r="AQ115" s="103">
        <f t="shared" si="47"/>
        <v>0</v>
      </c>
      <c r="AR115" s="103">
        <f t="shared" si="48"/>
        <v>0</v>
      </c>
      <c r="AS115" s="103">
        <f t="shared" si="49"/>
        <v>0</v>
      </c>
      <c r="AT115" s="106"/>
      <c r="AU115" s="103">
        <f t="shared" si="50"/>
        <v>0</v>
      </c>
      <c r="AV115" s="103">
        <f t="shared" si="51"/>
        <v>0</v>
      </c>
      <c r="AW115" s="103">
        <f t="shared" si="52"/>
        <v>0</v>
      </c>
      <c r="AX115" s="106"/>
      <c r="AY115" s="103">
        <f t="shared" si="53"/>
        <v>0</v>
      </c>
      <c r="AZ115" s="103">
        <f t="shared" si="54"/>
        <v>0</v>
      </c>
      <c r="BA115" s="103">
        <f t="shared" si="55"/>
        <v>0</v>
      </c>
      <c r="BB115" s="143"/>
      <c r="BC115" s="103">
        <v>0</v>
      </c>
      <c r="BD115" s="103">
        <v>0</v>
      </c>
      <c r="BE115" s="103">
        <v>0</v>
      </c>
      <c r="BF115" s="102"/>
    </row>
    <row r="116" spans="1:58" ht="15" customHeight="1" x14ac:dyDescent="0.2">
      <c r="A116" s="108" t="s">
        <v>86</v>
      </c>
      <c r="B116" s="272">
        <v>0</v>
      </c>
      <c r="C116" s="272">
        <v>0</v>
      </c>
      <c r="D116" s="272">
        <v>0</v>
      </c>
      <c r="E116" s="272"/>
      <c r="F116" s="272">
        <v>0</v>
      </c>
      <c r="G116" s="272">
        <v>0</v>
      </c>
      <c r="H116" s="272">
        <v>0</v>
      </c>
      <c r="I116" s="272"/>
      <c r="J116" s="272">
        <v>0</v>
      </c>
      <c r="K116" s="272">
        <v>0</v>
      </c>
      <c r="L116" s="272">
        <v>0</v>
      </c>
      <c r="M116" s="272"/>
      <c r="N116" s="272">
        <v>0</v>
      </c>
      <c r="O116" s="272">
        <v>0</v>
      </c>
      <c r="P116" s="272">
        <v>0</v>
      </c>
      <c r="Q116" s="272"/>
      <c r="R116" s="272">
        <v>0</v>
      </c>
      <c r="S116" s="272">
        <v>0</v>
      </c>
      <c r="T116" s="272">
        <v>0</v>
      </c>
      <c r="U116" s="272"/>
      <c r="V116" s="272">
        <v>0</v>
      </c>
      <c r="W116" s="272">
        <v>0</v>
      </c>
      <c r="X116" s="272">
        <v>0</v>
      </c>
      <c r="Y116" s="272"/>
      <c r="Z116" s="272">
        <v>0</v>
      </c>
      <c r="AA116" s="272">
        <v>0</v>
      </c>
      <c r="AB116" s="272">
        <v>0</v>
      </c>
      <c r="AD116" s="108" t="s">
        <v>86</v>
      </c>
      <c r="AE116" s="103">
        <f t="shared" si="38"/>
        <v>0</v>
      </c>
      <c r="AF116" s="103">
        <f t="shared" si="39"/>
        <v>0</v>
      </c>
      <c r="AG116" s="103">
        <f t="shared" si="40"/>
        <v>0</v>
      </c>
      <c r="AH116" s="143"/>
      <c r="AI116" s="103">
        <f t="shared" si="41"/>
        <v>0</v>
      </c>
      <c r="AJ116" s="103">
        <f t="shared" si="42"/>
        <v>0</v>
      </c>
      <c r="AK116" s="103">
        <f t="shared" si="43"/>
        <v>0</v>
      </c>
      <c r="AL116" s="106"/>
      <c r="AM116" s="103">
        <f t="shared" si="44"/>
        <v>0</v>
      </c>
      <c r="AN116" s="103">
        <f t="shared" si="45"/>
        <v>0</v>
      </c>
      <c r="AO116" s="103">
        <f t="shared" si="46"/>
        <v>0</v>
      </c>
      <c r="AP116" s="106"/>
      <c r="AQ116" s="103">
        <f t="shared" si="47"/>
        <v>0</v>
      </c>
      <c r="AR116" s="103">
        <f t="shared" si="48"/>
        <v>0</v>
      </c>
      <c r="AS116" s="103">
        <f t="shared" si="49"/>
        <v>0</v>
      </c>
      <c r="AT116" s="106"/>
      <c r="AU116" s="103">
        <f t="shared" si="50"/>
        <v>0</v>
      </c>
      <c r="AV116" s="103">
        <f t="shared" si="51"/>
        <v>0</v>
      </c>
      <c r="AW116" s="103">
        <f t="shared" si="52"/>
        <v>0</v>
      </c>
      <c r="AX116" s="106"/>
      <c r="AY116" s="103">
        <f t="shared" si="53"/>
        <v>0</v>
      </c>
      <c r="AZ116" s="103">
        <f t="shared" si="54"/>
        <v>0</v>
      </c>
      <c r="BA116" s="103">
        <f t="shared" si="55"/>
        <v>0</v>
      </c>
      <c r="BB116" s="143"/>
      <c r="BC116" s="103">
        <v>0</v>
      </c>
      <c r="BD116" s="103">
        <v>0</v>
      </c>
      <c r="BE116" s="103">
        <v>0</v>
      </c>
      <c r="BF116" s="102"/>
    </row>
    <row r="117" spans="1:58" ht="15" customHeight="1" x14ac:dyDescent="0.2">
      <c r="A117" s="108" t="s">
        <v>87</v>
      </c>
      <c r="B117" s="272">
        <v>0</v>
      </c>
      <c r="C117" s="272">
        <v>0</v>
      </c>
      <c r="D117" s="272">
        <v>0</v>
      </c>
      <c r="E117" s="272"/>
      <c r="F117" s="272">
        <v>0</v>
      </c>
      <c r="G117" s="272">
        <v>0</v>
      </c>
      <c r="H117" s="272">
        <v>0</v>
      </c>
      <c r="I117" s="272"/>
      <c r="J117" s="272">
        <v>0</v>
      </c>
      <c r="K117" s="272">
        <v>0</v>
      </c>
      <c r="L117" s="272">
        <v>0</v>
      </c>
      <c r="M117" s="272"/>
      <c r="N117" s="272">
        <v>0</v>
      </c>
      <c r="O117" s="272">
        <v>0</v>
      </c>
      <c r="P117" s="272">
        <v>0</v>
      </c>
      <c r="Q117" s="272"/>
      <c r="R117" s="272">
        <v>0</v>
      </c>
      <c r="S117" s="272">
        <v>0</v>
      </c>
      <c r="T117" s="272">
        <v>0</v>
      </c>
      <c r="U117" s="272"/>
      <c r="V117" s="272">
        <v>0</v>
      </c>
      <c r="W117" s="272">
        <v>0</v>
      </c>
      <c r="X117" s="272">
        <v>0</v>
      </c>
      <c r="Y117" s="272"/>
      <c r="Z117" s="272">
        <v>0</v>
      </c>
      <c r="AA117" s="272">
        <v>0</v>
      </c>
      <c r="AB117" s="272">
        <v>0</v>
      </c>
      <c r="AD117" s="108" t="s">
        <v>87</v>
      </c>
      <c r="AE117" s="103">
        <f t="shared" si="38"/>
        <v>0</v>
      </c>
      <c r="AF117" s="103">
        <f t="shared" si="39"/>
        <v>0</v>
      </c>
      <c r="AG117" s="103">
        <f t="shared" si="40"/>
        <v>0</v>
      </c>
      <c r="AH117" s="143"/>
      <c r="AI117" s="103">
        <f t="shared" si="41"/>
        <v>0</v>
      </c>
      <c r="AJ117" s="103">
        <f t="shared" si="42"/>
        <v>0</v>
      </c>
      <c r="AK117" s="103">
        <f t="shared" si="43"/>
        <v>0</v>
      </c>
      <c r="AL117" s="106"/>
      <c r="AM117" s="103">
        <f t="shared" si="44"/>
        <v>0</v>
      </c>
      <c r="AN117" s="103">
        <f t="shared" si="45"/>
        <v>0</v>
      </c>
      <c r="AO117" s="103">
        <f t="shared" si="46"/>
        <v>0</v>
      </c>
      <c r="AP117" s="106"/>
      <c r="AQ117" s="103">
        <f t="shared" si="47"/>
        <v>0</v>
      </c>
      <c r="AR117" s="103">
        <f t="shared" si="48"/>
        <v>0</v>
      </c>
      <c r="AS117" s="103">
        <f t="shared" si="49"/>
        <v>0</v>
      </c>
      <c r="AT117" s="106"/>
      <c r="AU117" s="103">
        <f t="shared" si="50"/>
        <v>0</v>
      </c>
      <c r="AV117" s="103">
        <f t="shared" si="51"/>
        <v>0</v>
      </c>
      <c r="AW117" s="103">
        <f t="shared" si="52"/>
        <v>0</v>
      </c>
      <c r="AX117" s="106"/>
      <c r="AY117" s="103">
        <f t="shared" si="53"/>
        <v>0</v>
      </c>
      <c r="AZ117" s="103">
        <f t="shared" si="54"/>
        <v>0</v>
      </c>
      <c r="BA117" s="103">
        <f t="shared" si="55"/>
        <v>0</v>
      </c>
      <c r="BB117" s="143"/>
      <c r="BC117" s="103">
        <v>0</v>
      </c>
      <c r="BD117" s="103">
        <v>0</v>
      </c>
      <c r="BE117" s="103">
        <v>0</v>
      </c>
      <c r="BF117" s="102"/>
    </row>
    <row r="118" spans="1:58" ht="15" customHeight="1" x14ac:dyDescent="0.2">
      <c r="A118" s="108" t="s">
        <v>88</v>
      </c>
      <c r="B118" s="272">
        <v>0</v>
      </c>
      <c r="C118" s="272">
        <v>0</v>
      </c>
      <c r="D118" s="272">
        <v>0</v>
      </c>
      <c r="E118" s="272"/>
      <c r="F118" s="272">
        <v>0</v>
      </c>
      <c r="G118" s="272">
        <v>0</v>
      </c>
      <c r="H118" s="272">
        <v>0</v>
      </c>
      <c r="I118" s="272"/>
      <c r="J118" s="272">
        <v>0</v>
      </c>
      <c r="K118" s="272">
        <v>0</v>
      </c>
      <c r="L118" s="272">
        <v>0</v>
      </c>
      <c r="M118" s="272"/>
      <c r="N118" s="272">
        <v>0</v>
      </c>
      <c r="O118" s="272">
        <v>0</v>
      </c>
      <c r="P118" s="272">
        <v>0</v>
      </c>
      <c r="Q118" s="272"/>
      <c r="R118" s="272">
        <v>0</v>
      </c>
      <c r="S118" s="272">
        <v>0</v>
      </c>
      <c r="T118" s="272">
        <v>0</v>
      </c>
      <c r="U118" s="272"/>
      <c r="V118" s="272">
        <v>0</v>
      </c>
      <c r="W118" s="272">
        <v>0</v>
      </c>
      <c r="X118" s="272">
        <v>0</v>
      </c>
      <c r="Y118" s="272"/>
      <c r="Z118" s="272">
        <v>0</v>
      </c>
      <c r="AA118" s="272">
        <v>0</v>
      </c>
      <c r="AB118" s="272">
        <v>0</v>
      </c>
      <c r="AD118" s="108" t="s">
        <v>88</v>
      </c>
      <c r="AE118" s="103">
        <f t="shared" si="38"/>
        <v>0</v>
      </c>
      <c r="AF118" s="103">
        <f t="shared" si="39"/>
        <v>0</v>
      </c>
      <c r="AG118" s="103">
        <f t="shared" si="40"/>
        <v>0</v>
      </c>
      <c r="AH118" s="143"/>
      <c r="AI118" s="103">
        <f t="shared" si="41"/>
        <v>0</v>
      </c>
      <c r="AJ118" s="103">
        <f t="shared" si="42"/>
        <v>0</v>
      </c>
      <c r="AK118" s="103">
        <f t="shared" si="43"/>
        <v>0</v>
      </c>
      <c r="AL118" s="106"/>
      <c r="AM118" s="103">
        <f t="shared" si="44"/>
        <v>0</v>
      </c>
      <c r="AN118" s="103">
        <f t="shared" si="45"/>
        <v>0</v>
      </c>
      <c r="AO118" s="103">
        <f t="shared" si="46"/>
        <v>0</v>
      </c>
      <c r="AP118" s="106"/>
      <c r="AQ118" s="103">
        <f t="shared" si="47"/>
        <v>0</v>
      </c>
      <c r="AR118" s="103">
        <f t="shared" si="48"/>
        <v>0</v>
      </c>
      <c r="AS118" s="103">
        <f t="shared" si="49"/>
        <v>0</v>
      </c>
      <c r="AT118" s="106"/>
      <c r="AU118" s="103">
        <f t="shared" si="50"/>
        <v>0</v>
      </c>
      <c r="AV118" s="103">
        <f t="shared" si="51"/>
        <v>0</v>
      </c>
      <c r="AW118" s="103">
        <f t="shared" si="52"/>
        <v>0</v>
      </c>
      <c r="AX118" s="106"/>
      <c r="AY118" s="103">
        <f t="shared" si="53"/>
        <v>0</v>
      </c>
      <c r="AZ118" s="103">
        <f t="shared" si="54"/>
        <v>0</v>
      </c>
      <c r="BA118" s="103">
        <f t="shared" si="55"/>
        <v>0</v>
      </c>
      <c r="BB118" s="143"/>
      <c r="BC118" s="103">
        <v>0</v>
      </c>
      <c r="BD118" s="103">
        <v>0</v>
      </c>
      <c r="BE118" s="103">
        <v>0</v>
      </c>
      <c r="BF118" s="102"/>
    </row>
    <row r="119" spans="1:58" ht="15" customHeight="1" x14ac:dyDescent="0.2">
      <c r="A119" s="108" t="s">
        <v>89</v>
      </c>
      <c r="B119" s="272">
        <v>0</v>
      </c>
      <c r="C119" s="272">
        <v>0</v>
      </c>
      <c r="D119" s="272">
        <v>0</v>
      </c>
      <c r="E119" s="272"/>
      <c r="F119" s="272">
        <v>0</v>
      </c>
      <c r="G119" s="272">
        <v>0</v>
      </c>
      <c r="H119" s="272">
        <v>0</v>
      </c>
      <c r="I119" s="272"/>
      <c r="J119" s="272">
        <v>0</v>
      </c>
      <c r="K119" s="272">
        <v>0</v>
      </c>
      <c r="L119" s="272">
        <v>0</v>
      </c>
      <c r="M119" s="272"/>
      <c r="N119" s="272">
        <v>0</v>
      </c>
      <c r="O119" s="272">
        <v>0</v>
      </c>
      <c r="P119" s="272">
        <v>0</v>
      </c>
      <c r="Q119" s="272"/>
      <c r="R119" s="272">
        <v>0</v>
      </c>
      <c r="S119" s="272">
        <v>0</v>
      </c>
      <c r="T119" s="272">
        <v>0</v>
      </c>
      <c r="U119" s="272"/>
      <c r="V119" s="272">
        <v>0</v>
      </c>
      <c r="W119" s="272">
        <v>0</v>
      </c>
      <c r="X119" s="272">
        <v>0</v>
      </c>
      <c r="Y119" s="272"/>
      <c r="Z119" s="272">
        <v>0</v>
      </c>
      <c r="AA119" s="272">
        <v>0</v>
      </c>
      <c r="AB119" s="272">
        <v>0</v>
      </c>
      <c r="AD119" s="108" t="s">
        <v>89</v>
      </c>
      <c r="AE119" s="103">
        <f t="shared" si="38"/>
        <v>0</v>
      </c>
      <c r="AF119" s="103">
        <f t="shared" si="39"/>
        <v>0</v>
      </c>
      <c r="AG119" s="103">
        <f t="shared" si="40"/>
        <v>0</v>
      </c>
      <c r="AH119" s="143"/>
      <c r="AI119" s="103">
        <f t="shared" si="41"/>
        <v>0</v>
      </c>
      <c r="AJ119" s="103">
        <f t="shared" si="42"/>
        <v>0</v>
      </c>
      <c r="AK119" s="103">
        <f t="shared" si="43"/>
        <v>0</v>
      </c>
      <c r="AL119" s="106"/>
      <c r="AM119" s="103">
        <f t="shared" si="44"/>
        <v>0</v>
      </c>
      <c r="AN119" s="103">
        <f t="shared" si="45"/>
        <v>0</v>
      </c>
      <c r="AO119" s="103">
        <f t="shared" si="46"/>
        <v>0</v>
      </c>
      <c r="AP119" s="106"/>
      <c r="AQ119" s="103">
        <f t="shared" si="47"/>
        <v>0</v>
      </c>
      <c r="AR119" s="103">
        <f t="shared" si="48"/>
        <v>0</v>
      </c>
      <c r="AS119" s="103">
        <f t="shared" si="49"/>
        <v>0</v>
      </c>
      <c r="AT119" s="106"/>
      <c r="AU119" s="103">
        <f t="shared" si="50"/>
        <v>0</v>
      </c>
      <c r="AV119" s="103">
        <f t="shared" si="51"/>
        <v>0</v>
      </c>
      <c r="AW119" s="103">
        <f t="shared" si="52"/>
        <v>0</v>
      </c>
      <c r="AX119" s="106"/>
      <c r="AY119" s="103">
        <f t="shared" si="53"/>
        <v>0</v>
      </c>
      <c r="AZ119" s="103">
        <f t="shared" si="54"/>
        <v>0</v>
      </c>
      <c r="BA119" s="103">
        <f t="shared" si="55"/>
        <v>0</v>
      </c>
      <c r="BB119" s="143"/>
      <c r="BC119" s="103">
        <v>0</v>
      </c>
      <c r="BD119" s="103">
        <v>0</v>
      </c>
      <c r="BE119" s="103">
        <v>0</v>
      </c>
      <c r="BF119" s="102"/>
    </row>
    <row r="120" spans="1:58" ht="15" customHeight="1" x14ac:dyDescent="0.2">
      <c r="A120" s="154" t="s">
        <v>90</v>
      </c>
      <c r="B120" s="272">
        <v>0</v>
      </c>
      <c r="C120" s="272">
        <v>0</v>
      </c>
      <c r="D120" s="272">
        <v>0</v>
      </c>
      <c r="E120" s="272"/>
      <c r="F120" s="272">
        <v>0</v>
      </c>
      <c r="G120" s="272">
        <v>0</v>
      </c>
      <c r="H120" s="272">
        <v>0</v>
      </c>
      <c r="I120" s="272"/>
      <c r="J120" s="272">
        <v>0</v>
      </c>
      <c r="K120" s="272">
        <v>0</v>
      </c>
      <c r="L120" s="272">
        <v>0</v>
      </c>
      <c r="M120" s="272"/>
      <c r="N120" s="272">
        <v>0</v>
      </c>
      <c r="O120" s="272">
        <v>0</v>
      </c>
      <c r="P120" s="272">
        <v>0</v>
      </c>
      <c r="Q120" s="272"/>
      <c r="R120" s="272">
        <v>0</v>
      </c>
      <c r="S120" s="272">
        <v>0</v>
      </c>
      <c r="T120" s="272">
        <v>0</v>
      </c>
      <c r="U120" s="272"/>
      <c r="V120" s="272">
        <v>0</v>
      </c>
      <c r="W120" s="272">
        <v>0</v>
      </c>
      <c r="X120" s="272">
        <v>0</v>
      </c>
      <c r="Y120" s="272"/>
      <c r="Z120" s="272">
        <v>0</v>
      </c>
      <c r="AA120" s="272">
        <v>0</v>
      </c>
      <c r="AB120" s="272">
        <v>0</v>
      </c>
      <c r="AD120" s="154" t="s">
        <v>90</v>
      </c>
      <c r="AE120" s="103">
        <f t="shared" si="38"/>
        <v>0</v>
      </c>
      <c r="AF120" s="103">
        <f t="shared" si="39"/>
        <v>0</v>
      </c>
      <c r="AG120" s="103">
        <f t="shared" si="40"/>
        <v>0</v>
      </c>
      <c r="AH120" s="143"/>
      <c r="AI120" s="103">
        <f t="shared" si="41"/>
        <v>0</v>
      </c>
      <c r="AJ120" s="103">
        <f t="shared" si="42"/>
        <v>0</v>
      </c>
      <c r="AK120" s="103">
        <f t="shared" si="43"/>
        <v>0</v>
      </c>
      <c r="AL120" s="106"/>
      <c r="AM120" s="103">
        <f t="shared" si="44"/>
        <v>0</v>
      </c>
      <c r="AN120" s="103">
        <f t="shared" si="45"/>
        <v>0</v>
      </c>
      <c r="AO120" s="103">
        <f t="shared" si="46"/>
        <v>0</v>
      </c>
      <c r="AP120" s="106"/>
      <c r="AQ120" s="103">
        <f t="shared" si="47"/>
        <v>0</v>
      </c>
      <c r="AR120" s="103">
        <f t="shared" si="48"/>
        <v>0</v>
      </c>
      <c r="AS120" s="103">
        <f t="shared" si="49"/>
        <v>0</v>
      </c>
      <c r="AT120" s="106"/>
      <c r="AU120" s="103">
        <f t="shared" si="50"/>
        <v>0</v>
      </c>
      <c r="AV120" s="103">
        <f t="shared" si="51"/>
        <v>0</v>
      </c>
      <c r="AW120" s="103">
        <f t="shared" si="52"/>
        <v>0</v>
      </c>
      <c r="AX120" s="106"/>
      <c r="AY120" s="103">
        <f t="shared" si="53"/>
        <v>0</v>
      </c>
      <c r="AZ120" s="103">
        <f t="shared" si="54"/>
        <v>0</v>
      </c>
      <c r="BA120" s="103">
        <f t="shared" si="55"/>
        <v>0</v>
      </c>
      <c r="BB120" s="143"/>
      <c r="BC120" s="103">
        <v>0</v>
      </c>
      <c r="BD120" s="103">
        <v>0</v>
      </c>
      <c r="BE120" s="103">
        <v>0</v>
      </c>
      <c r="BF120" s="102"/>
    </row>
    <row r="121" spans="1:58" ht="15" customHeight="1" x14ac:dyDescent="0.2">
      <c r="A121" s="108" t="s">
        <v>91</v>
      </c>
      <c r="B121" s="272">
        <v>0</v>
      </c>
      <c r="C121" s="272">
        <v>0</v>
      </c>
      <c r="D121" s="272">
        <v>0</v>
      </c>
      <c r="E121" s="272"/>
      <c r="F121" s="272">
        <v>0</v>
      </c>
      <c r="G121" s="272">
        <v>0</v>
      </c>
      <c r="H121" s="272">
        <v>0</v>
      </c>
      <c r="I121" s="272"/>
      <c r="J121" s="272">
        <v>0</v>
      </c>
      <c r="K121" s="272">
        <v>0</v>
      </c>
      <c r="L121" s="272">
        <v>0</v>
      </c>
      <c r="M121" s="272"/>
      <c r="N121" s="272">
        <v>0</v>
      </c>
      <c r="O121" s="272">
        <v>0</v>
      </c>
      <c r="P121" s="272">
        <v>0</v>
      </c>
      <c r="Q121" s="272"/>
      <c r="R121" s="272">
        <v>0</v>
      </c>
      <c r="S121" s="272">
        <v>0</v>
      </c>
      <c r="T121" s="272">
        <v>0</v>
      </c>
      <c r="U121" s="272"/>
      <c r="V121" s="272">
        <v>0</v>
      </c>
      <c r="W121" s="272">
        <v>0</v>
      </c>
      <c r="X121" s="272">
        <v>0</v>
      </c>
      <c r="Y121" s="272"/>
      <c r="Z121" s="272">
        <v>0</v>
      </c>
      <c r="AA121" s="272">
        <v>0</v>
      </c>
      <c r="AB121" s="272">
        <v>0</v>
      </c>
      <c r="AD121" s="108" t="s">
        <v>91</v>
      </c>
      <c r="AE121" s="103">
        <f t="shared" si="38"/>
        <v>0</v>
      </c>
      <c r="AF121" s="103">
        <f t="shared" si="39"/>
        <v>0</v>
      </c>
      <c r="AG121" s="103">
        <f t="shared" si="40"/>
        <v>0</v>
      </c>
      <c r="AH121" s="143"/>
      <c r="AI121" s="103">
        <f t="shared" si="41"/>
        <v>0</v>
      </c>
      <c r="AJ121" s="103">
        <f t="shared" si="42"/>
        <v>0</v>
      </c>
      <c r="AK121" s="103">
        <f t="shared" si="43"/>
        <v>0</v>
      </c>
      <c r="AL121" s="106"/>
      <c r="AM121" s="103">
        <f t="shared" si="44"/>
        <v>0</v>
      </c>
      <c r="AN121" s="103">
        <f t="shared" si="45"/>
        <v>0</v>
      </c>
      <c r="AO121" s="103">
        <f t="shared" si="46"/>
        <v>0</v>
      </c>
      <c r="AP121" s="106"/>
      <c r="AQ121" s="103">
        <f t="shared" si="47"/>
        <v>0</v>
      </c>
      <c r="AR121" s="103">
        <f t="shared" si="48"/>
        <v>0</v>
      </c>
      <c r="AS121" s="103">
        <f t="shared" si="49"/>
        <v>0</v>
      </c>
      <c r="AT121" s="106"/>
      <c r="AU121" s="103">
        <f t="shared" si="50"/>
        <v>0</v>
      </c>
      <c r="AV121" s="103">
        <f t="shared" si="51"/>
        <v>0</v>
      </c>
      <c r="AW121" s="103">
        <f t="shared" si="52"/>
        <v>0</v>
      </c>
      <c r="AX121" s="106"/>
      <c r="AY121" s="103">
        <f t="shared" si="53"/>
        <v>0</v>
      </c>
      <c r="AZ121" s="103">
        <f t="shared" si="54"/>
        <v>0</v>
      </c>
      <c r="BA121" s="103">
        <f t="shared" si="55"/>
        <v>0</v>
      </c>
      <c r="BB121" s="143"/>
      <c r="BC121" s="103">
        <v>0</v>
      </c>
      <c r="BD121" s="103">
        <v>0</v>
      </c>
      <c r="BE121" s="103">
        <v>0</v>
      </c>
      <c r="BF121" s="102"/>
    </row>
    <row r="122" spans="1:58" ht="15" customHeight="1" x14ac:dyDescent="0.2">
      <c r="A122" s="108" t="s">
        <v>92</v>
      </c>
      <c r="B122" s="272">
        <v>0</v>
      </c>
      <c r="C122" s="272">
        <v>0</v>
      </c>
      <c r="D122" s="272">
        <v>0</v>
      </c>
      <c r="E122" s="272"/>
      <c r="F122" s="272">
        <v>0</v>
      </c>
      <c r="G122" s="272">
        <v>0</v>
      </c>
      <c r="H122" s="272">
        <v>0</v>
      </c>
      <c r="I122" s="272"/>
      <c r="J122" s="272">
        <v>0</v>
      </c>
      <c r="K122" s="272">
        <v>0</v>
      </c>
      <c r="L122" s="272">
        <v>0</v>
      </c>
      <c r="M122" s="272"/>
      <c r="N122" s="272">
        <v>0</v>
      </c>
      <c r="O122" s="272">
        <v>0</v>
      </c>
      <c r="P122" s="272">
        <v>0</v>
      </c>
      <c r="Q122" s="272"/>
      <c r="R122" s="272">
        <v>0</v>
      </c>
      <c r="S122" s="272">
        <v>0</v>
      </c>
      <c r="T122" s="272">
        <v>0</v>
      </c>
      <c r="U122" s="272"/>
      <c r="V122" s="272">
        <v>0</v>
      </c>
      <c r="W122" s="272">
        <v>0</v>
      </c>
      <c r="X122" s="272">
        <v>0</v>
      </c>
      <c r="Y122" s="272"/>
      <c r="Z122" s="272">
        <v>0</v>
      </c>
      <c r="AA122" s="272">
        <v>0</v>
      </c>
      <c r="AB122" s="272">
        <v>0</v>
      </c>
      <c r="AD122" s="108" t="s">
        <v>92</v>
      </c>
      <c r="AE122" s="103">
        <f t="shared" si="38"/>
        <v>0</v>
      </c>
      <c r="AF122" s="103">
        <f t="shared" si="39"/>
        <v>0</v>
      </c>
      <c r="AG122" s="103">
        <f t="shared" si="40"/>
        <v>0</v>
      </c>
      <c r="AH122" s="143"/>
      <c r="AI122" s="103">
        <f t="shared" si="41"/>
        <v>0</v>
      </c>
      <c r="AJ122" s="103">
        <f t="shared" si="42"/>
        <v>0</v>
      </c>
      <c r="AK122" s="103">
        <f t="shared" si="43"/>
        <v>0</v>
      </c>
      <c r="AL122" s="106"/>
      <c r="AM122" s="103">
        <f t="shared" si="44"/>
        <v>0</v>
      </c>
      <c r="AN122" s="103">
        <f t="shared" si="45"/>
        <v>0</v>
      </c>
      <c r="AO122" s="103">
        <f t="shared" si="46"/>
        <v>0</v>
      </c>
      <c r="AP122" s="106"/>
      <c r="AQ122" s="103">
        <f t="shared" si="47"/>
        <v>0</v>
      </c>
      <c r="AR122" s="103">
        <f t="shared" si="48"/>
        <v>0</v>
      </c>
      <c r="AS122" s="103">
        <f t="shared" si="49"/>
        <v>0</v>
      </c>
      <c r="AT122" s="106"/>
      <c r="AU122" s="103">
        <f t="shared" si="50"/>
        <v>0</v>
      </c>
      <c r="AV122" s="103">
        <f t="shared" si="51"/>
        <v>0</v>
      </c>
      <c r="AW122" s="103">
        <f t="shared" si="52"/>
        <v>0</v>
      </c>
      <c r="AX122" s="106"/>
      <c r="AY122" s="103">
        <f t="shared" si="53"/>
        <v>0</v>
      </c>
      <c r="AZ122" s="103">
        <f t="shared" si="54"/>
        <v>0</v>
      </c>
      <c r="BA122" s="103">
        <f t="shared" si="55"/>
        <v>0</v>
      </c>
      <c r="BB122" s="143"/>
      <c r="BC122" s="103">
        <v>0</v>
      </c>
      <c r="BD122" s="103">
        <v>0</v>
      </c>
      <c r="BE122" s="103">
        <v>0</v>
      </c>
      <c r="BF122" s="102"/>
    </row>
    <row r="123" spans="1:58" ht="15" customHeight="1" x14ac:dyDescent="0.2">
      <c r="A123" s="108" t="s">
        <v>93</v>
      </c>
      <c r="B123" s="272">
        <v>0</v>
      </c>
      <c r="C123" s="272">
        <v>0</v>
      </c>
      <c r="D123" s="272">
        <v>0</v>
      </c>
      <c r="E123" s="272"/>
      <c r="F123" s="272">
        <v>0</v>
      </c>
      <c r="G123" s="272">
        <v>0</v>
      </c>
      <c r="H123" s="272">
        <v>0</v>
      </c>
      <c r="I123" s="272"/>
      <c r="J123" s="272">
        <v>0</v>
      </c>
      <c r="K123" s="272">
        <v>0</v>
      </c>
      <c r="L123" s="272">
        <v>0</v>
      </c>
      <c r="M123" s="272"/>
      <c r="N123" s="272">
        <v>0</v>
      </c>
      <c r="O123" s="272">
        <v>0</v>
      </c>
      <c r="P123" s="272">
        <v>0</v>
      </c>
      <c r="Q123" s="272"/>
      <c r="R123" s="272">
        <v>0</v>
      </c>
      <c r="S123" s="272">
        <v>0</v>
      </c>
      <c r="T123" s="272">
        <v>0</v>
      </c>
      <c r="U123" s="272"/>
      <c r="V123" s="272">
        <v>0</v>
      </c>
      <c r="W123" s="272">
        <v>0</v>
      </c>
      <c r="X123" s="272">
        <v>0</v>
      </c>
      <c r="Y123" s="272"/>
      <c r="Z123" s="272">
        <v>0</v>
      </c>
      <c r="AA123" s="272">
        <v>0</v>
      </c>
      <c r="AB123" s="272">
        <v>0</v>
      </c>
      <c r="AD123" s="108" t="s">
        <v>93</v>
      </c>
      <c r="AE123" s="103">
        <f t="shared" si="38"/>
        <v>0</v>
      </c>
      <c r="AF123" s="103">
        <f t="shared" si="39"/>
        <v>0</v>
      </c>
      <c r="AG123" s="103">
        <f t="shared" si="40"/>
        <v>0</v>
      </c>
      <c r="AH123" s="143"/>
      <c r="AI123" s="103">
        <f t="shared" si="41"/>
        <v>0</v>
      </c>
      <c r="AJ123" s="103">
        <f t="shared" si="42"/>
        <v>0</v>
      </c>
      <c r="AK123" s="103">
        <f t="shared" si="43"/>
        <v>0</v>
      </c>
      <c r="AL123" s="106"/>
      <c r="AM123" s="103">
        <f t="shared" si="44"/>
        <v>0</v>
      </c>
      <c r="AN123" s="103">
        <f t="shared" si="45"/>
        <v>0</v>
      </c>
      <c r="AO123" s="103">
        <f t="shared" si="46"/>
        <v>0</v>
      </c>
      <c r="AP123" s="106"/>
      <c r="AQ123" s="103">
        <f t="shared" si="47"/>
        <v>0</v>
      </c>
      <c r="AR123" s="103">
        <f t="shared" si="48"/>
        <v>0</v>
      </c>
      <c r="AS123" s="103">
        <f t="shared" si="49"/>
        <v>0</v>
      </c>
      <c r="AT123" s="106"/>
      <c r="AU123" s="103">
        <f t="shared" si="50"/>
        <v>0</v>
      </c>
      <c r="AV123" s="103">
        <f t="shared" si="51"/>
        <v>0</v>
      </c>
      <c r="AW123" s="103">
        <f t="shared" si="52"/>
        <v>0</v>
      </c>
      <c r="AX123" s="106"/>
      <c r="AY123" s="103">
        <f t="shared" si="53"/>
        <v>0</v>
      </c>
      <c r="AZ123" s="103">
        <f t="shared" si="54"/>
        <v>0</v>
      </c>
      <c r="BA123" s="103">
        <f t="shared" si="55"/>
        <v>0</v>
      </c>
      <c r="BB123" s="143"/>
      <c r="BC123" s="103">
        <v>0</v>
      </c>
      <c r="BD123" s="103">
        <v>0</v>
      </c>
      <c r="BE123" s="103">
        <v>0</v>
      </c>
      <c r="BF123" s="102"/>
    </row>
    <row r="124" spans="1:58" ht="15" customHeight="1" x14ac:dyDescent="0.2">
      <c r="A124" s="108" t="s">
        <v>94</v>
      </c>
      <c r="B124" s="272">
        <v>0</v>
      </c>
      <c r="C124" s="272">
        <v>0</v>
      </c>
      <c r="D124" s="272">
        <v>0</v>
      </c>
      <c r="E124" s="272"/>
      <c r="F124" s="272">
        <v>0</v>
      </c>
      <c r="G124" s="272">
        <v>0</v>
      </c>
      <c r="H124" s="272">
        <v>0</v>
      </c>
      <c r="I124" s="272"/>
      <c r="J124" s="272">
        <v>0</v>
      </c>
      <c r="K124" s="272">
        <v>0</v>
      </c>
      <c r="L124" s="272">
        <v>0</v>
      </c>
      <c r="M124" s="272"/>
      <c r="N124" s="272">
        <v>0</v>
      </c>
      <c r="O124" s="272">
        <v>0</v>
      </c>
      <c r="P124" s="272">
        <v>0</v>
      </c>
      <c r="Q124" s="272"/>
      <c r="R124" s="272">
        <v>0</v>
      </c>
      <c r="S124" s="272">
        <v>0</v>
      </c>
      <c r="T124" s="272">
        <v>0</v>
      </c>
      <c r="U124" s="272"/>
      <c r="V124" s="272">
        <v>0</v>
      </c>
      <c r="W124" s="272">
        <v>0</v>
      </c>
      <c r="X124" s="272">
        <v>0</v>
      </c>
      <c r="Y124" s="272"/>
      <c r="Z124" s="272">
        <v>0</v>
      </c>
      <c r="AA124" s="272">
        <v>0</v>
      </c>
      <c r="AB124" s="272">
        <v>0</v>
      </c>
      <c r="AD124" s="108" t="s">
        <v>94</v>
      </c>
      <c r="AE124" s="103">
        <f t="shared" si="38"/>
        <v>0</v>
      </c>
      <c r="AF124" s="103">
        <f t="shared" si="39"/>
        <v>0</v>
      </c>
      <c r="AG124" s="103">
        <f t="shared" si="40"/>
        <v>0</v>
      </c>
      <c r="AH124" s="143"/>
      <c r="AI124" s="103">
        <f t="shared" si="41"/>
        <v>0</v>
      </c>
      <c r="AJ124" s="103">
        <f t="shared" si="42"/>
        <v>0</v>
      </c>
      <c r="AK124" s="103">
        <f t="shared" si="43"/>
        <v>0</v>
      </c>
      <c r="AL124" s="106"/>
      <c r="AM124" s="103">
        <f t="shared" si="44"/>
        <v>0</v>
      </c>
      <c r="AN124" s="103">
        <f t="shared" si="45"/>
        <v>0</v>
      </c>
      <c r="AO124" s="103">
        <f t="shared" si="46"/>
        <v>0</v>
      </c>
      <c r="AP124" s="106"/>
      <c r="AQ124" s="103">
        <f t="shared" si="47"/>
        <v>0</v>
      </c>
      <c r="AR124" s="103">
        <f t="shared" si="48"/>
        <v>0</v>
      </c>
      <c r="AS124" s="103">
        <f t="shared" si="49"/>
        <v>0</v>
      </c>
      <c r="AT124" s="106"/>
      <c r="AU124" s="103">
        <f t="shared" si="50"/>
        <v>0</v>
      </c>
      <c r="AV124" s="103">
        <f t="shared" si="51"/>
        <v>0</v>
      </c>
      <c r="AW124" s="103">
        <f t="shared" si="52"/>
        <v>0</v>
      </c>
      <c r="AX124" s="106"/>
      <c r="AY124" s="103">
        <f t="shared" si="53"/>
        <v>0</v>
      </c>
      <c r="AZ124" s="103">
        <f t="shared" si="54"/>
        <v>0</v>
      </c>
      <c r="BA124" s="103">
        <f t="shared" si="55"/>
        <v>0</v>
      </c>
      <c r="BB124" s="143"/>
      <c r="BC124" s="103">
        <v>0</v>
      </c>
      <c r="BD124" s="103">
        <v>0</v>
      </c>
      <c r="BE124" s="103">
        <v>0</v>
      </c>
      <c r="BF124" s="102"/>
    </row>
    <row r="125" spans="1:58" ht="15" customHeight="1" x14ac:dyDescent="0.2">
      <c r="A125" s="108" t="s">
        <v>95</v>
      </c>
      <c r="B125" s="272">
        <v>0</v>
      </c>
      <c r="C125" s="272">
        <v>0</v>
      </c>
      <c r="D125" s="272">
        <v>0</v>
      </c>
      <c r="E125" s="272"/>
      <c r="F125" s="272">
        <v>0</v>
      </c>
      <c r="G125" s="272">
        <v>0</v>
      </c>
      <c r="H125" s="272">
        <v>0</v>
      </c>
      <c r="I125" s="272"/>
      <c r="J125" s="272">
        <v>0</v>
      </c>
      <c r="K125" s="272">
        <v>0</v>
      </c>
      <c r="L125" s="272">
        <v>0</v>
      </c>
      <c r="M125" s="272"/>
      <c r="N125" s="272">
        <v>0</v>
      </c>
      <c r="O125" s="272">
        <v>0</v>
      </c>
      <c r="P125" s="272">
        <v>0</v>
      </c>
      <c r="Q125" s="272"/>
      <c r="R125" s="272">
        <v>0</v>
      </c>
      <c r="S125" s="272">
        <v>0</v>
      </c>
      <c r="T125" s="272">
        <v>0</v>
      </c>
      <c r="U125" s="272"/>
      <c r="V125" s="272">
        <v>0</v>
      </c>
      <c r="W125" s="272">
        <v>0</v>
      </c>
      <c r="X125" s="272">
        <v>0</v>
      </c>
      <c r="Y125" s="272"/>
      <c r="Z125" s="272">
        <v>0</v>
      </c>
      <c r="AA125" s="272">
        <v>0</v>
      </c>
      <c r="AB125" s="272">
        <v>0</v>
      </c>
      <c r="AD125" s="108" t="s">
        <v>95</v>
      </c>
      <c r="AE125" s="103">
        <f t="shared" si="38"/>
        <v>0</v>
      </c>
      <c r="AF125" s="103">
        <f t="shared" si="39"/>
        <v>0</v>
      </c>
      <c r="AG125" s="103">
        <f t="shared" si="40"/>
        <v>0</v>
      </c>
      <c r="AH125" s="143"/>
      <c r="AI125" s="103">
        <f t="shared" si="41"/>
        <v>0</v>
      </c>
      <c r="AJ125" s="103">
        <f t="shared" si="42"/>
        <v>0</v>
      </c>
      <c r="AK125" s="103">
        <f t="shared" si="43"/>
        <v>0</v>
      </c>
      <c r="AL125" s="106"/>
      <c r="AM125" s="103">
        <f t="shared" si="44"/>
        <v>0</v>
      </c>
      <c r="AN125" s="103">
        <f t="shared" si="45"/>
        <v>0</v>
      </c>
      <c r="AO125" s="103">
        <f t="shared" si="46"/>
        <v>0</v>
      </c>
      <c r="AP125" s="106"/>
      <c r="AQ125" s="103">
        <f t="shared" si="47"/>
        <v>0</v>
      </c>
      <c r="AR125" s="103">
        <f t="shared" si="48"/>
        <v>0</v>
      </c>
      <c r="AS125" s="103">
        <f t="shared" si="49"/>
        <v>0</v>
      </c>
      <c r="AT125" s="106"/>
      <c r="AU125" s="103">
        <f t="shared" si="50"/>
        <v>0</v>
      </c>
      <c r="AV125" s="103">
        <f t="shared" si="51"/>
        <v>0</v>
      </c>
      <c r="AW125" s="103">
        <f t="shared" si="52"/>
        <v>0</v>
      </c>
      <c r="AX125" s="106"/>
      <c r="AY125" s="103">
        <f t="shared" si="53"/>
        <v>0</v>
      </c>
      <c r="AZ125" s="103">
        <f t="shared" si="54"/>
        <v>0</v>
      </c>
      <c r="BA125" s="103">
        <f t="shared" si="55"/>
        <v>0</v>
      </c>
      <c r="BB125" s="143"/>
      <c r="BC125" s="103">
        <v>0</v>
      </c>
      <c r="BD125" s="103">
        <v>0</v>
      </c>
      <c r="BE125" s="103">
        <v>0</v>
      </c>
      <c r="BF125" s="102"/>
    </row>
    <row r="126" spans="1:58" ht="15" customHeight="1" x14ac:dyDescent="0.2">
      <c r="A126" s="108" t="s">
        <v>96</v>
      </c>
      <c r="B126" s="272">
        <v>0</v>
      </c>
      <c r="C126" s="272">
        <v>0</v>
      </c>
      <c r="D126" s="272">
        <v>0</v>
      </c>
      <c r="E126" s="272"/>
      <c r="F126" s="272">
        <v>0</v>
      </c>
      <c r="G126" s="272">
        <v>0</v>
      </c>
      <c r="H126" s="272">
        <v>0</v>
      </c>
      <c r="I126" s="272"/>
      <c r="J126" s="272">
        <v>0</v>
      </c>
      <c r="K126" s="272">
        <v>0</v>
      </c>
      <c r="L126" s="272">
        <v>0</v>
      </c>
      <c r="M126" s="272"/>
      <c r="N126" s="272">
        <v>0</v>
      </c>
      <c r="O126" s="272">
        <v>0</v>
      </c>
      <c r="P126" s="272">
        <v>0</v>
      </c>
      <c r="Q126" s="272"/>
      <c r="R126" s="272">
        <v>0</v>
      </c>
      <c r="S126" s="272">
        <v>0</v>
      </c>
      <c r="T126" s="272">
        <v>0</v>
      </c>
      <c r="U126" s="272"/>
      <c r="V126" s="272">
        <v>0</v>
      </c>
      <c r="W126" s="272">
        <v>0</v>
      </c>
      <c r="X126" s="272">
        <v>0</v>
      </c>
      <c r="Y126" s="272"/>
      <c r="Z126" s="272">
        <v>0</v>
      </c>
      <c r="AA126" s="272">
        <v>0</v>
      </c>
      <c r="AB126" s="272">
        <v>0</v>
      </c>
      <c r="AD126" s="108" t="s">
        <v>96</v>
      </c>
      <c r="AE126" s="103">
        <f t="shared" si="38"/>
        <v>0</v>
      </c>
      <c r="AF126" s="103">
        <f t="shared" si="39"/>
        <v>0</v>
      </c>
      <c r="AG126" s="103">
        <f t="shared" si="40"/>
        <v>0</v>
      </c>
      <c r="AH126" s="143"/>
      <c r="AI126" s="103">
        <f t="shared" si="41"/>
        <v>0</v>
      </c>
      <c r="AJ126" s="103">
        <f t="shared" si="42"/>
        <v>0</v>
      </c>
      <c r="AK126" s="103">
        <f t="shared" si="43"/>
        <v>0</v>
      </c>
      <c r="AL126" s="106"/>
      <c r="AM126" s="103">
        <f t="shared" si="44"/>
        <v>0</v>
      </c>
      <c r="AN126" s="103">
        <f t="shared" si="45"/>
        <v>0</v>
      </c>
      <c r="AO126" s="103">
        <f t="shared" si="46"/>
        <v>0</v>
      </c>
      <c r="AP126" s="106"/>
      <c r="AQ126" s="103">
        <f t="shared" si="47"/>
        <v>0</v>
      </c>
      <c r="AR126" s="103">
        <f t="shared" si="48"/>
        <v>0</v>
      </c>
      <c r="AS126" s="103">
        <f t="shared" si="49"/>
        <v>0</v>
      </c>
      <c r="AT126" s="106"/>
      <c r="AU126" s="103">
        <f t="shared" si="50"/>
        <v>0</v>
      </c>
      <c r="AV126" s="103">
        <f t="shared" si="51"/>
        <v>0</v>
      </c>
      <c r="AW126" s="103">
        <f t="shared" si="52"/>
        <v>0</v>
      </c>
      <c r="AX126" s="106"/>
      <c r="AY126" s="103">
        <f t="shared" si="53"/>
        <v>0</v>
      </c>
      <c r="AZ126" s="103">
        <f t="shared" si="54"/>
        <v>0</v>
      </c>
      <c r="BA126" s="103">
        <f t="shared" si="55"/>
        <v>0</v>
      </c>
      <c r="BB126" s="143"/>
      <c r="BC126" s="103">
        <v>0</v>
      </c>
      <c r="BD126" s="103">
        <v>0</v>
      </c>
      <c r="BE126" s="103">
        <v>0</v>
      </c>
      <c r="BF126" s="102"/>
    </row>
    <row r="127" spans="1:58" ht="15" customHeight="1" x14ac:dyDescent="0.2">
      <c r="A127" s="108" t="s">
        <v>97</v>
      </c>
      <c r="B127" s="272">
        <v>0</v>
      </c>
      <c r="C127" s="272">
        <v>0</v>
      </c>
      <c r="D127" s="272">
        <v>0</v>
      </c>
      <c r="E127" s="272"/>
      <c r="F127" s="272">
        <v>0</v>
      </c>
      <c r="G127" s="272">
        <v>0</v>
      </c>
      <c r="H127" s="272">
        <v>0</v>
      </c>
      <c r="I127" s="272"/>
      <c r="J127" s="272">
        <v>0</v>
      </c>
      <c r="K127" s="272">
        <v>0</v>
      </c>
      <c r="L127" s="272">
        <v>0</v>
      </c>
      <c r="M127" s="272"/>
      <c r="N127" s="272">
        <v>0</v>
      </c>
      <c r="O127" s="272">
        <v>0</v>
      </c>
      <c r="P127" s="272">
        <v>0</v>
      </c>
      <c r="Q127" s="272"/>
      <c r="R127" s="272">
        <v>0</v>
      </c>
      <c r="S127" s="272">
        <v>0</v>
      </c>
      <c r="T127" s="272">
        <v>0</v>
      </c>
      <c r="U127" s="272"/>
      <c r="V127" s="272">
        <v>0</v>
      </c>
      <c r="W127" s="272">
        <v>0</v>
      </c>
      <c r="X127" s="272">
        <v>0</v>
      </c>
      <c r="Y127" s="272"/>
      <c r="Z127" s="272">
        <v>0</v>
      </c>
      <c r="AA127" s="272">
        <v>0</v>
      </c>
      <c r="AB127" s="272">
        <v>0</v>
      </c>
      <c r="AD127" s="108" t="s">
        <v>97</v>
      </c>
      <c r="AE127" s="103">
        <f t="shared" si="38"/>
        <v>0</v>
      </c>
      <c r="AF127" s="103">
        <f t="shared" si="39"/>
        <v>0</v>
      </c>
      <c r="AG127" s="103">
        <f t="shared" si="40"/>
        <v>0</v>
      </c>
      <c r="AH127" s="143"/>
      <c r="AI127" s="103">
        <f t="shared" si="41"/>
        <v>0</v>
      </c>
      <c r="AJ127" s="103">
        <f t="shared" si="42"/>
        <v>0</v>
      </c>
      <c r="AK127" s="103">
        <f t="shared" si="43"/>
        <v>0</v>
      </c>
      <c r="AL127" s="106"/>
      <c r="AM127" s="103">
        <f t="shared" si="44"/>
        <v>0</v>
      </c>
      <c r="AN127" s="103">
        <f t="shared" si="45"/>
        <v>0</v>
      </c>
      <c r="AO127" s="103">
        <f t="shared" si="46"/>
        <v>0</v>
      </c>
      <c r="AP127" s="106"/>
      <c r="AQ127" s="103">
        <f t="shared" si="47"/>
        <v>0</v>
      </c>
      <c r="AR127" s="103">
        <f t="shared" si="48"/>
        <v>0</v>
      </c>
      <c r="AS127" s="103">
        <f t="shared" si="49"/>
        <v>0</v>
      </c>
      <c r="AT127" s="106"/>
      <c r="AU127" s="103">
        <f t="shared" si="50"/>
        <v>0</v>
      </c>
      <c r="AV127" s="103">
        <f t="shared" si="51"/>
        <v>0</v>
      </c>
      <c r="AW127" s="103">
        <f t="shared" si="52"/>
        <v>0</v>
      </c>
      <c r="AX127" s="106"/>
      <c r="AY127" s="103">
        <f t="shared" si="53"/>
        <v>0</v>
      </c>
      <c r="AZ127" s="103">
        <f t="shared" si="54"/>
        <v>0</v>
      </c>
      <c r="BA127" s="103">
        <f t="shared" si="55"/>
        <v>0</v>
      </c>
      <c r="BB127" s="143"/>
      <c r="BC127" s="103">
        <v>0</v>
      </c>
      <c r="BD127" s="103">
        <v>0</v>
      </c>
      <c r="BE127" s="103">
        <v>0</v>
      </c>
      <c r="BF127" s="102"/>
    </row>
    <row r="128" spans="1:58" ht="15" customHeight="1" x14ac:dyDescent="0.2">
      <c r="A128" s="108" t="s">
        <v>98</v>
      </c>
      <c r="B128" s="272">
        <v>0</v>
      </c>
      <c r="C128" s="272">
        <v>0</v>
      </c>
      <c r="D128" s="272">
        <v>0</v>
      </c>
      <c r="E128" s="272"/>
      <c r="F128" s="272">
        <v>0</v>
      </c>
      <c r="G128" s="272">
        <v>0</v>
      </c>
      <c r="H128" s="272">
        <v>0</v>
      </c>
      <c r="I128" s="272"/>
      <c r="J128" s="272">
        <v>0</v>
      </c>
      <c r="K128" s="272">
        <v>0</v>
      </c>
      <c r="L128" s="272">
        <v>0</v>
      </c>
      <c r="M128" s="272"/>
      <c r="N128" s="272">
        <v>0</v>
      </c>
      <c r="O128" s="272">
        <v>0</v>
      </c>
      <c r="P128" s="272">
        <v>0</v>
      </c>
      <c r="Q128" s="272"/>
      <c r="R128" s="272">
        <v>0</v>
      </c>
      <c r="S128" s="272">
        <v>0</v>
      </c>
      <c r="T128" s="272">
        <v>0</v>
      </c>
      <c r="U128" s="272"/>
      <c r="V128" s="272">
        <v>0</v>
      </c>
      <c r="W128" s="272">
        <v>0</v>
      </c>
      <c r="X128" s="272">
        <v>0</v>
      </c>
      <c r="Y128" s="272"/>
      <c r="Z128" s="272">
        <v>0</v>
      </c>
      <c r="AA128" s="272">
        <v>0</v>
      </c>
      <c r="AB128" s="272">
        <v>0</v>
      </c>
      <c r="AD128" s="108" t="s">
        <v>98</v>
      </c>
      <c r="AE128" s="103">
        <f t="shared" si="38"/>
        <v>0</v>
      </c>
      <c r="AF128" s="103">
        <f t="shared" si="39"/>
        <v>0</v>
      </c>
      <c r="AG128" s="103">
        <f t="shared" si="40"/>
        <v>0</v>
      </c>
      <c r="AH128" s="143"/>
      <c r="AI128" s="103">
        <f t="shared" si="41"/>
        <v>0</v>
      </c>
      <c r="AJ128" s="103">
        <f t="shared" si="42"/>
        <v>0</v>
      </c>
      <c r="AK128" s="103">
        <f t="shared" si="43"/>
        <v>0</v>
      </c>
      <c r="AL128" s="106"/>
      <c r="AM128" s="103">
        <f t="shared" si="44"/>
        <v>0</v>
      </c>
      <c r="AN128" s="103">
        <f t="shared" si="45"/>
        <v>0</v>
      </c>
      <c r="AO128" s="103">
        <f t="shared" si="46"/>
        <v>0</v>
      </c>
      <c r="AP128" s="106"/>
      <c r="AQ128" s="103">
        <f t="shared" si="47"/>
        <v>0</v>
      </c>
      <c r="AR128" s="103">
        <f t="shared" si="48"/>
        <v>0</v>
      </c>
      <c r="AS128" s="103">
        <f t="shared" si="49"/>
        <v>0</v>
      </c>
      <c r="AT128" s="106"/>
      <c r="AU128" s="103">
        <f t="shared" si="50"/>
        <v>0</v>
      </c>
      <c r="AV128" s="103">
        <f t="shared" si="51"/>
        <v>0</v>
      </c>
      <c r="AW128" s="103">
        <f t="shared" si="52"/>
        <v>0</v>
      </c>
      <c r="AX128" s="106"/>
      <c r="AY128" s="103">
        <f t="shared" si="53"/>
        <v>0</v>
      </c>
      <c r="AZ128" s="103">
        <f t="shared" si="54"/>
        <v>0</v>
      </c>
      <c r="BA128" s="103">
        <f t="shared" si="55"/>
        <v>0</v>
      </c>
      <c r="BB128" s="143"/>
      <c r="BC128" s="103">
        <v>0</v>
      </c>
      <c r="BD128" s="103">
        <v>0</v>
      </c>
      <c r="BE128" s="103">
        <v>0</v>
      </c>
      <c r="BF128" s="102"/>
    </row>
    <row r="129" spans="1:58" ht="15" customHeight="1" x14ac:dyDescent="0.2">
      <c r="A129" s="108" t="s">
        <v>99</v>
      </c>
      <c r="B129" s="272">
        <v>3</v>
      </c>
      <c r="C129" s="272">
        <v>1</v>
      </c>
      <c r="D129" s="272">
        <v>2</v>
      </c>
      <c r="E129" s="272"/>
      <c r="F129" s="272">
        <v>0</v>
      </c>
      <c r="G129" s="272">
        <v>0</v>
      </c>
      <c r="H129" s="272">
        <v>0</v>
      </c>
      <c r="I129" s="272"/>
      <c r="J129" s="272">
        <v>1</v>
      </c>
      <c r="K129" s="272">
        <v>0</v>
      </c>
      <c r="L129" s="272">
        <v>1</v>
      </c>
      <c r="M129" s="272"/>
      <c r="N129" s="272">
        <v>0</v>
      </c>
      <c r="O129" s="272">
        <v>0</v>
      </c>
      <c r="P129" s="272">
        <v>0</v>
      </c>
      <c r="Q129" s="272"/>
      <c r="R129" s="272">
        <v>2</v>
      </c>
      <c r="S129" s="272">
        <v>1</v>
      </c>
      <c r="T129" s="272">
        <v>1</v>
      </c>
      <c r="U129" s="272"/>
      <c r="V129" s="272">
        <v>0</v>
      </c>
      <c r="W129" s="272">
        <v>0</v>
      </c>
      <c r="X129" s="272">
        <v>0</v>
      </c>
      <c r="Y129" s="272"/>
      <c r="Z129" s="272">
        <v>0</v>
      </c>
      <c r="AA129" s="272">
        <v>0</v>
      </c>
      <c r="AB129" s="272">
        <v>0</v>
      </c>
      <c r="AD129" s="108" t="s">
        <v>99</v>
      </c>
      <c r="AE129" s="103">
        <f t="shared" si="38"/>
        <v>6.1728395061728392E-2</v>
      </c>
      <c r="AF129" s="103">
        <f t="shared" si="39"/>
        <v>4.1771094402673348E-2</v>
      </c>
      <c r="AG129" s="103">
        <f t="shared" si="40"/>
        <v>8.1103000811030015E-2</v>
      </c>
      <c r="AH129" s="143"/>
      <c r="AI129" s="103">
        <f t="shared" si="41"/>
        <v>0</v>
      </c>
      <c r="AJ129" s="103">
        <f t="shared" si="42"/>
        <v>0</v>
      </c>
      <c r="AK129" s="103">
        <f t="shared" si="43"/>
        <v>0</v>
      </c>
      <c r="AL129" s="106"/>
      <c r="AM129" s="103">
        <f t="shared" si="44"/>
        <v>8.4033613445378158E-2</v>
      </c>
      <c r="AN129" s="103">
        <f t="shared" si="45"/>
        <v>0</v>
      </c>
      <c r="AO129" s="103">
        <f t="shared" si="46"/>
        <v>0.16393442622950818</v>
      </c>
      <c r="AP129" s="106"/>
      <c r="AQ129" s="103">
        <f t="shared" si="47"/>
        <v>0</v>
      </c>
      <c r="AR129" s="103">
        <f t="shared" si="48"/>
        <v>0</v>
      </c>
      <c r="AS129" s="103">
        <f t="shared" si="49"/>
        <v>0</v>
      </c>
      <c r="AT129" s="106"/>
      <c r="AU129" s="103">
        <f t="shared" si="50"/>
        <v>0.21574973031283709</v>
      </c>
      <c r="AV129" s="103">
        <f t="shared" si="51"/>
        <v>0.21459227467811159</v>
      </c>
      <c r="AW129" s="103">
        <f t="shared" si="52"/>
        <v>0.21691973969631237</v>
      </c>
      <c r="AX129" s="106"/>
      <c r="AY129" s="103">
        <f t="shared" si="53"/>
        <v>0</v>
      </c>
      <c r="AZ129" s="103">
        <f t="shared" si="54"/>
        <v>0</v>
      </c>
      <c r="BA129" s="103">
        <f t="shared" si="55"/>
        <v>0</v>
      </c>
      <c r="BB129" s="143"/>
      <c r="BC129" s="103">
        <v>0</v>
      </c>
      <c r="BD129" s="103">
        <v>0</v>
      </c>
      <c r="BE129" s="103">
        <v>0</v>
      </c>
      <c r="BF129" s="102"/>
    </row>
    <row r="130" spans="1:58" ht="15" customHeight="1" x14ac:dyDescent="0.2">
      <c r="A130" s="108" t="s">
        <v>100</v>
      </c>
      <c r="B130" s="272">
        <v>0</v>
      </c>
      <c r="C130" s="272">
        <v>0</v>
      </c>
      <c r="D130" s="272">
        <v>0</v>
      </c>
      <c r="E130" s="272"/>
      <c r="F130" s="272">
        <v>0</v>
      </c>
      <c r="G130" s="272">
        <v>0</v>
      </c>
      <c r="H130" s="272">
        <v>0</v>
      </c>
      <c r="I130" s="272"/>
      <c r="J130" s="272">
        <v>0</v>
      </c>
      <c r="K130" s="272">
        <v>0</v>
      </c>
      <c r="L130" s="272">
        <v>0</v>
      </c>
      <c r="M130" s="272"/>
      <c r="N130" s="272">
        <v>0</v>
      </c>
      <c r="O130" s="272">
        <v>0</v>
      </c>
      <c r="P130" s="272">
        <v>0</v>
      </c>
      <c r="Q130" s="272"/>
      <c r="R130" s="272">
        <v>0</v>
      </c>
      <c r="S130" s="272">
        <v>0</v>
      </c>
      <c r="T130" s="272">
        <v>0</v>
      </c>
      <c r="U130" s="272"/>
      <c r="V130" s="272">
        <v>0</v>
      </c>
      <c r="W130" s="272">
        <v>0</v>
      </c>
      <c r="X130" s="272">
        <v>0</v>
      </c>
      <c r="Y130" s="272"/>
      <c r="Z130" s="272">
        <v>0</v>
      </c>
      <c r="AA130" s="272">
        <v>0</v>
      </c>
      <c r="AB130" s="272">
        <v>0</v>
      </c>
      <c r="AD130" s="108" t="s">
        <v>100</v>
      </c>
      <c r="AE130" s="103">
        <f t="shared" si="38"/>
        <v>0</v>
      </c>
      <c r="AF130" s="103">
        <f t="shared" si="39"/>
        <v>0</v>
      </c>
      <c r="AG130" s="103">
        <f t="shared" si="40"/>
        <v>0</v>
      </c>
      <c r="AH130" s="143"/>
      <c r="AI130" s="103">
        <f t="shared" si="41"/>
        <v>0</v>
      </c>
      <c r="AJ130" s="103">
        <f t="shared" si="42"/>
        <v>0</v>
      </c>
      <c r="AK130" s="103">
        <f t="shared" si="43"/>
        <v>0</v>
      </c>
      <c r="AL130" s="106"/>
      <c r="AM130" s="103">
        <f t="shared" si="44"/>
        <v>0</v>
      </c>
      <c r="AN130" s="103">
        <f t="shared" si="45"/>
        <v>0</v>
      </c>
      <c r="AO130" s="103">
        <f t="shared" si="46"/>
        <v>0</v>
      </c>
      <c r="AP130" s="106"/>
      <c r="AQ130" s="103">
        <f t="shared" si="47"/>
        <v>0</v>
      </c>
      <c r="AR130" s="103">
        <f t="shared" si="48"/>
        <v>0</v>
      </c>
      <c r="AS130" s="103">
        <f t="shared" si="49"/>
        <v>0</v>
      </c>
      <c r="AT130" s="106"/>
      <c r="AU130" s="103">
        <f t="shared" si="50"/>
        <v>0</v>
      </c>
      <c r="AV130" s="103">
        <f t="shared" si="51"/>
        <v>0</v>
      </c>
      <c r="AW130" s="103">
        <f t="shared" si="52"/>
        <v>0</v>
      </c>
      <c r="AX130" s="106"/>
      <c r="AY130" s="103">
        <f t="shared" si="53"/>
        <v>0</v>
      </c>
      <c r="AZ130" s="103">
        <f t="shared" si="54"/>
        <v>0</v>
      </c>
      <c r="BA130" s="103">
        <f t="shared" si="55"/>
        <v>0</v>
      </c>
      <c r="BB130" s="143"/>
      <c r="BC130" s="103">
        <v>0</v>
      </c>
      <c r="BD130" s="103">
        <v>0</v>
      </c>
      <c r="BE130" s="103">
        <v>0</v>
      </c>
      <c r="BF130" s="102"/>
    </row>
    <row r="131" spans="1:58" ht="15" customHeight="1" x14ac:dyDescent="0.2">
      <c r="A131" s="108" t="s">
        <v>101</v>
      </c>
      <c r="B131" s="272">
        <v>0</v>
      </c>
      <c r="C131" s="272">
        <v>0</v>
      </c>
      <c r="D131" s="272">
        <v>0</v>
      </c>
      <c r="E131" s="272"/>
      <c r="F131" s="272">
        <v>0</v>
      </c>
      <c r="G131" s="272">
        <v>0</v>
      </c>
      <c r="H131" s="272">
        <v>0</v>
      </c>
      <c r="I131" s="272"/>
      <c r="J131" s="272">
        <v>0</v>
      </c>
      <c r="K131" s="272">
        <v>0</v>
      </c>
      <c r="L131" s="272">
        <v>0</v>
      </c>
      <c r="M131" s="272"/>
      <c r="N131" s="272">
        <v>0</v>
      </c>
      <c r="O131" s="272">
        <v>0</v>
      </c>
      <c r="P131" s="272">
        <v>0</v>
      </c>
      <c r="Q131" s="272"/>
      <c r="R131" s="272">
        <v>0</v>
      </c>
      <c r="S131" s="272">
        <v>0</v>
      </c>
      <c r="T131" s="272">
        <v>0</v>
      </c>
      <c r="U131" s="272"/>
      <c r="V131" s="272">
        <v>0</v>
      </c>
      <c r="W131" s="272">
        <v>0</v>
      </c>
      <c r="X131" s="272">
        <v>0</v>
      </c>
      <c r="Y131" s="272"/>
      <c r="Z131" s="272">
        <v>0</v>
      </c>
      <c r="AA131" s="272">
        <v>0</v>
      </c>
      <c r="AB131" s="272">
        <v>0</v>
      </c>
      <c r="AD131" s="108" t="s">
        <v>101</v>
      </c>
      <c r="AE131" s="103">
        <f t="shared" si="38"/>
        <v>0</v>
      </c>
      <c r="AF131" s="103">
        <f t="shared" si="39"/>
        <v>0</v>
      </c>
      <c r="AG131" s="103">
        <f t="shared" si="40"/>
        <v>0</v>
      </c>
      <c r="AH131" s="143"/>
      <c r="AI131" s="103">
        <f t="shared" si="41"/>
        <v>0</v>
      </c>
      <c r="AJ131" s="103">
        <f t="shared" si="42"/>
        <v>0</v>
      </c>
      <c r="AK131" s="103">
        <f t="shared" si="43"/>
        <v>0</v>
      </c>
      <c r="AL131" s="106"/>
      <c r="AM131" s="103">
        <f t="shared" si="44"/>
        <v>0</v>
      </c>
      <c r="AN131" s="103">
        <f t="shared" si="45"/>
        <v>0</v>
      </c>
      <c r="AO131" s="103">
        <f t="shared" si="46"/>
        <v>0</v>
      </c>
      <c r="AP131" s="106"/>
      <c r="AQ131" s="103">
        <f t="shared" si="47"/>
        <v>0</v>
      </c>
      <c r="AR131" s="103">
        <f t="shared" si="48"/>
        <v>0</v>
      </c>
      <c r="AS131" s="103">
        <f t="shared" si="49"/>
        <v>0</v>
      </c>
      <c r="AT131" s="106"/>
      <c r="AU131" s="103">
        <f t="shared" si="50"/>
        <v>0</v>
      </c>
      <c r="AV131" s="103">
        <f t="shared" si="51"/>
        <v>0</v>
      </c>
      <c r="AW131" s="103">
        <f t="shared" si="52"/>
        <v>0</v>
      </c>
      <c r="AX131" s="106"/>
      <c r="AY131" s="103">
        <f t="shared" si="53"/>
        <v>0</v>
      </c>
      <c r="AZ131" s="103">
        <f t="shared" si="54"/>
        <v>0</v>
      </c>
      <c r="BA131" s="103">
        <f t="shared" si="55"/>
        <v>0</v>
      </c>
      <c r="BB131" s="143"/>
      <c r="BC131" s="103">
        <v>0</v>
      </c>
      <c r="BD131" s="103">
        <v>0</v>
      </c>
      <c r="BE131" s="103">
        <v>0</v>
      </c>
      <c r="BF131" s="102"/>
    </row>
    <row r="132" spans="1:58" ht="15" customHeight="1" x14ac:dyDescent="0.2">
      <c r="A132" s="108" t="s">
        <v>102</v>
      </c>
      <c r="B132" s="272">
        <v>0</v>
      </c>
      <c r="C132" s="272">
        <v>0</v>
      </c>
      <c r="D132" s="272">
        <v>0</v>
      </c>
      <c r="E132" s="272"/>
      <c r="F132" s="272">
        <v>0</v>
      </c>
      <c r="G132" s="272">
        <v>0</v>
      </c>
      <c r="H132" s="272">
        <v>0</v>
      </c>
      <c r="I132" s="272"/>
      <c r="J132" s="272">
        <v>0</v>
      </c>
      <c r="K132" s="272">
        <v>0</v>
      </c>
      <c r="L132" s="272">
        <v>0</v>
      </c>
      <c r="M132" s="272"/>
      <c r="N132" s="272">
        <v>0</v>
      </c>
      <c r="O132" s="272">
        <v>0</v>
      </c>
      <c r="P132" s="272">
        <v>0</v>
      </c>
      <c r="Q132" s="272"/>
      <c r="R132" s="272">
        <v>0</v>
      </c>
      <c r="S132" s="272">
        <v>0</v>
      </c>
      <c r="T132" s="272">
        <v>0</v>
      </c>
      <c r="U132" s="272"/>
      <c r="V132" s="272">
        <v>0</v>
      </c>
      <c r="W132" s="272">
        <v>0</v>
      </c>
      <c r="X132" s="272">
        <v>0</v>
      </c>
      <c r="Y132" s="272"/>
      <c r="Z132" s="272">
        <v>0</v>
      </c>
      <c r="AA132" s="272">
        <v>0</v>
      </c>
      <c r="AB132" s="272">
        <v>0</v>
      </c>
      <c r="AD132" s="108" t="s">
        <v>102</v>
      </c>
      <c r="AE132" s="103">
        <f t="shared" si="38"/>
        <v>0</v>
      </c>
      <c r="AF132" s="103">
        <f t="shared" si="39"/>
        <v>0</v>
      </c>
      <c r="AG132" s="103">
        <f t="shared" si="40"/>
        <v>0</v>
      </c>
      <c r="AH132" s="143"/>
      <c r="AI132" s="103">
        <f t="shared" si="41"/>
        <v>0</v>
      </c>
      <c r="AJ132" s="103">
        <f t="shared" si="42"/>
        <v>0</v>
      </c>
      <c r="AK132" s="103">
        <f t="shared" si="43"/>
        <v>0</v>
      </c>
      <c r="AL132" s="106"/>
      <c r="AM132" s="103">
        <f t="shared" si="44"/>
        <v>0</v>
      </c>
      <c r="AN132" s="103">
        <f t="shared" si="45"/>
        <v>0</v>
      </c>
      <c r="AO132" s="103">
        <f t="shared" si="46"/>
        <v>0</v>
      </c>
      <c r="AP132" s="106"/>
      <c r="AQ132" s="103">
        <f t="shared" si="47"/>
        <v>0</v>
      </c>
      <c r="AR132" s="103">
        <f t="shared" si="48"/>
        <v>0</v>
      </c>
      <c r="AS132" s="103">
        <f t="shared" si="49"/>
        <v>0</v>
      </c>
      <c r="AT132" s="106"/>
      <c r="AU132" s="103">
        <f t="shared" si="50"/>
        <v>0</v>
      </c>
      <c r="AV132" s="103">
        <f t="shared" si="51"/>
        <v>0</v>
      </c>
      <c r="AW132" s="103">
        <f t="shared" si="52"/>
        <v>0</v>
      </c>
      <c r="AX132" s="106"/>
      <c r="AY132" s="103">
        <f t="shared" si="53"/>
        <v>0</v>
      </c>
      <c r="AZ132" s="103">
        <f t="shared" si="54"/>
        <v>0</v>
      </c>
      <c r="BA132" s="103">
        <f t="shared" si="55"/>
        <v>0</v>
      </c>
      <c r="BB132" s="143"/>
      <c r="BC132" s="103">
        <v>0</v>
      </c>
      <c r="BD132" s="103">
        <v>0</v>
      </c>
      <c r="BE132" s="103">
        <v>0</v>
      </c>
      <c r="BF132" s="102"/>
    </row>
    <row r="133" spans="1:58" ht="15" customHeight="1" x14ac:dyDescent="0.2">
      <c r="A133" s="108" t="s">
        <v>103</v>
      </c>
      <c r="B133" s="272">
        <v>0</v>
      </c>
      <c r="C133" s="272">
        <v>0</v>
      </c>
      <c r="D133" s="272">
        <v>0</v>
      </c>
      <c r="E133" s="272"/>
      <c r="F133" s="272">
        <v>0</v>
      </c>
      <c r="G133" s="272">
        <v>0</v>
      </c>
      <c r="H133" s="272">
        <v>0</v>
      </c>
      <c r="I133" s="272"/>
      <c r="J133" s="272">
        <v>0</v>
      </c>
      <c r="K133" s="272">
        <v>0</v>
      </c>
      <c r="L133" s="272">
        <v>0</v>
      </c>
      <c r="M133" s="272"/>
      <c r="N133" s="272">
        <v>0</v>
      </c>
      <c r="O133" s="272">
        <v>0</v>
      </c>
      <c r="P133" s="272">
        <v>0</v>
      </c>
      <c r="Q133" s="272"/>
      <c r="R133" s="272">
        <v>0</v>
      </c>
      <c r="S133" s="272">
        <v>0</v>
      </c>
      <c r="T133" s="272">
        <v>0</v>
      </c>
      <c r="U133" s="272"/>
      <c r="V133" s="272">
        <v>0</v>
      </c>
      <c r="W133" s="272">
        <v>0</v>
      </c>
      <c r="X133" s="272">
        <v>0</v>
      </c>
      <c r="Y133" s="272"/>
      <c r="Z133" s="272">
        <v>0</v>
      </c>
      <c r="AA133" s="272">
        <v>0</v>
      </c>
      <c r="AB133" s="272">
        <v>0</v>
      </c>
      <c r="AD133" s="108" t="s">
        <v>103</v>
      </c>
      <c r="AE133" s="103">
        <f t="shared" si="38"/>
        <v>0</v>
      </c>
      <c r="AF133" s="103">
        <f t="shared" si="39"/>
        <v>0</v>
      </c>
      <c r="AG133" s="103">
        <f t="shared" si="40"/>
        <v>0</v>
      </c>
      <c r="AH133" s="143"/>
      <c r="AI133" s="103">
        <f t="shared" si="41"/>
        <v>0</v>
      </c>
      <c r="AJ133" s="103">
        <f t="shared" si="42"/>
        <v>0</v>
      </c>
      <c r="AK133" s="103">
        <f t="shared" si="43"/>
        <v>0</v>
      </c>
      <c r="AL133" s="106"/>
      <c r="AM133" s="103">
        <f t="shared" si="44"/>
        <v>0</v>
      </c>
      <c r="AN133" s="103">
        <f t="shared" si="45"/>
        <v>0</v>
      </c>
      <c r="AO133" s="103">
        <f t="shared" si="46"/>
        <v>0</v>
      </c>
      <c r="AP133" s="106"/>
      <c r="AQ133" s="103">
        <f t="shared" si="47"/>
        <v>0</v>
      </c>
      <c r="AR133" s="103">
        <f t="shared" si="48"/>
        <v>0</v>
      </c>
      <c r="AS133" s="103">
        <f t="shared" si="49"/>
        <v>0</v>
      </c>
      <c r="AT133" s="106"/>
      <c r="AU133" s="103">
        <f t="shared" si="50"/>
        <v>0</v>
      </c>
      <c r="AV133" s="103">
        <f t="shared" si="51"/>
        <v>0</v>
      </c>
      <c r="AW133" s="103">
        <f t="shared" si="52"/>
        <v>0</v>
      </c>
      <c r="AX133" s="106"/>
      <c r="AY133" s="103">
        <f t="shared" si="53"/>
        <v>0</v>
      </c>
      <c r="AZ133" s="103">
        <f t="shared" si="54"/>
        <v>0</v>
      </c>
      <c r="BA133" s="103">
        <f t="shared" si="55"/>
        <v>0</v>
      </c>
      <c r="BB133" s="143"/>
      <c r="BC133" s="103">
        <v>0</v>
      </c>
      <c r="BD133" s="103">
        <v>0</v>
      </c>
      <c r="BE133" s="103">
        <v>0</v>
      </c>
      <c r="BF133" s="102"/>
    </row>
    <row r="134" spans="1:58" ht="15" customHeight="1" x14ac:dyDescent="0.2">
      <c r="A134" s="108" t="s">
        <v>104</v>
      </c>
      <c r="B134" s="272">
        <v>0</v>
      </c>
      <c r="C134" s="272">
        <v>0</v>
      </c>
      <c r="D134" s="272">
        <v>0</v>
      </c>
      <c r="E134" s="272"/>
      <c r="F134" s="272">
        <v>0</v>
      </c>
      <c r="G134" s="272">
        <v>0</v>
      </c>
      <c r="H134" s="272">
        <v>0</v>
      </c>
      <c r="I134" s="272"/>
      <c r="J134" s="272">
        <v>0</v>
      </c>
      <c r="K134" s="272">
        <v>0</v>
      </c>
      <c r="L134" s="272">
        <v>0</v>
      </c>
      <c r="M134" s="272"/>
      <c r="N134" s="272">
        <v>0</v>
      </c>
      <c r="O134" s="272">
        <v>0</v>
      </c>
      <c r="P134" s="272">
        <v>0</v>
      </c>
      <c r="Q134" s="272"/>
      <c r="R134" s="272">
        <v>0</v>
      </c>
      <c r="S134" s="272">
        <v>0</v>
      </c>
      <c r="T134" s="272">
        <v>0</v>
      </c>
      <c r="U134" s="272"/>
      <c r="V134" s="272">
        <v>0</v>
      </c>
      <c r="W134" s="272">
        <v>0</v>
      </c>
      <c r="X134" s="272">
        <v>0</v>
      </c>
      <c r="Y134" s="272"/>
      <c r="Z134" s="272">
        <v>0</v>
      </c>
      <c r="AA134" s="272">
        <v>0</v>
      </c>
      <c r="AB134" s="272">
        <v>0</v>
      </c>
      <c r="AD134" s="108" t="s">
        <v>104</v>
      </c>
      <c r="AE134" s="103">
        <f t="shared" si="38"/>
        <v>0</v>
      </c>
      <c r="AF134" s="103">
        <f t="shared" si="39"/>
        <v>0</v>
      </c>
      <c r="AG134" s="103">
        <f t="shared" si="40"/>
        <v>0</v>
      </c>
      <c r="AH134" s="143"/>
      <c r="AI134" s="103">
        <f t="shared" si="41"/>
        <v>0</v>
      </c>
      <c r="AJ134" s="103">
        <f t="shared" si="42"/>
        <v>0</v>
      </c>
      <c r="AK134" s="103">
        <f t="shared" si="43"/>
        <v>0</v>
      </c>
      <c r="AL134" s="106"/>
      <c r="AM134" s="103">
        <f t="shared" si="44"/>
        <v>0</v>
      </c>
      <c r="AN134" s="103">
        <f t="shared" si="45"/>
        <v>0</v>
      </c>
      <c r="AO134" s="103">
        <f t="shared" si="46"/>
        <v>0</v>
      </c>
      <c r="AP134" s="106"/>
      <c r="AQ134" s="103">
        <f t="shared" si="47"/>
        <v>0</v>
      </c>
      <c r="AR134" s="103">
        <f t="shared" si="48"/>
        <v>0</v>
      </c>
      <c r="AS134" s="103">
        <f t="shared" si="49"/>
        <v>0</v>
      </c>
      <c r="AT134" s="106"/>
      <c r="AU134" s="103">
        <f t="shared" si="50"/>
        <v>0</v>
      </c>
      <c r="AV134" s="103">
        <f t="shared" si="51"/>
        <v>0</v>
      </c>
      <c r="AW134" s="103">
        <f t="shared" si="52"/>
        <v>0</v>
      </c>
      <c r="AX134" s="106"/>
      <c r="AY134" s="103">
        <f t="shared" si="53"/>
        <v>0</v>
      </c>
      <c r="AZ134" s="103">
        <f t="shared" si="54"/>
        <v>0</v>
      </c>
      <c r="BA134" s="103">
        <f t="shared" si="55"/>
        <v>0</v>
      </c>
      <c r="BB134" s="143"/>
      <c r="BC134" s="103">
        <v>0</v>
      </c>
      <c r="BD134" s="103">
        <v>0</v>
      </c>
      <c r="BE134" s="103">
        <v>0</v>
      </c>
      <c r="BF134" s="102"/>
    </row>
    <row r="135" spans="1:58" ht="15" customHeight="1" thickBot="1" x14ac:dyDescent="0.25">
      <c r="A135" s="123" t="s">
        <v>105</v>
      </c>
      <c r="B135" s="272">
        <v>0</v>
      </c>
      <c r="C135" s="272">
        <v>0</v>
      </c>
      <c r="D135" s="272">
        <v>0</v>
      </c>
      <c r="E135" s="272"/>
      <c r="F135" s="272">
        <v>0</v>
      </c>
      <c r="G135" s="272">
        <v>0</v>
      </c>
      <c r="H135" s="272">
        <v>0</v>
      </c>
      <c r="I135" s="272"/>
      <c r="J135" s="272">
        <v>0</v>
      </c>
      <c r="K135" s="272">
        <v>0</v>
      </c>
      <c r="L135" s="272">
        <v>0</v>
      </c>
      <c r="M135" s="272"/>
      <c r="N135" s="272">
        <v>0</v>
      </c>
      <c r="O135" s="272">
        <v>0</v>
      </c>
      <c r="P135" s="272">
        <v>0</v>
      </c>
      <c r="Q135" s="272"/>
      <c r="R135" s="272">
        <v>0</v>
      </c>
      <c r="S135" s="272">
        <v>0</v>
      </c>
      <c r="T135" s="272">
        <v>0</v>
      </c>
      <c r="U135" s="272"/>
      <c r="V135" s="272">
        <v>0</v>
      </c>
      <c r="W135" s="272">
        <v>0</v>
      </c>
      <c r="X135" s="272">
        <v>0</v>
      </c>
      <c r="Y135" s="272"/>
      <c r="Z135" s="272">
        <v>0</v>
      </c>
      <c r="AA135" s="272">
        <v>0</v>
      </c>
      <c r="AB135" s="272">
        <v>0</v>
      </c>
      <c r="AD135" s="123" t="s">
        <v>105</v>
      </c>
      <c r="AE135" s="105">
        <f t="shared" si="38"/>
        <v>0</v>
      </c>
      <c r="AF135" s="105">
        <f t="shared" si="39"/>
        <v>0</v>
      </c>
      <c r="AG135" s="105">
        <f t="shared" si="40"/>
        <v>0</v>
      </c>
      <c r="AH135" s="156"/>
      <c r="AI135" s="105">
        <f t="shared" si="41"/>
        <v>0</v>
      </c>
      <c r="AJ135" s="105">
        <f t="shared" si="42"/>
        <v>0</v>
      </c>
      <c r="AK135" s="105">
        <f t="shared" si="43"/>
        <v>0</v>
      </c>
      <c r="AL135" s="101"/>
      <c r="AM135" s="105">
        <f t="shared" si="44"/>
        <v>0</v>
      </c>
      <c r="AN135" s="105">
        <f t="shared" si="45"/>
        <v>0</v>
      </c>
      <c r="AO135" s="105">
        <f t="shared" si="46"/>
        <v>0</v>
      </c>
      <c r="AP135" s="101"/>
      <c r="AQ135" s="105">
        <f t="shared" si="47"/>
        <v>0</v>
      </c>
      <c r="AR135" s="105">
        <f t="shared" si="48"/>
        <v>0</v>
      </c>
      <c r="AS135" s="105">
        <f t="shared" si="49"/>
        <v>0</v>
      </c>
      <c r="AT135" s="101"/>
      <c r="AU135" s="105">
        <f t="shared" si="50"/>
        <v>0</v>
      </c>
      <c r="AV135" s="105">
        <f t="shared" si="51"/>
        <v>0</v>
      </c>
      <c r="AW135" s="105">
        <f t="shared" si="52"/>
        <v>0</v>
      </c>
      <c r="AX135" s="101"/>
      <c r="AY135" s="105">
        <f t="shared" si="53"/>
        <v>0</v>
      </c>
      <c r="AZ135" s="105">
        <f t="shared" si="54"/>
        <v>0</v>
      </c>
      <c r="BA135" s="105">
        <f t="shared" si="55"/>
        <v>0</v>
      </c>
      <c r="BB135" s="156"/>
      <c r="BC135" s="105">
        <v>0</v>
      </c>
      <c r="BD135" s="105">
        <v>0</v>
      </c>
      <c r="BE135" s="105">
        <v>0</v>
      </c>
      <c r="BF135" s="102"/>
    </row>
    <row r="136" spans="1:58" ht="15" customHeight="1" x14ac:dyDescent="0.2">
      <c r="A136" s="334" t="s">
        <v>256</v>
      </c>
      <c r="B136" s="334"/>
      <c r="C136" s="334"/>
      <c r="D136" s="334"/>
      <c r="E136" s="334"/>
      <c r="F136" s="334"/>
      <c r="G136" s="334"/>
      <c r="H136" s="334"/>
      <c r="I136" s="334"/>
      <c r="J136" s="334"/>
      <c r="K136" s="334"/>
      <c r="L136" s="334"/>
      <c r="M136" s="334"/>
      <c r="N136" s="334"/>
      <c r="O136" s="334"/>
      <c r="P136" s="334"/>
      <c r="Q136" s="334"/>
      <c r="R136" s="334"/>
      <c r="S136" s="334"/>
      <c r="T136" s="334"/>
      <c r="U136" s="334"/>
      <c r="V136" s="334"/>
      <c r="W136" s="334"/>
      <c r="X136" s="334"/>
      <c r="Y136" s="334"/>
      <c r="Z136" s="334"/>
      <c r="AA136" s="334"/>
      <c r="AB136" s="334"/>
      <c r="AD136" s="334" t="s">
        <v>256</v>
      </c>
      <c r="AE136" s="334"/>
      <c r="AF136" s="334"/>
      <c r="AG136" s="334"/>
      <c r="AH136" s="334"/>
      <c r="AI136" s="334"/>
      <c r="AJ136" s="334"/>
      <c r="AK136" s="334"/>
      <c r="AL136" s="334"/>
      <c r="AM136" s="334"/>
      <c r="AN136" s="334"/>
      <c r="AO136" s="334"/>
      <c r="AP136" s="334"/>
      <c r="AQ136" s="334"/>
      <c r="AR136" s="334"/>
      <c r="AS136" s="334"/>
      <c r="AT136" s="334"/>
      <c r="AU136" s="334"/>
      <c r="AV136" s="334"/>
      <c r="AW136" s="334"/>
      <c r="AX136" s="334"/>
      <c r="AY136" s="334"/>
      <c r="AZ136" s="334"/>
      <c r="BA136" s="334"/>
      <c r="BB136" s="334"/>
      <c r="BC136" s="334"/>
      <c r="BD136" s="334"/>
      <c r="BE136" s="334"/>
    </row>
    <row r="137" spans="1:58" ht="15" customHeight="1" x14ac:dyDescent="0.2">
      <c r="A137" s="335" t="s">
        <v>242</v>
      </c>
      <c r="B137" s="335"/>
      <c r="C137" s="335"/>
      <c r="D137" s="335"/>
      <c r="E137" s="335"/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  <c r="AA137" s="335"/>
      <c r="AB137" s="335"/>
      <c r="AD137" s="335" t="s">
        <v>242</v>
      </c>
      <c r="AE137" s="335"/>
      <c r="AF137" s="335"/>
      <c r="AG137" s="335"/>
      <c r="AH137" s="335"/>
      <c r="AI137" s="335"/>
      <c r="AJ137" s="335"/>
      <c r="AK137" s="335"/>
      <c r="AL137" s="335"/>
      <c r="AM137" s="335"/>
      <c r="AN137" s="335"/>
      <c r="AO137" s="335"/>
      <c r="AP137" s="335"/>
      <c r="AQ137" s="335"/>
      <c r="AR137" s="335"/>
      <c r="AS137" s="335"/>
      <c r="AT137" s="335"/>
      <c r="AU137" s="335"/>
      <c r="AV137" s="335"/>
      <c r="AW137" s="335"/>
      <c r="AX137" s="335"/>
      <c r="AY137" s="335"/>
      <c r="AZ137" s="335"/>
      <c r="BA137" s="335"/>
      <c r="BB137" s="335"/>
      <c r="BC137" s="335"/>
      <c r="BD137" s="335"/>
      <c r="BE137" s="335"/>
    </row>
    <row r="138" spans="1:58" ht="15" customHeight="1" x14ac:dyDescent="0.2">
      <c r="BF138" s="102"/>
    </row>
    <row r="139" spans="1:58" ht="15" customHeight="1" x14ac:dyDescent="0.2">
      <c r="BF139" s="102"/>
    </row>
    <row r="140" spans="1:58" ht="15" customHeight="1" x14ac:dyDescent="0.2">
      <c r="BF140" s="102"/>
    </row>
    <row r="141" spans="1:58" ht="15" customHeight="1" x14ac:dyDescent="0.2">
      <c r="AE141" s="158"/>
      <c r="BF141" s="102"/>
    </row>
    <row r="142" spans="1:58" ht="15" customHeight="1" x14ac:dyDescent="0.2">
      <c r="AE142" s="158"/>
      <c r="BF142" s="102"/>
    </row>
    <row r="143" spans="1:58" ht="15" customHeight="1" x14ac:dyDescent="0.2">
      <c r="AE143" s="158"/>
      <c r="BF143" s="102"/>
    </row>
    <row r="144" spans="1:58" ht="15" customHeight="1" x14ac:dyDescent="0.2">
      <c r="AE144" s="158"/>
    </row>
    <row r="145" spans="31:31" ht="15" customHeight="1" x14ac:dyDescent="0.2">
      <c r="AE145" s="158"/>
    </row>
    <row r="146" spans="31:31" ht="15" customHeight="1" x14ac:dyDescent="0.2">
      <c r="AE146" s="158"/>
    </row>
    <row r="147" spans="31:31" ht="15" customHeight="1" x14ac:dyDescent="0.2">
      <c r="AE147" s="158"/>
    </row>
    <row r="148" spans="31:31" ht="15" customHeight="1" x14ac:dyDescent="0.2">
      <c r="AE148" s="158"/>
    </row>
    <row r="149" spans="31:31" ht="15" customHeight="1" x14ac:dyDescent="0.2">
      <c r="AE149" s="158"/>
    </row>
    <row r="150" spans="31:31" ht="15" customHeight="1" x14ac:dyDescent="0.2">
      <c r="AE150" s="158"/>
    </row>
    <row r="151" spans="31:31" ht="15" customHeight="1" x14ac:dyDescent="0.2">
      <c r="AE151" s="158"/>
    </row>
    <row r="152" spans="31:31" ht="15" customHeight="1" x14ac:dyDescent="0.2">
      <c r="AE152" s="158"/>
    </row>
    <row r="153" spans="31:31" ht="15" customHeight="1" x14ac:dyDescent="0.2">
      <c r="AE153" s="158"/>
    </row>
    <row r="154" spans="31:31" ht="15" customHeight="1" x14ac:dyDescent="0.2">
      <c r="AE154" s="158"/>
    </row>
    <row r="155" spans="31:31" ht="15" customHeight="1" x14ac:dyDescent="0.2">
      <c r="AE155" s="158"/>
    </row>
    <row r="156" spans="31:31" ht="15" customHeight="1" x14ac:dyDescent="0.2">
      <c r="AE156" s="158"/>
    </row>
    <row r="157" spans="31:31" ht="15" customHeight="1" x14ac:dyDescent="0.2">
      <c r="AE157" s="158"/>
    </row>
    <row r="158" spans="31:31" ht="15" customHeight="1" x14ac:dyDescent="0.2">
      <c r="AE158" s="158"/>
    </row>
    <row r="159" spans="31:31" ht="15" customHeight="1" x14ac:dyDescent="0.2">
      <c r="AE159" s="158"/>
    </row>
    <row r="160" spans="31:31" ht="15" customHeight="1" x14ac:dyDescent="0.2">
      <c r="AE160" s="158"/>
    </row>
    <row r="161" spans="31:31" ht="15" customHeight="1" x14ac:dyDescent="0.2">
      <c r="AE161" s="158"/>
    </row>
    <row r="162" spans="31:31" ht="15" customHeight="1" x14ac:dyDescent="0.2">
      <c r="AE162" s="158"/>
    </row>
    <row r="163" spans="31:31" ht="15" customHeight="1" x14ac:dyDescent="0.2">
      <c r="AE163" s="158"/>
    </row>
    <row r="164" spans="31:31" ht="15" customHeight="1" x14ac:dyDescent="0.2">
      <c r="AE164" s="158"/>
    </row>
    <row r="165" spans="31:31" ht="15" customHeight="1" x14ac:dyDescent="0.2">
      <c r="AE165" s="158"/>
    </row>
    <row r="166" spans="31:31" ht="15" customHeight="1" x14ac:dyDescent="0.2">
      <c r="AE166" s="158"/>
    </row>
    <row r="167" spans="31:31" ht="15" customHeight="1" x14ac:dyDescent="0.2">
      <c r="AE167" s="158"/>
    </row>
    <row r="168" spans="31:31" ht="15" customHeight="1" x14ac:dyDescent="0.2">
      <c r="AE168" s="158"/>
    </row>
    <row r="169" spans="31:31" ht="15" customHeight="1" x14ac:dyDescent="0.2">
      <c r="AE169" s="158"/>
    </row>
    <row r="170" spans="31:31" ht="15" customHeight="1" x14ac:dyDescent="0.2">
      <c r="AE170" s="158"/>
    </row>
    <row r="171" spans="31:31" ht="15" customHeight="1" x14ac:dyDescent="0.2">
      <c r="AE171" s="158"/>
    </row>
    <row r="172" spans="31:31" ht="15" customHeight="1" x14ac:dyDescent="0.2">
      <c r="AE172" s="158"/>
    </row>
    <row r="173" spans="31:31" ht="15" customHeight="1" x14ac:dyDescent="0.2">
      <c r="AE173" s="158"/>
    </row>
    <row r="174" spans="31:31" ht="15" customHeight="1" x14ac:dyDescent="0.2">
      <c r="AE174" s="158"/>
    </row>
    <row r="175" spans="31:31" ht="15" customHeight="1" x14ac:dyDescent="0.2">
      <c r="AE175" s="158"/>
    </row>
    <row r="176" spans="31:31" ht="15" customHeight="1" x14ac:dyDescent="0.2">
      <c r="AE176" s="158"/>
    </row>
    <row r="177" spans="31:31" ht="15" customHeight="1" x14ac:dyDescent="0.2">
      <c r="AE177" s="158"/>
    </row>
    <row r="178" spans="31:31" ht="15" customHeight="1" x14ac:dyDescent="0.2">
      <c r="AE178" s="158"/>
    </row>
    <row r="179" spans="31:31" ht="15" customHeight="1" x14ac:dyDescent="0.2">
      <c r="AE179" s="158"/>
    </row>
  </sheetData>
  <mergeCells count="102">
    <mergeCell ref="AD54:BE54"/>
    <mergeCell ref="A101:AB101"/>
    <mergeCell ref="AD101:BE101"/>
    <mergeCell ref="A102:AB102"/>
    <mergeCell ref="AD102:BE102"/>
    <mergeCell ref="A55:AB55"/>
    <mergeCell ref="AD55:BE55"/>
    <mergeCell ref="A97:AB97"/>
    <mergeCell ref="AD97:BE97"/>
    <mergeCell ref="A98:AB98"/>
    <mergeCell ref="AD98:BE98"/>
    <mergeCell ref="A99:AB99"/>
    <mergeCell ref="AD99:BE99"/>
    <mergeCell ref="A100:AB100"/>
    <mergeCell ref="AD100:BE100"/>
    <mergeCell ref="A57:A58"/>
    <mergeCell ref="B57:D57"/>
    <mergeCell ref="F57:H57"/>
    <mergeCell ref="J57:L57"/>
    <mergeCell ref="N57:P57"/>
    <mergeCell ref="A8:AB8"/>
    <mergeCell ref="AD8:BE8"/>
    <mergeCell ref="BC10:BE10"/>
    <mergeCell ref="A50:AB50"/>
    <mergeCell ref="AD50:BE50"/>
    <mergeCell ref="A51:AB51"/>
    <mergeCell ref="AD51:BE51"/>
    <mergeCell ref="A52:AB52"/>
    <mergeCell ref="AD52:BE52"/>
    <mergeCell ref="A42:AB42"/>
    <mergeCell ref="AD42:BE42"/>
    <mergeCell ref="A43:AB43"/>
    <mergeCell ref="AD43:BE43"/>
    <mergeCell ref="AI10:AK10"/>
    <mergeCell ref="AM10:AO10"/>
    <mergeCell ref="AQ10:AS10"/>
    <mergeCell ref="AU10:AW10"/>
    <mergeCell ref="AY10:BA10"/>
    <mergeCell ref="R10:T10"/>
    <mergeCell ref="V10:X10"/>
    <mergeCell ref="Z10:AB10"/>
    <mergeCell ref="AD10:AD11"/>
    <mergeCell ref="AE10:AG10"/>
    <mergeCell ref="A10:A11"/>
    <mergeCell ref="A3:AB3"/>
    <mergeCell ref="AD3:BE3"/>
    <mergeCell ref="A4:AB4"/>
    <mergeCell ref="AD4:BE4"/>
    <mergeCell ref="A5:AB5"/>
    <mergeCell ref="AD5:BE5"/>
    <mergeCell ref="A6:AB6"/>
    <mergeCell ref="AD6:BE6"/>
    <mergeCell ref="A7:AB7"/>
    <mergeCell ref="AD7:BE7"/>
    <mergeCell ref="B10:D10"/>
    <mergeCell ref="F10:H10"/>
    <mergeCell ref="J10:L10"/>
    <mergeCell ref="N10:P10"/>
    <mergeCell ref="A137:AB137"/>
    <mergeCell ref="AD137:BE137"/>
    <mergeCell ref="AI104:AK104"/>
    <mergeCell ref="AM104:AO104"/>
    <mergeCell ref="AQ104:AS104"/>
    <mergeCell ref="AU104:AW104"/>
    <mergeCell ref="AY104:BA104"/>
    <mergeCell ref="R104:T104"/>
    <mergeCell ref="V104:X104"/>
    <mergeCell ref="Z104:AB104"/>
    <mergeCell ref="AD104:AD105"/>
    <mergeCell ref="AE104:AG104"/>
    <mergeCell ref="A104:A105"/>
    <mergeCell ref="B104:D104"/>
    <mergeCell ref="F104:H104"/>
    <mergeCell ref="J104:L104"/>
    <mergeCell ref="N104:P104"/>
    <mergeCell ref="A53:AB53"/>
    <mergeCell ref="AD53:BE53"/>
    <mergeCell ref="A54:AB54"/>
    <mergeCell ref="AA1:AB2"/>
    <mergeCell ref="BG1:BH2"/>
    <mergeCell ref="AA47:AB48"/>
    <mergeCell ref="BG46:BH47"/>
    <mergeCell ref="AA92:AB93"/>
    <mergeCell ref="BG92:BH93"/>
    <mergeCell ref="BC104:BE104"/>
    <mergeCell ref="A136:AB136"/>
    <mergeCell ref="AD136:BE136"/>
    <mergeCell ref="BC57:BE57"/>
    <mergeCell ref="A89:AB89"/>
    <mergeCell ref="AD89:BE89"/>
    <mergeCell ref="A90:AB90"/>
    <mergeCell ref="AD90:BE90"/>
    <mergeCell ref="AI57:AK57"/>
    <mergeCell ref="AM57:AO57"/>
    <mergeCell ref="AQ57:AS57"/>
    <mergeCell ref="AU57:AW57"/>
    <mergeCell ref="AY57:BA57"/>
    <mergeCell ref="R57:T57"/>
    <mergeCell ref="V57:X57"/>
    <mergeCell ref="Z57:AB57"/>
    <mergeCell ref="AD57:AD58"/>
    <mergeCell ref="AE57:AG57"/>
  </mergeCells>
  <hyperlinks>
    <hyperlink ref="AD1" r:id="rId1" location="INDICE!A1" display="INDICE"/>
    <hyperlink ref="AA1" r:id="rId2" location="INDICE!A1"/>
    <hyperlink ref="AA1:AB2" location="INDICE!A1" display="INDICE"/>
    <hyperlink ref="BG1" r:id="rId3" location="INDICE!A1"/>
    <hyperlink ref="BG1:BH2" location="INDICE!A1" display="INDICE"/>
    <hyperlink ref="AA47" r:id="rId4" location="INDICE!A1"/>
    <hyperlink ref="AA47:AB48" location="INDICE!A1" display="INDICE"/>
    <hyperlink ref="BG46" r:id="rId5" location="INDICE!A1"/>
    <hyperlink ref="BG46:BH47" location="INDICE!A1" display="INDICE"/>
    <hyperlink ref="AA92" r:id="rId6" location="INDICE!A1"/>
    <hyperlink ref="AA92:AB93" location="INDICE!A1" display="INDICE"/>
    <hyperlink ref="BG92" r:id="rId7" location="INDICE!A1"/>
    <hyperlink ref="BG92:BH93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8"/>
  <headerFooter alignWithMargins="0"/>
  <rowBreaks count="4" manualBreakCount="4">
    <brk id="44" max="16383" man="1"/>
    <brk id="49" max="16383" man="1"/>
    <brk id="90" max="16383" man="1"/>
    <brk id="96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zoomScaleNormal="100" zoomScaleSheetLayoutView="50" workbookViewId="0">
      <selection activeCell="AE1" sqref="AE1:AF2"/>
    </sheetView>
  </sheetViews>
  <sheetFormatPr baseColWidth="10" defaultRowHeight="15" customHeight="1" x14ac:dyDescent="0.2"/>
  <cols>
    <col min="1" max="1" width="16.28515625" style="108" customWidth="1"/>
    <col min="2" max="4" width="7.5703125" style="108" customWidth="1"/>
    <col min="5" max="5" width="1.7109375" style="108" customWidth="1"/>
    <col min="6" max="8" width="7.5703125" style="108" customWidth="1"/>
    <col min="9" max="9" width="1.7109375" style="108" customWidth="1"/>
    <col min="10" max="12" width="7.5703125" style="108" customWidth="1"/>
    <col min="13" max="13" width="1.7109375" style="108" customWidth="1"/>
    <col min="14" max="16" width="7.5703125" style="108" customWidth="1"/>
    <col min="17" max="17" width="1.7109375" style="108" customWidth="1"/>
    <col min="18" max="20" width="7.5703125" style="108" customWidth="1"/>
    <col min="21" max="21" width="1.7109375" style="108" customWidth="1"/>
    <col min="22" max="24" width="7.5703125" style="108" customWidth="1"/>
    <col min="25" max="25" width="1.7109375" style="108" customWidth="1"/>
    <col min="26" max="28" width="7.5703125" style="108" customWidth="1"/>
    <col min="29" max="33" width="8.7109375" style="171" customWidth="1"/>
    <col min="34" max="256" width="11.42578125" style="171"/>
    <col min="257" max="257" width="21.42578125" style="171" customWidth="1"/>
    <col min="258" max="258" width="8.42578125" style="171" customWidth="1"/>
    <col min="259" max="259" width="8.140625" style="171" customWidth="1"/>
    <col min="260" max="260" width="7.5703125" style="171" customWidth="1"/>
    <col min="261" max="261" width="1.7109375" style="171" customWidth="1"/>
    <col min="262" max="264" width="6.7109375" style="171" customWidth="1"/>
    <col min="265" max="265" width="1.7109375" style="171" customWidth="1"/>
    <col min="266" max="268" width="6.7109375" style="171" customWidth="1"/>
    <col min="269" max="269" width="1.7109375" style="171" customWidth="1"/>
    <col min="270" max="272" width="6.7109375" style="171" customWidth="1"/>
    <col min="273" max="273" width="1.7109375" style="171" customWidth="1"/>
    <col min="274" max="276" width="6.7109375" style="171" customWidth="1"/>
    <col min="277" max="277" width="1.7109375" style="171" customWidth="1"/>
    <col min="278" max="280" width="6.7109375" style="171" customWidth="1"/>
    <col min="281" max="281" width="1.7109375" style="171" customWidth="1"/>
    <col min="282" max="284" width="6.7109375" style="171" customWidth="1"/>
    <col min="285" max="512" width="11.42578125" style="171"/>
    <col min="513" max="513" width="21.42578125" style="171" customWidth="1"/>
    <col min="514" max="514" width="8.42578125" style="171" customWidth="1"/>
    <col min="515" max="515" width="8.140625" style="171" customWidth="1"/>
    <col min="516" max="516" width="7.5703125" style="171" customWidth="1"/>
    <col min="517" max="517" width="1.7109375" style="171" customWidth="1"/>
    <col min="518" max="520" width="6.7109375" style="171" customWidth="1"/>
    <col min="521" max="521" width="1.7109375" style="171" customWidth="1"/>
    <col min="522" max="524" width="6.7109375" style="171" customWidth="1"/>
    <col min="525" max="525" width="1.7109375" style="171" customWidth="1"/>
    <col min="526" max="528" width="6.7109375" style="171" customWidth="1"/>
    <col min="529" max="529" width="1.7109375" style="171" customWidth="1"/>
    <col min="530" max="532" width="6.7109375" style="171" customWidth="1"/>
    <col min="533" max="533" width="1.7109375" style="171" customWidth="1"/>
    <col min="534" max="536" width="6.7109375" style="171" customWidth="1"/>
    <col min="537" max="537" width="1.7109375" style="171" customWidth="1"/>
    <col min="538" max="540" width="6.7109375" style="171" customWidth="1"/>
    <col min="541" max="768" width="11.42578125" style="171"/>
    <col min="769" max="769" width="21.42578125" style="171" customWidth="1"/>
    <col min="770" max="770" width="8.42578125" style="171" customWidth="1"/>
    <col min="771" max="771" width="8.140625" style="171" customWidth="1"/>
    <col min="772" max="772" width="7.5703125" style="171" customWidth="1"/>
    <col min="773" max="773" width="1.7109375" style="171" customWidth="1"/>
    <col min="774" max="776" width="6.7109375" style="171" customWidth="1"/>
    <col min="777" max="777" width="1.7109375" style="171" customWidth="1"/>
    <col min="778" max="780" width="6.7109375" style="171" customWidth="1"/>
    <col min="781" max="781" width="1.7109375" style="171" customWidth="1"/>
    <col min="782" max="784" width="6.7109375" style="171" customWidth="1"/>
    <col min="785" max="785" width="1.7109375" style="171" customWidth="1"/>
    <col min="786" max="788" width="6.7109375" style="171" customWidth="1"/>
    <col min="789" max="789" width="1.7109375" style="171" customWidth="1"/>
    <col min="790" max="792" width="6.7109375" style="171" customWidth="1"/>
    <col min="793" max="793" width="1.7109375" style="171" customWidth="1"/>
    <col min="794" max="796" width="6.7109375" style="171" customWidth="1"/>
    <col min="797" max="1024" width="11.42578125" style="171"/>
    <col min="1025" max="1025" width="21.42578125" style="171" customWidth="1"/>
    <col min="1026" max="1026" width="8.42578125" style="171" customWidth="1"/>
    <col min="1027" max="1027" width="8.140625" style="171" customWidth="1"/>
    <col min="1028" max="1028" width="7.5703125" style="171" customWidth="1"/>
    <col min="1029" max="1029" width="1.7109375" style="171" customWidth="1"/>
    <col min="1030" max="1032" width="6.7109375" style="171" customWidth="1"/>
    <col min="1033" max="1033" width="1.7109375" style="171" customWidth="1"/>
    <col min="1034" max="1036" width="6.7109375" style="171" customWidth="1"/>
    <col min="1037" max="1037" width="1.7109375" style="171" customWidth="1"/>
    <col min="1038" max="1040" width="6.7109375" style="171" customWidth="1"/>
    <col min="1041" max="1041" width="1.7109375" style="171" customWidth="1"/>
    <col min="1042" max="1044" width="6.7109375" style="171" customWidth="1"/>
    <col min="1045" max="1045" width="1.7109375" style="171" customWidth="1"/>
    <col min="1046" max="1048" width="6.7109375" style="171" customWidth="1"/>
    <col min="1049" max="1049" width="1.7109375" style="171" customWidth="1"/>
    <col min="1050" max="1052" width="6.7109375" style="171" customWidth="1"/>
    <col min="1053" max="1280" width="11.42578125" style="171"/>
    <col min="1281" max="1281" width="21.42578125" style="171" customWidth="1"/>
    <col min="1282" max="1282" width="8.42578125" style="171" customWidth="1"/>
    <col min="1283" max="1283" width="8.140625" style="171" customWidth="1"/>
    <col min="1284" max="1284" width="7.5703125" style="171" customWidth="1"/>
    <col min="1285" max="1285" width="1.7109375" style="171" customWidth="1"/>
    <col min="1286" max="1288" width="6.7109375" style="171" customWidth="1"/>
    <col min="1289" max="1289" width="1.7109375" style="171" customWidth="1"/>
    <col min="1290" max="1292" width="6.7109375" style="171" customWidth="1"/>
    <col min="1293" max="1293" width="1.7109375" style="171" customWidth="1"/>
    <col min="1294" max="1296" width="6.7109375" style="171" customWidth="1"/>
    <col min="1297" max="1297" width="1.7109375" style="171" customWidth="1"/>
    <col min="1298" max="1300" width="6.7109375" style="171" customWidth="1"/>
    <col min="1301" max="1301" width="1.7109375" style="171" customWidth="1"/>
    <col min="1302" max="1304" width="6.7109375" style="171" customWidth="1"/>
    <col min="1305" max="1305" width="1.7109375" style="171" customWidth="1"/>
    <col min="1306" max="1308" width="6.7109375" style="171" customWidth="1"/>
    <col min="1309" max="1536" width="11.42578125" style="171"/>
    <col min="1537" max="1537" width="21.42578125" style="171" customWidth="1"/>
    <col min="1538" max="1538" width="8.42578125" style="171" customWidth="1"/>
    <col min="1539" max="1539" width="8.140625" style="171" customWidth="1"/>
    <col min="1540" max="1540" width="7.5703125" style="171" customWidth="1"/>
    <col min="1541" max="1541" width="1.7109375" style="171" customWidth="1"/>
    <col min="1542" max="1544" width="6.7109375" style="171" customWidth="1"/>
    <col min="1545" max="1545" width="1.7109375" style="171" customWidth="1"/>
    <col min="1546" max="1548" width="6.7109375" style="171" customWidth="1"/>
    <col min="1549" max="1549" width="1.7109375" style="171" customWidth="1"/>
    <col min="1550" max="1552" width="6.7109375" style="171" customWidth="1"/>
    <col min="1553" max="1553" width="1.7109375" style="171" customWidth="1"/>
    <col min="1554" max="1556" width="6.7109375" style="171" customWidth="1"/>
    <col min="1557" max="1557" width="1.7109375" style="171" customWidth="1"/>
    <col min="1558" max="1560" width="6.7109375" style="171" customWidth="1"/>
    <col min="1561" max="1561" width="1.7109375" style="171" customWidth="1"/>
    <col min="1562" max="1564" width="6.7109375" style="171" customWidth="1"/>
    <col min="1565" max="1792" width="11.42578125" style="171"/>
    <col min="1793" max="1793" width="21.42578125" style="171" customWidth="1"/>
    <col min="1794" max="1794" width="8.42578125" style="171" customWidth="1"/>
    <col min="1795" max="1795" width="8.140625" style="171" customWidth="1"/>
    <col min="1796" max="1796" width="7.5703125" style="171" customWidth="1"/>
    <col min="1797" max="1797" width="1.7109375" style="171" customWidth="1"/>
    <col min="1798" max="1800" width="6.7109375" style="171" customWidth="1"/>
    <col min="1801" max="1801" width="1.7109375" style="171" customWidth="1"/>
    <col min="1802" max="1804" width="6.7109375" style="171" customWidth="1"/>
    <col min="1805" max="1805" width="1.7109375" style="171" customWidth="1"/>
    <col min="1806" max="1808" width="6.7109375" style="171" customWidth="1"/>
    <col min="1809" max="1809" width="1.7109375" style="171" customWidth="1"/>
    <col min="1810" max="1812" width="6.7109375" style="171" customWidth="1"/>
    <col min="1813" max="1813" width="1.7109375" style="171" customWidth="1"/>
    <col min="1814" max="1816" width="6.7109375" style="171" customWidth="1"/>
    <col min="1817" max="1817" width="1.7109375" style="171" customWidth="1"/>
    <col min="1818" max="1820" width="6.7109375" style="171" customWidth="1"/>
    <col min="1821" max="2048" width="11.42578125" style="171"/>
    <col min="2049" max="2049" width="21.42578125" style="171" customWidth="1"/>
    <col min="2050" max="2050" width="8.42578125" style="171" customWidth="1"/>
    <col min="2051" max="2051" width="8.140625" style="171" customWidth="1"/>
    <col min="2052" max="2052" width="7.5703125" style="171" customWidth="1"/>
    <col min="2053" max="2053" width="1.7109375" style="171" customWidth="1"/>
    <col min="2054" max="2056" width="6.7109375" style="171" customWidth="1"/>
    <col min="2057" max="2057" width="1.7109375" style="171" customWidth="1"/>
    <col min="2058" max="2060" width="6.7109375" style="171" customWidth="1"/>
    <col min="2061" max="2061" width="1.7109375" style="171" customWidth="1"/>
    <col min="2062" max="2064" width="6.7109375" style="171" customWidth="1"/>
    <col min="2065" max="2065" width="1.7109375" style="171" customWidth="1"/>
    <col min="2066" max="2068" width="6.7109375" style="171" customWidth="1"/>
    <col min="2069" max="2069" width="1.7109375" style="171" customWidth="1"/>
    <col min="2070" max="2072" width="6.7109375" style="171" customWidth="1"/>
    <col min="2073" max="2073" width="1.7109375" style="171" customWidth="1"/>
    <col min="2074" max="2076" width="6.7109375" style="171" customWidth="1"/>
    <col min="2077" max="2304" width="11.42578125" style="171"/>
    <col min="2305" max="2305" width="21.42578125" style="171" customWidth="1"/>
    <col min="2306" max="2306" width="8.42578125" style="171" customWidth="1"/>
    <col min="2307" max="2307" width="8.140625" style="171" customWidth="1"/>
    <col min="2308" max="2308" width="7.5703125" style="171" customWidth="1"/>
    <col min="2309" max="2309" width="1.7109375" style="171" customWidth="1"/>
    <col min="2310" max="2312" width="6.7109375" style="171" customWidth="1"/>
    <col min="2313" max="2313" width="1.7109375" style="171" customWidth="1"/>
    <col min="2314" max="2316" width="6.7109375" style="171" customWidth="1"/>
    <col min="2317" max="2317" width="1.7109375" style="171" customWidth="1"/>
    <col min="2318" max="2320" width="6.7109375" style="171" customWidth="1"/>
    <col min="2321" max="2321" width="1.7109375" style="171" customWidth="1"/>
    <col min="2322" max="2324" width="6.7109375" style="171" customWidth="1"/>
    <col min="2325" max="2325" width="1.7109375" style="171" customWidth="1"/>
    <col min="2326" max="2328" width="6.7109375" style="171" customWidth="1"/>
    <col min="2329" max="2329" width="1.7109375" style="171" customWidth="1"/>
    <col min="2330" max="2332" width="6.7109375" style="171" customWidth="1"/>
    <col min="2333" max="2560" width="11.42578125" style="171"/>
    <col min="2561" max="2561" width="21.42578125" style="171" customWidth="1"/>
    <col min="2562" max="2562" width="8.42578125" style="171" customWidth="1"/>
    <col min="2563" max="2563" width="8.140625" style="171" customWidth="1"/>
    <col min="2564" max="2564" width="7.5703125" style="171" customWidth="1"/>
    <col min="2565" max="2565" width="1.7109375" style="171" customWidth="1"/>
    <col min="2566" max="2568" width="6.7109375" style="171" customWidth="1"/>
    <col min="2569" max="2569" width="1.7109375" style="171" customWidth="1"/>
    <col min="2570" max="2572" width="6.7109375" style="171" customWidth="1"/>
    <col min="2573" max="2573" width="1.7109375" style="171" customWidth="1"/>
    <col min="2574" max="2576" width="6.7109375" style="171" customWidth="1"/>
    <col min="2577" max="2577" width="1.7109375" style="171" customWidth="1"/>
    <col min="2578" max="2580" width="6.7109375" style="171" customWidth="1"/>
    <col min="2581" max="2581" width="1.7109375" style="171" customWidth="1"/>
    <col min="2582" max="2584" width="6.7109375" style="171" customWidth="1"/>
    <col min="2585" max="2585" width="1.7109375" style="171" customWidth="1"/>
    <col min="2586" max="2588" width="6.7109375" style="171" customWidth="1"/>
    <col min="2589" max="2816" width="11.42578125" style="171"/>
    <col min="2817" max="2817" width="21.42578125" style="171" customWidth="1"/>
    <col min="2818" max="2818" width="8.42578125" style="171" customWidth="1"/>
    <col min="2819" max="2819" width="8.140625" style="171" customWidth="1"/>
    <col min="2820" max="2820" width="7.5703125" style="171" customWidth="1"/>
    <col min="2821" max="2821" width="1.7109375" style="171" customWidth="1"/>
    <col min="2822" max="2824" width="6.7109375" style="171" customWidth="1"/>
    <col min="2825" max="2825" width="1.7109375" style="171" customWidth="1"/>
    <col min="2826" max="2828" width="6.7109375" style="171" customWidth="1"/>
    <col min="2829" max="2829" width="1.7109375" style="171" customWidth="1"/>
    <col min="2830" max="2832" width="6.7109375" style="171" customWidth="1"/>
    <col min="2833" max="2833" width="1.7109375" style="171" customWidth="1"/>
    <col min="2834" max="2836" width="6.7109375" style="171" customWidth="1"/>
    <col min="2837" max="2837" width="1.7109375" style="171" customWidth="1"/>
    <col min="2838" max="2840" width="6.7109375" style="171" customWidth="1"/>
    <col min="2841" max="2841" width="1.7109375" style="171" customWidth="1"/>
    <col min="2842" max="2844" width="6.7109375" style="171" customWidth="1"/>
    <col min="2845" max="3072" width="11.42578125" style="171"/>
    <col min="3073" max="3073" width="21.42578125" style="171" customWidth="1"/>
    <col min="3074" max="3074" width="8.42578125" style="171" customWidth="1"/>
    <col min="3075" max="3075" width="8.140625" style="171" customWidth="1"/>
    <col min="3076" max="3076" width="7.5703125" style="171" customWidth="1"/>
    <col min="3077" max="3077" width="1.7109375" style="171" customWidth="1"/>
    <col min="3078" max="3080" width="6.7109375" style="171" customWidth="1"/>
    <col min="3081" max="3081" width="1.7109375" style="171" customWidth="1"/>
    <col min="3082" max="3084" width="6.7109375" style="171" customWidth="1"/>
    <col min="3085" max="3085" width="1.7109375" style="171" customWidth="1"/>
    <col min="3086" max="3088" width="6.7109375" style="171" customWidth="1"/>
    <col min="3089" max="3089" width="1.7109375" style="171" customWidth="1"/>
    <col min="3090" max="3092" width="6.7109375" style="171" customWidth="1"/>
    <col min="3093" max="3093" width="1.7109375" style="171" customWidth="1"/>
    <col min="3094" max="3096" width="6.7109375" style="171" customWidth="1"/>
    <col min="3097" max="3097" width="1.7109375" style="171" customWidth="1"/>
    <col min="3098" max="3100" width="6.7109375" style="171" customWidth="1"/>
    <col min="3101" max="3328" width="11.42578125" style="171"/>
    <col min="3329" max="3329" width="21.42578125" style="171" customWidth="1"/>
    <col min="3330" max="3330" width="8.42578125" style="171" customWidth="1"/>
    <col min="3331" max="3331" width="8.140625" style="171" customWidth="1"/>
    <col min="3332" max="3332" width="7.5703125" style="171" customWidth="1"/>
    <col min="3333" max="3333" width="1.7109375" style="171" customWidth="1"/>
    <col min="3334" max="3336" width="6.7109375" style="171" customWidth="1"/>
    <col min="3337" max="3337" width="1.7109375" style="171" customWidth="1"/>
    <col min="3338" max="3340" width="6.7109375" style="171" customWidth="1"/>
    <col min="3341" max="3341" width="1.7109375" style="171" customWidth="1"/>
    <col min="3342" max="3344" width="6.7109375" style="171" customWidth="1"/>
    <col min="3345" max="3345" width="1.7109375" style="171" customWidth="1"/>
    <col min="3346" max="3348" width="6.7109375" style="171" customWidth="1"/>
    <col min="3349" max="3349" width="1.7109375" style="171" customWidth="1"/>
    <col min="3350" max="3352" width="6.7109375" style="171" customWidth="1"/>
    <col min="3353" max="3353" width="1.7109375" style="171" customWidth="1"/>
    <col min="3354" max="3356" width="6.7109375" style="171" customWidth="1"/>
    <col min="3357" max="3584" width="11.42578125" style="171"/>
    <col min="3585" max="3585" width="21.42578125" style="171" customWidth="1"/>
    <col min="3586" max="3586" width="8.42578125" style="171" customWidth="1"/>
    <col min="3587" max="3587" width="8.140625" style="171" customWidth="1"/>
    <col min="3588" max="3588" width="7.5703125" style="171" customWidth="1"/>
    <col min="3589" max="3589" width="1.7109375" style="171" customWidth="1"/>
    <col min="3590" max="3592" width="6.7109375" style="171" customWidth="1"/>
    <col min="3593" max="3593" width="1.7109375" style="171" customWidth="1"/>
    <col min="3594" max="3596" width="6.7109375" style="171" customWidth="1"/>
    <col min="3597" max="3597" width="1.7109375" style="171" customWidth="1"/>
    <col min="3598" max="3600" width="6.7109375" style="171" customWidth="1"/>
    <col min="3601" max="3601" width="1.7109375" style="171" customWidth="1"/>
    <col min="3602" max="3604" width="6.7109375" style="171" customWidth="1"/>
    <col min="3605" max="3605" width="1.7109375" style="171" customWidth="1"/>
    <col min="3606" max="3608" width="6.7109375" style="171" customWidth="1"/>
    <col min="3609" max="3609" width="1.7109375" style="171" customWidth="1"/>
    <col min="3610" max="3612" width="6.7109375" style="171" customWidth="1"/>
    <col min="3613" max="3840" width="11.42578125" style="171"/>
    <col min="3841" max="3841" width="21.42578125" style="171" customWidth="1"/>
    <col min="3842" max="3842" width="8.42578125" style="171" customWidth="1"/>
    <col min="3843" max="3843" width="8.140625" style="171" customWidth="1"/>
    <col min="3844" max="3844" width="7.5703125" style="171" customWidth="1"/>
    <col min="3845" max="3845" width="1.7109375" style="171" customWidth="1"/>
    <col min="3846" max="3848" width="6.7109375" style="171" customWidth="1"/>
    <col min="3849" max="3849" width="1.7109375" style="171" customWidth="1"/>
    <col min="3850" max="3852" width="6.7109375" style="171" customWidth="1"/>
    <col min="3853" max="3853" width="1.7109375" style="171" customWidth="1"/>
    <col min="3854" max="3856" width="6.7109375" style="171" customWidth="1"/>
    <col min="3857" max="3857" width="1.7109375" style="171" customWidth="1"/>
    <col min="3858" max="3860" width="6.7109375" style="171" customWidth="1"/>
    <col min="3861" max="3861" width="1.7109375" style="171" customWidth="1"/>
    <col min="3862" max="3864" width="6.7109375" style="171" customWidth="1"/>
    <col min="3865" max="3865" width="1.7109375" style="171" customWidth="1"/>
    <col min="3866" max="3868" width="6.7109375" style="171" customWidth="1"/>
    <col min="3869" max="4096" width="11.42578125" style="171"/>
    <col min="4097" max="4097" width="21.42578125" style="171" customWidth="1"/>
    <col min="4098" max="4098" width="8.42578125" style="171" customWidth="1"/>
    <col min="4099" max="4099" width="8.140625" style="171" customWidth="1"/>
    <col min="4100" max="4100" width="7.5703125" style="171" customWidth="1"/>
    <col min="4101" max="4101" width="1.7109375" style="171" customWidth="1"/>
    <col min="4102" max="4104" width="6.7109375" style="171" customWidth="1"/>
    <col min="4105" max="4105" width="1.7109375" style="171" customWidth="1"/>
    <col min="4106" max="4108" width="6.7109375" style="171" customWidth="1"/>
    <col min="4109" max="4109" width="1.7109375" style="171" customWidth="1"/>
    <col min="4110" max="4112" width="6.7109375" style="171" customWidth="1"/>
    <col min="4113" max="4113" width="1.7109375" style="171" customWidth="1"/>
    <col min="4114" max="4116" width="6.7109375" style="171" customWidth="1"/>
    <col min="4117" max="4117" width="1.7109375" style="171" customWidth="1"/>
    <col min="4118" max="4120" width="6.7109375" style="171" customWidth="1"/>
    <col min="4121" max="4121" width="1.7109375" style="171" customWidth="1"/>
    <col min="4122" max="4124" width="6.7109375" style="171" customWidth="1"/>
    <col min="4125" max="4352" width="11.42578125" style="171"/>
    <col min="4353" max="4353" width="21.42578125" style="171" customWidth="1"/>
    <col min="4354" max="4354" width="8.42578125" style="171" customWidth="1"/>
    <col min="4355" max="4355" width="8.140625" style="171" customWidth="1"/>
    <col min="4356" max="4356" width="7.5703125" style="171" customWidth="1"/>
    <col min="4357" max="4357" width="1.7109375" style="171" customWidth="1"/>
    <col min="4358" max="4360" width="6.7109375" style="171" customWidth="1"/>
    <col min="4361" max="4361" width="1.7109375" style="171" customWidth="1"/>
    <col min="4362" max="4364" width="6.7109375" style="171" customWidth="1"/>
    <col min="4365" max="4365" width="1.7109375" style="171" customWidth="1"/>
    <col min="4366" max="4368" width="6.7109375" style="171" customWidth="1"/>
    <col min="4369" max="4369" width="1.7109375" style="171" customWidth="1"/>
    <col min="4370" max="4372" width="6.7109375" style="171" customWidth="1"/>
    <col min="4373" max="4373" width="1.7109375" style="171" customWidth="1"/>
    <col min="4374" max="4376" width="6.7109375" style="171" customWidth="1"/>
    <col min="4377" max="4377" width="1.7109375" style="171" customWidth="1"/>
    <col min="4378" max="4380" width="6.7109375" style="171" customWidth="1"/>
    <col min="4381" max="4608" width="11.42578125" style="171"/>
    <col min="4609" max="4609" width="21.42578125" style="171" customWidth="1"/>
    <col min="4610" max="4610" width="8.42578125" style="171" customWidth="1"/>
    <col min="4611" max="4611" width="8.140625" style="171" customWidth="1"/>
    <col min="4612" max="4612" width="7.5703125" style="171" customWidth="1"/>
    <col min="4613" max="4613" width="1.7109375" style="171" customWidth="1"/>
    <col min="4614" max="4616" width="6.7109375" style="171" customWidth="1"/>
    <col min="4617" max="4617" width="1.7109375" style="171" customWidth="1"/>
    <col min="4618" max="4620" width="6.7109375" style="171" customWidth="1"/>
    <col min="4621" max="4621" width="1.7109375" style="171" customWidth="1"/>
    <col min="4622" max="4624" width="6.7109375" style="171" customWidth="1"/>
    <col min="4625" max="4625" width="1.7109375" style="171" customWidth="1"/>
    <col min="4626" max="4628" width="6.7109375" style="171" customWidth="1"/>
    <col min="4629" max="4629" width="1.7109375" style="171" customWidth="1"/>
    <col min="4630" max="4632" width="6.7109375" style="171" customWidth="1"/>
    <col min="4633" max="4633" width="1.7109375" style="171" customWidth="1"/>
    <col min="4634" max="4636" width="6.7109375" style="171" customWidth="1"/>
    <col min="4637" max="4864" width="11.42578125" style="171"/>
    <col min="4865" max="4865" width="21.42578125" style="171" customWidth="1"/>
    <col min="4866" max="4866" width="8.42578125" style="171" customWidth="1"/>
    <col min="4867" max="4867" width="8.140625" style="171" customWidth="1"/>
    <col min="4868" max="4868" width="7.5703125" style="171" customWidth="1"/>
    <col min="4869" max="4869" width="1.7109375" style="171" customWidth="1"/>
    <col min="4870" max="4872" width="6.7109375" style="171" customWidth="1"/>
    <col min="4873" max="4873" width="1.7109375" style="171" customWidth="1"/>
    <col min="4874" max="4876" width="6.7109375" style="171" customWidth="1"/>
    <col min="4877" max="4877" width="1.7109375" style="171" customWidth="1"/>
    <col min="4878" max="4880" width="6.7109375" style="171" customWidth="1"/>
    <col min="4881" max="4881" width="1.7109375" style="171" customWidth="1"/>
    <col min="4882" max="4884" width="6.7109375" style="171" customWidth="1"/>
    <col min="4885" max="4885" width="1.7109375" style="171" customWidth="1"/>
    <col min="4886" max="4888" width="6.7109375" style="171" customWidth="1"/>
    <col min="4889" max="4889" width="1.7109375" style="171" customWidth="1"/>
    <col min="4890" max="4892" width="6.7109375" style="171" customWidth="1"/>
    <col min="4893" max="5120" width="11.42578125" style="171"/>
    <col min="5121" max="5121" width="21.42578125" style="171" customWidth="1"/>
    <col min="5122" max="5122" width="8.42578125" style="171" customWidth="1"/>
    <col min="5123" max="5123" width="8.140625" style="171" customWidth="1"/>
    <col min="5124" max="5124" width="7.5703125" style="171" customWidth="1"/>
    <col min="5125" max="5125" width="1.7109375" style="171" customWidth="1"/>
    <col min="5126" max="5128" width="6.7109375" style="171" customWidth="1"/>
    <col min="5129" max="5129" width="1.7109375" style="171" customWidth="1"/>
    <col min="5130" max="5132" width="6.7109375" style="171" customWidth="1"/>
    <col min="5133" max="5133" width="1.7109375" style="171" customWidth="1"/>
    <col min="5134" max="5136" width="6.7109375" style="171" customWidth="1"/>
    <col min="5137" max="5137" width="1.7109375" style="171" customWidth="1"/>
    <col min="5138" max="5140" width="6.7109375" style="171" customWidth="1"/>
    <col min="5141" max="5141" width="1.7109375" style="171" customWidth="1"/>
    <col min="5142" max="5144" width="6.7109375" style="171" customWidth="1"/>
    <col min="5145" max="5145" width="1.7109375" style="171" customWidth="1"/>
    <col min="5146" max="5148" width="6.7109375" style="171" customWidth="1"/>
    <col min="5149" max="5376" width="11.42578125" style="171"/>
    <col min="5377" max="5377" width="21.42578125" style="171" customWidth="1"/>
    <col min="5378" max="5378" width="8.42578125" style="171" customWidth="1"/>
    <col min="5379" max="5379" width="8.140625" style="171" customWidth="1"/>
    <col min="5380" max="5380" width="7.5703125" style="171" customWidth="1"/>
    <col min="5381" max="5381" width="1.7109375" style="171" customWidth="1"/>
    <col min="5382" max="5384" width="6.7109375" style="171" customWidth="1"/>
    <col min="5385" max="5385" width="1.7109375" style="171" customWidth="1"/>
    <col min="5386" max="5388" width="6.7109375" style="171" customWidth="1"/>
    <col min="5389" max="5389" width="1.7109375" style="171" customWidth="1"/>
    <col min="5390" max="5392" width="6.7109375" style="171" customWidth="1"/>
    <col min="5393" max="5393" width="1.7109375" style="171" customWidth="1"/>
    <col min="5394" max="5396" width="6.7109375" style="171" customWidth="1"/>
    <col min="5397" max="5397" width="1.7109375" style="171" customWidth="1"/>
    <col min="5398" max="5400" width="6.7109375" style="171" customWidth="1"/>
    <col min="5401" max="5401" width="1.7109375" style="171" customWidth="1"/>
    <col min="5402" max="5404" width="6.7109375" style="171" customWidth="1"/>
    <col min="5405" max="5632" width="11.42578125" style="171"/>
    <col min="5633" max="5633" width="21.42578125" style="171" customWidth="1"/>
    <col min="5634" max="5634" width="8.42578125" style="171" customWidth="1"/>
    <col min="5635" max="5635" width="8.140625" style="171" customWidth="1"/>
    <col min="5636" max="5636" width="7.5703125" style="171" customWidth="1"/>
    <col min="5637" max="5637" width="1.7109375" style="171" customWidth="1"/>
    <col min="5638" max="5640" width="6.7109375" style="171" customWidth="1"/>
    <col min="5641" max="5641" width="1.7109375" style="171" customWidth="1"/>
    <col min="5642" max="5644" width="6.7109375" style="171" customWidth="1"/>
    <col min="5645" max="5645" width="1.7109375" style="171" customWidth="1"/>
    <col min="5646" max="5648" width="6.7109375" style="171" customWidth="1"/>
    <col min="5649" max="5649" width="1.7109375" style="171" customWidth="1"/>
    <col min="5650" max="5652" width="6.7109375" style="171" customWidth="1"/>
    <col min="5653" max="5653" width="1.7109375" style="171" customWidth="1"/>
    <col min="5654" max="5656" width="6.7109375" style="171" customWidth="1"/>
    <col min="5657" max="5657" width="1.7109375" style="171" customWidth="1"/>
    <col min="5658" max="5660" width="6.7109375" style="171" customWidth="1"/>
    <col min="5661" max="5888" width="11.42578125" style="171"/>
    <col min="5889" max="5889" width="21.42578125" style="171" customWidth="1"/>
    <col min="5890" max="5890" width="8.42578125" style="171" customWidth="1"/>
    <col min="5891" max="5891" width="8.140625" style="171" customWidth="1"/>
    <col min="5892" max="5892" width="7.5703125" style="171" customWidth="1"/>
    <col min="5893" max="5893" width="1.7109375" style="171" customWidth="1"/>
    <col min="5894" max="5896" width="6.7109375" style="171" customWidth="1"/>
    <col min="5897" max="5897" width="1.7109375" style="171" customWidth="1"/>
    <col min="5898" max="5900" width="6.7109375" style="171" customWidth="1"/>
    <col min="5901" max="5901" width="1.7109375" style="171" customWidth="1"/>
    <col min="5902" max="5904" width="6.7109375" style="171" customWidth="1"/>
    <col min="5905" max="5905" width="1.7109375" style="171" customWidth="1"/>
    <col min="5906" max="5908" width="6.7109375" style="171" customWidth="1"/>
    <col min="5909" max="5909" width="1.7109375" style="171" customWidth="1"/>
    <col min="5910" max="5912" width="6.7109375" style="171" customWidth="1"/>
    <col min="5913" max="5913" width="1.7109375" style="171" customWidth="1"/>
    <col min="5914" max="5916" width="6.7109375" style="171" customWidth="1"/>
    <col min="5917" max="6144" width="11.42578125" style="171"/>
    <col min="6145" max="6145" width="21.42578125" style="171" customWidth="1"/>
    <col min="6146" max="6146" width="8.42578125" style="171" customWidth="1"/>
    <col min="6147" max="6147" width="8.140625" style="171" customWidth="1"/>
    <col min="6148" max="6148" width="7.5703125" style="171" customWidth="1"/>
    <col min="6149" max="6149" width="1.7109375" style="171" customWidth="1"/>
    <col min="6150" max="6152" width="6.7109375" style="171" customWidth="1"/>
    <col min="6153" max="6153" width="1.7109375" style="171" customWidth="1"/>
    <col min="6154" max="6156" width="6.7109375" style="171" customWidth="1"/>
    <col min="6157" max="6157" width="1.7109375" style="171" customWidth="1"/>
    <col min="6158" max="6160" width="6.7109375" style="171" customWidth="1"/>
    <col min="6161" max="6161" width="1.7109375" style="171" customWidth="1"/>
    <col min="6162" max="6164" width="6.7109375" style="171" customWidth="1"/>
    <col min="6165" max="6165" width="1.7109375" style="171" customWidth="1"/>
    <col min="6166" max="6168" width="6.7109375" style="171" customWidth="1"/>
    <col min="6169" max="6169" width="1.7109375" style="171" customWidth="1"/>
    <col min="6170" max="6172" width="6.7109375" style="171" customWidth="1"/>
    <col min="6173" max="6400" width="11.42578125" style="171"/>
    <col min="6401" max="6401" width="21.42578125" style="171" customWidth="1"/>
    <col min="6402" max="6402" width="8.42578125" style="171" customWidth="1"/>
    <col min="6403" max="6403" width="8.140625" style="171" customWidth="1"/>
    <col min="6404" max="6404" width="7.5703125" style="171" customWidth="1"/>
    <col min="6405" max="6405" width="1.7109375" style="171" customWidth="1"/>
    <col min="6406" max="6408" width="6.7109375" style="171" customWidth="1"/>
    <col min="6409" max="6409" width="1.7109375" style="171" customWidth="1"/>
    <col min="6410" max="6412" width="6.7109375" style="171" customWidth="1"/>
    <col min="6413" max="6413" width="1.7109375" style="171" customWidth="1"/>
    <col min="6414" max="6416" width="6.7109375" style="171" customWidth="1"/>
    <col min="6417" max="6417" width="1.7109375" style="171" customWidth="1"/>
    <col min="6418" max="6420" width="6.7109375" style="171" customWidth="1"/>
    <col min="6421" max="6421" width="1.7109375" style="171" customWidth="1"/>
    <col min="6422" max="6424" width="6.7109375" style="171" customWidth="1"/>
    <col min="6425" max="6425" width="1.7109375" style="171" customWidth="1"/>
    <col min="6426" max="6428" width="6.7109375" style="171" customWidth="1"/>
    <col min="6429" max="6656" width="11.42578125" style="171"/>
    <col min="6657" max="6657" width="21.42578125" style="171" customWidth="1"/>
    <col min="6658" max="6658" width="8.42578125" style="171" customWidth="1"/>
    <col min="6659" max="6659" width="8.140625" style="171" customWidth="1"/>
    <col min="6660" max="6660" width="7.5703125" style="171" customWidth="1"/>
    <col min="6661" max="6661" width="1.7109375" style="171" customWidth="1"/>
    <col min="6662" max="6664" width="6.7109375" style="171" customWidth="1"/>
    <col min="6665" max="6665" width="1.7109375" style="171" customWidth="1"/>
    <col min="6666" max="6668" width="6.7109375" style="171" customWidth="1"/>
    <col min="6669" max="6669" width="1.7109375" style="171" customWidth="1"/>
    <col min="6670" max="6672" width="6.7109375" style="171" customWidth="1"/>
    <col min="6673" max="6673" width="1.7109375" style="171" customWidth="1"/>
    <col min="6674" max="6676" width="6.7109375" style="171" customWidth="1"/>
    <col min="6677" max="6677" width="1.7109375" style="171" customWidth="1"/>
    <col min="6678" max="6680" width="6.7109375" style="171" customWidth="1"/>
    <col min="6681" max="6681" width="1.7109375" style="171" customWidth="1"/>
    <col min="6682" max="6684" width="6.7109375" style="171" customWidth="1"/>
    <col min="6685" max="6912" width="11.42578125" style="171"/>
    <col min="6913" max="6913" width="21.42578125" style="171" customWidth="1"/>
    <col min="6914" max="6914" width="8.42578125" style="171" customWidth="1"/>
    <col min="6915" max="6915" width="8.140625" style="171" customWidth="1"/>
    <col min="6916" max="6916" width="7.5703125" style="171" customWidth="1"/>
    <col min="6917" max="6917" width="1.7109375" style="171" customWidth="1"/>
    <col min="6918" max="6920" width="6.7109375" style="171" customWidth="1"/>
    <col min="6921" max="6921" width="1.7109375" style="171" customWidth="1"/>
    <col min="6922" max="6924" width="6.7109375" style="171" customWidth="1"/>
    <col min="6925" max="6925" width="1.7109375" style="171" customWidth="1"/>
    <col min="6926" max="6928" width="6.7109375" style="171" customWidth="1"/>
    <col min="6929" max="6929" width="1.7109375" style="171" customWidth="1"/>
    <col min="6930" max="6932" width="6.7109375" style="171" customWidth="1"/>
    <col min="6933" max="6933" width="1.7109375" style="171" customWidth="1"/>
    <col min="6934" max="6936" width="6.7109375" style="171" customWidth="1"/>
    <col min="6937" max="6937" width="1.7109375" style="171" customWidth="1"/>
    <col min="6938" max="6940" width="6.7109375" style="171" customWidth="1"/>
    <col min="6941" max="7168" width="11.42578125" style="171"/>
    <col min="7169" max="7169" width="21.42578125" style="171" customWidth="1"/>
    <col min="7170" max="7170" width="8.42578125" style="171" customWidth="1"/>
    <col min="7171" max="7171" width="8.140625" style="171" customWidth="1"/>
    <col min="7172" max="7172" width="7.5703125" style="171" customWidth="1"/>
    <col min="7173" max="7173" width="1.7109375" style="171" customWidth="1"/>
    <col min="7174" max="7176" width="6.7109375" style="171" customWidth="1"/>
    <col min="7177" max="7177" width="1.7109375" style="171" customWidth="1"/>
    <col min="7178" max="7180" width="6.7109375" style="171" customWidth="1"/>
    <col min="7181" max="7181" width="1.7109375" style="171" customWidth="1"/>
    <col min="7182" max="7184" width="6.7109375" style="171" customWidth="1"/>
    <col min="7185" max="7185" width="1.7109375" style="171" customWidth="1"/>
    <col min="7186" max="7188" width="6.7109375" style="171" customWidth="1"/>
    <col min="7189" max="7189" width="1.7109375" style="171" customWidth="1"/>
    <col min="7190" max="7192" width="6.7109375" style="171" customWidth="1"/>
    <col min="7193" max="7193" width="1.7109375" style="171" customWidth="1"/>
    <col min="7194" max="7196" width="6.7109375" style="171" customWidth="1"/>
    <col min="7197" max="7424" width="11.42578125" style="171"/>
    <col min="7425" max="7425" width="21.42578125" style="171" customWidth="1"/>
    <col min="7426" max="7426" width="8.42578125" style="171" customWidth="1"/>
    <col min="7427" max="7427" width="8.140625" style="171" customWidth="1"/>
    <col min="7428" max="7428" width="7.5703125" style="171" customWidth="1"/>
    <col min="7429" max="7429" width="1.7109375" style="171" customWidth="1"/>
    <col min="7430" max="7432" width="6.7109375" style="171" customWidth="1"/>
    <col min="7433" max="7433" width="1.7109375" style="171" customWidth="1"/>
    <col min="7434" max="7436" width="6.7109375" style="171" customWidth="1"/>
    <col min="7437" max="7437" width="1.7109375" style="171" customWidth="1"/>
    <col min="7438" max="7440" width="6.7109375" style="171" customWidth="1"/>
    <col min="7441" max="7441" width="1.7109375" style="171" customWidth="1"/>
    <col min="7442" max="7444" width="6.7109375" style="171" customWidth="1"/>
    <col min="7445" max="7445" width="1.7109375" style="171" customWidth="1"/>
    <col min="7446" max="7448" width="6.7109375" style="171" customWidth="1"/>
    <col min="7449" max="7449" width="1.7109375" style="171" customWidth="1"/>
    <col min="7450" max="7452" width="6.7109375" style="171" customWidth="1"/>
    <col min="7453" max="7680" width="11.42578125" style="171"/>
    <col min="7681" max="7681" width="21.42578125" style="171" customWidth="1"/>
    <col min="7682" max="7682" width="8.42578125" style="171" customWidth="1"/>
    <col min="7683" max="7683" width="8.140625" style="171" customWidth="1"/>
    <col min="7684" max="7684" width="7.5703125" style="171" customWidth="1"/>
    <col min="7685" max="7685" width="1.7109375" style="171" customWidth="1"/>
    <col min="7686" max="7688" width="6.7109375" style="171" customWidth="1"/>
    <col min="7689" max="7689" width="1.7109375" style="171" customWidth="1"/>
    <col min="7690" max="7692" width="6.7109375" style="171" customWidth="1"/>
    <col min="7693" max="7693" width="1.7109375" style="171" customWidth="1"/>
    <col min="7694" max="7696" width="6.7109375" style="171" customWidth="1"/>
    <col min="7697" max="7697" width="1.7109375" style="171" customWidth="1"/>
    <col min="7698" max="7700" width="6.7109375" style="171" customWidth="1"/>
    <col min="7701" max="7701" width="1.7109375" style="171" customWidth="1"/>
    <col min="7702" max="7704" width="6.7109375" style="171" customWidth="1"/>
    <col min="7705" max="7705" width="1.7109375" style="171" customWidth="1"/>
    <col min="7706" max="7708" width="6.7109375" style="171" customWidth="1"/>
    <col min="7709" max="7936" width="11.42578125" style="171"/>
    <col min="7937" max="7937" width="21.42578125" style="171" customWidth="1"/>
    <col min="7938" max="7938" width="8.42578125" style="171" customWidth="1"/>
    <col min="7939" max="7939" width="8.140625" style="171" customWidth="1"/>
    <col min="7940" max="7940" width="7.5703125" style="171" customWidth="1"/>
    <col min="7941" max="7941" width="1.7109375" style="171" customWidth="1"/>
    <col min="7942" max="7944" width="6.7109375" style="171" customWidth="1"/>
    <col min="7945" max="7945" width="1.7109375" style="171" customWidth="1"/>
    <col min="7946" max="7948" width="6.7109375" style="171" customWidth="1"/>
    <col min="7949" max="7949" width="1.7109375" style="171" customWidth="1"/>
    <col min="7950" max="7952" width="6.7109375" style="171" customWidth="1"/>
    <col min="7953" max="7953" width="1.7109375" style="171" customWidth="1"/>
    <col min="7954" max="7956" width="6.7109375" style="171" customWidth="1"/>
    <col min="7957" max="7957" width="1.7109375" style="171" customWidth="1"/>
    <col min="7958" max="7960" width="6.7109375" style="171" customWidth="1"/>
    <col min="7961" max="7961" width="1.7109375" style="171" customWidth="1"/>
    <col min="7962" max="7964" width="6.7109375" style="171" customWidth="1"/>
    <col min="7965" max="8192" width="11.42578125" style="171"/>
    <col min="8193" max="8193" width="21.42578125" style="171" customWidth="1"/>
    <col min="8194" max="8194" width="8.42578125" style="171" customWidth="1"/>
    <col min="8195" max="8195" width="8.140625" style="171" customWidth="1"/>
    <col min="8196" max="8196" width="7.5703125" style="171" customWidth="1"/>
    <col min="8197" max="8197" width="1.7109375" style="171" customWidth="1"/>
    <col min="8198" max="8200" width="6.7109375" style="171" customWidth="1"/>
    <col min="8201" max="8201" width="1.7109375" style="171" customWidth="1"/>
    <col min="8202" max="8204" width="6.7109375" style="171" customWidth="1"/>
    <col min="8205" max="8205" width="1.7109375" style="171" customWidth="1"/>
    <col min="8206" max="8208" width="6.7109375" style="171" customWidth="1"/>
    <col min="8209" max="8209" width="1.7109375" style="171" customWidth="1"/>
    <col min="8210" max="8212" width="6.7109375" style="171" customWidth="1"/>
    <col min="8213" max="8213" width="1.7109375" style="171" customWidth="1"/>
    <col min="8214" max="8216" width="6.7109375" style="171" customWidth="1"/>
    <col min="8217" max="8217" width="1.7109375" style="171" customWidth="1"/>
    <col min="8218" max="8220" width="6.7109375" style="171" customWidth="1"/>
    <col min="8221" max="8448" width="11.42578125" style="171"/>
    <col min="8449" max="8449" width="21.42578125" style="171" customWidth="1"/>
    <col min="8450" max="8450" width="8.42578125" style="171" customWidth="1"/>
    <col min="8451" max="8451" width="8.140625" style="171" customWidth="1"/>
    <col min="8452" max="8452" width="7.5703125" style="171" customWidth="1"/>
    <col min="8453" max="8453" width="1.7109375" style="171" customWidth="1"/>
    <col min="8454" max="8456" width="6.7109375" style="171" customWidth="1"/>
    <col min="8457" max="8457" width="1.7109375" style="171" customWidth="1"/>
    <col min="8458" max="8460" width="6.7109375" style="171" customWidth="1"/>
    <col min="8461" max="8461" width="1.7109375" style="171" customWidth="1"/>
    <col min="8462" max="8464" width="6.7109375" style="171" customWidth="1"/>
    <col min="8465" max="8465" width="1.7109375" style="171" customWidth="1"/>
    <col min="8466" max="8468" width="6.7109375" style="171" customWidth="1"/>
    <col min="8469" max="8469" width="1.7109375" style="171" customWidth="1"/>
    <col min="8470" max="8472" width="6.7109375" style="171" customWidth="1"/>
    <col min="8473" max="8473" width="1.7109375" style="171" customWidth="1"/>
    <col min="8474" max="8476" width="6.7109375" style="171" customWidth="1"/>
    <col min="8477" max="8704" width="11.42578125" style="171"/>
    <col min="8705" max="8705" width="21.42578125" style="171" customWidth="1"/>
    <col min="8706" max="8706" width="8.42578125" style="171" customWidth="1"/>
    <col min="8707" max="8707" width="8.140625" style="171" customWidth="1"/>
    <col min="8708" max="8708" width="7.5703125" style="171" customWidth="1"/>
    <col min="8709" max="8709" width="1.7109375" style="171" customWidth="1"/>
    <col min="8710" max="8712" width="6.7109375" style="171" customWidth="1"/>
    <col min="8713" max="8713" width="1.7109375" style="171" customWidth="1"/>
    <col min="8714" max="8716" width="6.7109375" style="171" customWidth="1"/>
    <col min="8717" max="8717" width="1.7109375" style="171" customWidth="1"/>
    <col min="8718" max="8720" width="6.7109375" style="171" customWidth="1"/>
    <col min="8721" max="8721" width="1.7109375" style="171" customWidth="1"/>
    <col min="8722" max="8724" width="6.7109375" style="171" customWidth="1"/>
    <col min="8725" max="8725" width="1.7109375" style="171" customWidth="1"/>
    <col min="8726" max="8728" width="6.7109375" style="171" customWidth="1"/>
    <col min="8729" max="8729" width="1.7109375" style="171" customWidth="1"/>
    <col min="8730" max="8732" width="6.7109375" style="171" customWidth="1"/>
    <col min="8733" max="8960" width="11.42578125" style="171"/>
    <col min="8961" max="8961" width="21.42578125" style="171" customWidth="1"/>
    <col min="8962" max="8962" width="8.42578125" style="171" customWidth="1"/>
    <col min="8963" max="8963" width="8.140625" style="171" customWidth="1"/>
    <col min="8964" max="8964" width="7.5703125" style="171" customWidth="1"/>
    <col min="8965" max="8965" width="1.7109375" style="171" customWidth="1"/>
    <col min="8966" max="8968" width="6.7109375" style="171" customWidth="1"/>
    <col min="8969" max="8969" width="1.7109375" style="171" customWidth="1"/>
    <col min="8970" max="8972" width="6.7109375" style="171" customWidth="1"/>
    <col min="8973" max="8973" width="1.7109375" style="171" customWidth="1"/>
    <col min="8974" max="8976" width="6.7109375" style="171" customWidth="1"/>
    <col min="8977" max="8977" width="1.7109375" style="171" customWidth="1"/>
    <col min="8978" max="8980" width="6.7109375" style="171" customWidth="1"/>
    <col min="8981" max="8981" width="1.7109375" style="171" customWidth="1"/>
    <col min="8982" max="8984" width="6.7109375" style="171" customWidth="1"/>
    <col min="8985" max="8985" width="1.7109375" style="171" customWidth="1"/>
    <col min="8986" max="8988" width="6.7109375" style="171" customWidth="1"/>
    <col min="8989" max="9216" width="11.42578125" style="171"/>
    <col min="9217" max="9217" width="21.42578125" style="171" customWidth="1"/>
    <col min="9218" max="9218" width="8.42578125" style="171" customWidth="1"/>
    <col min="9219" max="9219" width="8.140625" style="171" customWidth="1"/>
    <col min="9220" max="9220" width="7.5703125" style="171" customWidth="1"/>
    <col min="9221" max="9221" width="1.7109375" style="171" customWidth="1"/>
    <col min="9222" max="9224" width="6.7109375" style="171" customWidth="1"/>
    <col min="9225" max="9225" width="1.7109375" style="171" customWidth="1"/>
    <col min="9226" max="9228" width="6.7109375" style="171" customWidth="1"/>
    <col min="9229" max="9229" width="1.7109375" style="171" customWidth="1"/>
    <col min="9230" max="9232" width="6.7109375" style="171" customWidth="1"/>
    <col min="9233" max="9233" width="1.7109375" style="171" customWidth="1"/>
    <col min="9234" max="9236" width="6.7109375" style="171" customWidth="1"/>
    <col min="9237" max="9237" width="1.7109375" style="171" customWidth="1"/>
    <col min="9238" max="9240" width="6.7109375" style="171" customWidth="1"/>
    <col min="9241" max="9241" width="1.7109375" style="171" customWidth="1"/>
    <col min="9242" max="9244" width="6.7109375" style="171" customWidth="1"/>
    <col min="9245" max="9472" width="11.42578125" style="171"/>
    <col min="9473" max="9473" width="21.42578125" style="171" customWidth="1"/>
    <col min="9474" max="9474" width="8.42578125" style="171" customWidth="1"/>
    <col min="9475" max="9475" width="8.140625" style="171" customWidth="1"/>
    <col min="9476" max="9476" width="7.5703125" style="171" customWidth="1"/>
    <col min="9477" max="9477" width="1.7109375" style="171" customWidth="1"/>
    <col min="9478" max="9480" width="6.7109375" style="171" customWidth="1"/>
    <col min="9481" max="9481" width="1.7109375" style="171" customWidth="1"/>
    <col min="9482" max="9484" width="6.7109375" style="171" customWidth="1"/>
    <col min="9485" max="9485" width="1.7109375" style="171" customWidth="1"/>
    <col min="9486" max="9488" width="6.7109375" style="171" customWidth="1"/>
    <col min="9489" max="9489" width="1.7109375" style="171" customWidth="1"/>
    <col min="9490" max="9492" width="6.7109375" style="171" customWidth="1"/>
    <col min="9493" max="9493" width="1.7109375" style="171" customWidth="1"/>
    <col min="9494" max="9496" width="6.7109375" style="171" customWidth="1"/>
    <col min="9497" max="9497" width="1.7109375" style="171" customWidth="1"/>
    <col min="9498" max="9500" width="6.7109375" style="171" customWidth="1"/>
    <col min="9501" max="9728" width="11.42578125" style="171"/>
    <col min="9729" max="9729" width="21.42578125" style="171" customWidth="1"/>
    <col min="9730" max="9730" width="8.42578125" style="171" customWidth="1"/>
    <col min="9731" max="9731" width="8.140625" style="171" customWidth="1"/>
    <col min="9732" max="9732" width="7.5703125" style="171" customWidth="1"/>
    <col min="9733" max="9733" width="1.7109375" style="171" customWidth="1"/>
    <col min="9734" max="9736" width="6.7109375" style="171" customWidth="1"/>
    <col min="9737" max="9737" width="1.7109375" style="171" customWidth="1"/>
    <col min="9738" max="9740" width="6.7109375" style="171" customWidth="1"/>
    <col min="9741" max="9741" width="1.7109375" style="171" customWidth="1"/>
    <col min="9742" max="9744" width="6.7109375" style="171" customWidth="1"/>
    <col min="9745" max="9745" width="1.7109375" style="171" customWidth="1"/>
    <col min="9746" max="9748" width="6.7109375" style="171" customWidth="1"/>
    <col min="9749" max="9749" width="1.7109375" style="171" customWidth="1"/>
    <col min="9750" max="9752" width="6.7109375" style="171" customWidth="1"/>
    <col min="9753" max="9753" width="1.7109375" style="171" customWidth="1"/>
    <col min="9754" max="9756" width="6.7109375" style="171" customWidth="1"/>
    <col min="9757" max="9984" width="11.42578125" style="171"/>
    <col min="9985" max="9985" width="21.42578125" style="171" customWidth="1"/>
    <col min="9986" max="9986" width="8.42578125" style="171" customWidth="1"/>
    <col min="9987" max="9987" width="8.140625" style="171" customWidth="1"/>
    <col min="9988" max="9988" width="7.5703125" style="171" customWidth="1"/>
    <col min="9989" max="9989" width="1.7109375" style="171" customWidth="1"/>
    <col min="9990" max="9992" width="6.7109375" style="171" customWidth="1"/>
    <col min="9993" max="9993" width="1.7109375" style="171" customWidth="1"/>
    <col min="9994" max="9996" width="6.7109375" style="171" customWidth="1"/>
    <col min="9997" max="9997" width="1.7109375" style="171" customWidth="1"/>
    <col min="9998" max="10000" width="6.7109375" style="171" customWidth="1"/>
    <col min="10001" max="10001" width="1.7109375" style="171" customWidth="1"/>
    <col min="10002" max="10004" width="6.7109375" style="171" customWidth="1"/>
    <col min="10005" max="10005" width="1.7109375" style="171" customWidth="1"/>
    <col min="10006" max="10008" width="6.7109375" style="171" customWidth="1"/>
    <col min="10009" max="10009" width="1.7109375" style="171" customWidth="1"/>
    <col min="10010" max="10012" width="6.7109375" style="171" customWidth="1"/>
    <col min="10013" max="10240" width="11.42578125" style="171"/>
    <col min="10241" max="10241" width="21.42578125" style="171" customWidth="1"/>
    <col min="10242" max="10242" width="8.42578125" style="171" customWidth="1"/>
    <col min="10243" max="10243" width="8.140625" style="171" customWidth="1"/>
    <col min="10244" max="10244" width="7.5703125" style="171" customWidth="1"/>
    <col min="10245" max="10245" width="1.7109375" style="171" customWidth="1"/>
    <col min="10246" max="10248" width="6.7109375" style="171" customWidth="1"/>
    <col min="10249" max="10249" width="1.7109375" style="171" customWidth="1"/>
    <col min="10250" max="10252" width="6.7109375" style="171" customWidth="1"/>
    <col min="10253" max="10253" width="1.7109375" style="171" customWidth="1"/>
    <col min="10254" max="10256" width="6.7109375" style="171" customWidth="1"/>
    <col min="10257" max="10257" width="1.7109375" style="171" customWidth="1"/>
    <col min="10258" max="10260" width="6.7109375" style="171" customWidth="1"/>
    <col min="10261" max="10261" width="1.7109375" style="171" customWidth="1"/>
    <col min="10262" max="10264" width="6.7109375" style="171" customWidth="1"/>
    <col min="10265" max="10265" width="1.7109375" style="171" customWidth="1"/>
    <col min="10266" max="10268" width="6.7109375" style="171" customWidth="1"/>
    <col min="10269" max="10496" width="11.42578125" style="171"/>
    <col min="10497" max="10497" width="21.42578125" style="171" customWidth="1"/>
    <col min="10498" max="10498" width="8.42578125" style="171" customWidth="1"/>
    <col min="10499" max="10499" width="8.140625" style="171" customWidth="1"/>
    <col min="10500" max="10500" width="7.5703125" style="171" customWidth="1"/>
    <col min="10501" max="10501" width="1.7109375" style="171" customWidth="1"/>
    <col min="10502" max="10504" width="6.7109375" style="171" customWidth="1"/>
    <col min="10505" max="10505" width="1.7109375" style="171" customWidth="1"/>
    <col min="10506" max="10508" width="6.7109375" style="171" customWidth="1"/>
    <col min="10509" max="10509" width="1.7109375" style="171" customWidth="1"/>
    <col min="10510" max="10512" width="6.7109375" style="171" customWidth="1"/>
    <col min="10513" max="10513" width="1.7109375" style="171" customWidth="1"/>
    <col min="10514" max="10516" width="6.7109375" style="171" customWidth="1"/>
    <col min="10517" max="10517" width="1.7109375" style="171" customWidth="1"/>
    <col min="10518" max="10520" width="6.7109375" style="171" customWidth="1"/>
    <col min="10521" max="10521" width="1.7109375" style="171" customWidth="1"/>
    <col min="10522" max="10524" width="6.7109375" style="171" customWidth="1"/>
    <col min="10525" max="10752" width="11.42578125" style="171"/>
    <col min="10753" max="10753" width="21.42578125" style="171" customWidth="1"/>
    <col min="10754" max="10754" width="8.42578125" style="171" customWidth="1"/>
    <col min="10755" max="10755" width="8.140625" style="171" customWidth="1"/>
    <col min="10756" max="10756" width="7.5703125" style="171" customWidth="1"/>
    <col min="10757" max="10757" width="1.7109375" style="171" customWidth="1"/>
    <col min="10758" max="10760" width="6.7109375" style="171" customWidth="1"/>
    <col min="10761" max="10761" width="1.7109375" style="171" customWidth="1"/>
    <col min="10762" max="10764" width="6.7109375" style="171" customWidth="1"/>
    <col min="10765" max="10765" width="1.7109375" style="171" customWidth="1"/>
    <col min="10766" max="10768" width="6.7109375" style="171" customWidth="1"/>
    <col min="10769" max="10769" width="1.7109375" style="171" customWidth="1"/>
    <col min="10770" max="10772" width="6.7109375" style="171" customWidth="1"/>
    <col min="10773" max="10773" width="1.7109375" style="171" customWidth="1"/>
    <col min="10774" max="10776" width="6.7109375" style="171" customWidth="1"/>
    <col min="10777" max="10777" width="1.7109375" style="171" customWidth="1"/>
    <col min="10778" max="10780" width="6.7109375" style="171" customWidth="1"/>
    <col min="10781" max="11008" width="11.42578125" style="171"/>
    <col min="11009" max="11009" width="21.42578125" style="171" customWidth="1"/>
    <col min="11010" max="11010" width="8.42578125" style="171" customWidth="1"/>
    <col min="11011" max="11011" width="8.140625" style="171" customWidth="1"/>
    <col min="11012" max="11012" width="7.5703125" style="171" customWidth="1"/>
    <col min="11013" max="11013" width="1.7109375" style="171" customWidth="1"/>
    <col min="11014" max="11016" width="6.7109375" style="171" customWidth="1"/>
    <col min="11017" max="11017" width="1.7109375" style="171" customWidth="1"/>
    <col min="11018" max="11020" width="6.7109375" style="171" customWidth="1"/>
    <col min="11021" max="11021" width="1.7109375" style="171" customWidth="1"/>
    <col min="11022" max="11024" width="6.7109375" style="171" customWidth="1"/>
    <col min="11025" max="11025" width="1.7109375" style="171" customWidth="1"/>
    <col min="11026" max="11028" width="6.7109375" style="171" customWidth="1"/>
    <col min="11029" max="11029" width="1.7109375" style="171" customWidth="1"/>
    <col min="11030" max="11032" width="6.7109375" style="171" customWidth="1"/>
    <col min="11033" max="11033" width="1.7109375" style="171" customWidth="1"/>
    <col min="11034" max="11036" width="6.7109375" style="171" customWidth="1"/>
    <col min="11037" max="11264" width="11.42578125" style="171"/>
    <col min="11265" max="11265" width="21.42578125" style="171" customWidth="1"/>
    <col min="11266" max="11266" width="8.42578125" style="171" customWidth="1"/>
    <col min="11267" max="11267" width="8.140625" style="171" customWidth="1"/>
    <col min="11268" max="11268" width="7.5703125" style="171" customWidth="1"/>
    <col min="11269" max="11269" width="1.7109375" style="171" customWidth="1"/>
    <col min="11270" max="11272" width="6.7109375" style="171" customWidth="1"/>
    <col min="11273" max="11273" width="1.7109375" style="171" customWidth="1"/>
    <col min="11274" max="11276" width="6.7109375" style="171" customWidth="1"/>
    <col min="11277" max="11277" width="1.7109375" style="171" customWidth="1"/>
    <col min="11278" max="11280" width="6.7109375" style="171" customWidth="1"/>
    <col min="11281" max="11281" width="1.7109375" style="171" customWidth="1"/>
    <col min="11282" max="11284" width="6.7109375" style="171" customWidth="1"/>
    <col min="11285" max="11285" width="1.7109375" style="171" customWidth="1"/>
    <col min="11286" max="11288" width="6.7109375" style="171" customWidth="1"/>
    <col min="11289" max="11289" width="1.7109375" style="171" customWidth="1"/>
    <col min="11290" max="11292" width="6.7109375" style="171" customWidth="1"/>
    <col min="11293" max="11520" width="11.42578125" style="171"/>
    <col min="11521" max="11521" width="21.42578125" style="171" customWidth="1"/>
    <col min="11522" max="11522" width="8.42578125" style="171" customWidth="1"/>
    <col min="11523" max="11523" width="8.140625" style="171" customWidth="1"/>
    <col min="11524" max="11524" width="7.5703125" style="171" customWidth="1"/>
    <col min="11525" max="11525" width="1.7109375" style="171" customWidth="1"/>
    <col min="11526" max="11528" width="6.7109375" style="171" customWidth="1"/>
    <col min="11529" max="11529" width="1.7109375" style="171" customWidth="1"/>
    <col min="11530" max="11532" width="6.7109375" style="171" customWidth="1"/>
    <col min="11533" max="11533" width="1.7109375" style="171" customWidth="1"/>
    <col min="11534" max="11536" width="6.7109375" style="171" customWidth="1"/>
    <col min="11537" max="11537" width="1.7109375" style="171" customWidth="1"/>
    <col min="11538" max="11540" width="6.7109375" style="171" customWidth="1"/>
    <col min="11541" max="11541" width="1.7109375" style="171" customWidth="1"/>
    <col min="11542" max="11544" width="6.7109375" style="171" customWidth="1"/>
    <col min="11545" max="11545" width="1.7109375" style="171" customWidth="1"/>
    <col min="11546" max="11548" width="6.7109375" style="171" customWidth="1"/>
    <col min="11549" max="11776" width="11.42578125" style="171"/>
    <col min="11777" max="11777" width="21.42578125" style="171" customWidth="1"/>
    <col min="11778" max="11778" width="8.42578125" style="171" customWidth="1"/>
    <col min="11779" max="11779" width="8.140625" style="171" customWidth="1"/>
    <col min="11780" max="11780" width="7.5703125" style="171" customWidth="1"/>
    <col min="11781" max="11781" width="1.7109375" style="171" customWidth="1"/>
    <col min="11782" max="11784" width="6.7109375" style="171" customWidth="1"/>
    <col min="11785" max="11785" width="1.7109375" style="171" customWidth="1"/>
    <col min="11786" max="11788" width="6.7109375" style="171" customWidth="1"/>
    <col min="11789" max="11789" width="1.7109375" style="171" customWidth="1"/>
    <col min="11790" max="11792" width="6.7109375" style="171" customWidth="1"/>
    <col min="11793" max="11793" width="1.7109375" style="171" customWidth="1"/>
    <col min="11794" max="11796" width="6.7109375" style="171" customWidth="1"/>
    <col min="11797" max="11797" width="1.7109375" style="171" customWidth="1"/>
    <col min="11798" max="11800" width="6.7109375" style="171" customWidth="1"/>
    <col min="11801" max="11801" width="1.7109375" style="171" customWidth="1"/>
    <col min="11802" max="11804" width="6.7109375" style="171" customWidth="1"/>
    <col min="11805" max="12032" width="11.42578125" style="171"/>
    <col min="12033" max="12033" width="21.42578125" style="171" customWidth="1"/>
    <col min="12034" max="12034" width="8.42578125" style="171" customWidth="1"/>
    <col min="12035" max="12035" width="8.140625" style="171" customWidth="1"/>
    <col min="12036" max="12036" width="7.5703125" style="171" customWidth="1"/>
    <col min="12037" max="12037" width="1.7109375" style="171" customWidth="1"/>
    <col min="12038" max="12040" width="6.7109375" style="171" customWidth="1"/>
    <col min="12041" max="12041" width="1.7109375" style="171" customWidth="1"/>
    <col min="12042" max="12044" width="6.7109375" style="171" customWidth="1"/>
    <col min="12045" max="12045" width="1.7109375" style="171" customWidth="1"/>
    <col min="12046" max="12048" width="6.7109375" style="171" customWidth="1"/>
    <col min="12049" max="12049" width="1.7109375" style="171" customWidth="1"/>
    <col min="12050" max="12052" width="6.7109375" style="171" customWidth="1"/>
    <col min="12053" max="12053" width="1.7109375" style="171" customWidth="1"/>
    <col min="12054" max="12056" width="6.7109375" style="171" customWidth="1"/>
    <col min="12057" max="12057" width="1.7109375" style="171" customWidth="1"/>
    <col min="12058" max="12060" width="6.7109375" style="171" customWidth="1"/>
    <col min="12061" max="12288" width="11.42578125" style="171"/>
    <col min="12289" max="12289" width="21.42578125" style="171" customWidth="1"/>
    <col min="12290" max="12290" width="8.42578125" style="171" customWidth="1"/>
    <col min="12291" max="12291" width="8.140625" style="171" customWidth="1"/>
    <col min="12292" max="12292" width="7.5703125" style="171" customWidth="1"/>
    <col min="12293" max="12293" width="1.7109375" style="171" customWidth="1"/>
    <col min="12294" max="12296" width="6.7109375" style="171" customWidth="1"/>
    <col min="12297" max="12297" width="1.7109375" style="171" customWidth="1"/>
    <col min="12298" max="12300" width="6.7109375" style="171" customWidth="1"/>
    <col min="12301" max="12301" width="1.7109375" style="171" customWidth="1"/>
    <col min="12302" max="12304" width="6.7109375" style="171" customWidth="1"/>
    <col min="12305" max="12305" width="1.7109375" style="171" customWidth="1"/>
    <col min="12306" max="12308" width="6.7109375" style="171" customWidth="1"/>
    <col min="12309" max="12309" width="1.7109375" style="171" customWidth="1"/>
    <col min="12310" max="12312" width="6.7109375" style="171" customWidth="1"/>
    <col min="12313" max="12313" width="1.7109375" style="171" customWidth="1"/>
    <col min="12314" max="12316" width="6.7109375" style="171" customWidth="1"/>
    <col min="12317" max="12544" width="11.42578125" style="171"/>
    <col min="12545" max="12545" width="21.42578125" style="171" customWidth="1"/>
    <col min="12546" max="12546" width="8.42578125" style="171" customWidth="1"/>
    <col min="12547" max="12547" width="8.140625" style="171" customWidth="1"/>
    <col min="12548" max="12548" width="7.5703125" style="171" customWidth="1"/>
    <col min="12549" max="12549" width="1.7109375" style="171" customWidth="1"/>
    <col min="12550" max="12552" width="6.7109375" style="171" customWidth="1"/>
    <col min="12553" max="12553" width="1.7109375" style="171" customWidth="1"/>
    <col min="12554" max="12556" width="6.7109375" style="171" customWidth="1"/>
    <col min="12557" max="12557" width="1.7109375" style="171" customWidth="1"/>
    <col min="12558" max="12560" width="6.7109375" style="171" customWidth="1"/>
    <col min="12561" max="12561" width="1.7109375" style="171" customWidth="1"/>
    <col min="12562" max="12564" width="6.7109375" style="171" customWidth="1"/>
    <col min="12565" max="12565" width="1.7109375" style="171" customWidth="1"/>
    <col min="12566" max="12568" width="6.7109375" style="171" customWidth="1"/>
    <col min="12569" max="12569" width="1.7109375" style="171" customWidth="1"/>
    <col min="12570" max="12572" width="6.7109375" style="171" customWidth="1"/>
    <col min="12573" max="12800" width="11.42578125" style="171"/>
    <col min="12801" max="12801" width="21.42578125" style="171" customWidth="1"/>
    <col min="12802" max="12802" width="8.42578125" style="171" customWidth="1"/>
    <col min="12803" max="12803" width="8.140625" style="171" customWidth="1"/>
    <col min="12804" max="12804" width="7.5703125" style="171" customWidth="1"/>
    <col min="12805" max="12805" width="1.7109375" style="171" customWidth="1"/>
    <col min="12806" max="12808" width="6.7109375" style="171" customWidth="1"/>
    <col min="12809" max="12809" width="1.7109375" style="171" customWidth="1"/>
    <col min="12810" max="12812" width="6.7109375" style="171" customWidth="1"/>
    <col min="12813" max="12813" width="1.7109375" style="171" customWidth="1"/>
    <col min="12814" max="12816" width="6.7109375" style="171" customWidth="1"/>
    <col min="12817" max="12817" width="1.7109375" style="171" customWidth="1"/>
    <col min="12818" max="12820" width="6.7109375" style="171" customWidth="1"/>
    <col min="12821" max="12821" width="1.7109375" style="171" customWidth="1"/>
    <col min="12822" max="12824" width="6.7109375" style="171" customWidth="1"/>
    <col min="12825" max="12825" width="1.7109375" style="171" customWidth="1"/>
    <col min="12826" max="12828" width="6.7109375" style="171" customWidth="1"/>
    <col min="12829" max="13056" width="11.42578125" style="171"/>
    <col min="13057" max="13057" width="21.42578125" style="171" customWidth="1"/>
    <col min="13058" max="13058" width="8.42578125" style="171" customWidth="1"/>
    <col min="13059" max="13059" width="8.140625" style="171" customWidth="1"/>
    <col min="13060" max="13060" width="7.5703125" style="171" customWidth="1"/>
    <col min="13061" max="13061" width="1.7109375" style="171" customWidth="1"/>
    <col min="13062" max="13064" width="6.7109375" style="171" customWidth="1"/>
    <col min="13065" max="13065" width="1.7109375" style="171" customWidth="1"/>
    <col min="13066" max="13068" width="6.7109375" style="171" customWidth="1"/>
    <col min="13069" max="13069" width="1.7109375" style="171" customWidth="1"/>
    <col min="13070" max="13072" width="6.7109375" style="171" customWidth="1"/>
    <col min="13073" max="13073" width="1.7109375" style="171" customWidth="1"/>
    <col min="13074" max="13076" width="6.7109375" style="171" customWidth="1"/>
    <col min="13077" max="13077" width="1.7109375" style="171" customWidth="1"/>
    <col min="13078" max="13080" width="6.7109375" style="171" customWidth="1"/>
    <col min="13081" max="13081" width="1.7109375" style="171" customWidth="1"/>
    <col min="13082" max="13084" width="6.7109375" style="171" customWidth="1"/>
    <col min="13085" max="13312" width="11.42578125" style="171"/>
    <col min="13313" max="13313" width="21.42578125" style="171" customWidth="1"/>
    <col min="13314" max="13314" width="8.42578125" style="171" customWidth="1"/>
    <col min="13315" max="13315" width="8.140625" style="171" customWidth="1"/>
    <col min="13316" max="13316" width="7.5703125" style="171" customWidth="1"/>
    <col min="13317" max="13317" width="1.7109375" style="171" customWidth="1"/>
    <col min="13318" max="13320" width="6.7109375" style="171" customWidth="1"/>
    <col min="13321" max="13321" width="1.7109375" style="171" customWidth="1"/>
    <col min="13322" max="13324" width="6.7109375" style="171" customWidth="1"/>
    <col min="13325" max="13325" width="1.7109375" style="171" customWidth="1"/>
    <col min="13326" max="13328" width="6.7109375" style="171" customWidth="1"/>
    <col min="13329" max="13329" width="1.7109375" style="171" customWidth="1"/>
    <col min="13330" max="13332" width="6.7109375" style="171" customWidth="1"/>
    <col min="13333" max="13333" width="1.7109375" style="171" customWidth="1"/>
    <col min="13334" max="13336" width="6.7109375" style="171" customWidth="1"/>
    <col min="13337" max="13337" width="1.7109375" style="171" customWidth="1"/>
    <col min="13338" max="13340" width="6.7109375" style="171" customWidth="1"/>
    <col min="13341" max="13568" width="11.42578125" style="171"/>
    <col min="13569" max="13569" width="21.42578125" style="171" customWidth="1"/>
    <col min="13570" max="13570" width="8.42578125" style="171" customWidth="1"/>
    <col min="13571" max="13571" width="8.140625" style="171" customWidth="1"/>
    <col min="13572" max="13572" width="7.5703125" style="171" customWidth="1"/>
    <col min="13573" max="13573" width="1.7109375" style="171" customWidth="1"/>
    <col min="13574" max="13576" width="6.7109375" style="171" customWidth="1"/>
    <col min="13577" max="13577" width="1.7109375" style="171" customWidth="1"/>
    <col min="13578" max="13580" width="6.7109375" style="171" customWidth="1"/>
    <col min="13581" max="13581" width="1.7109375" style="171" customWidth="1"/>
    <col min="13582" max="13584" width="6.7109375" style="171" customWidth="1"/>
    <col min="13585" max="13585" width="1.7109375" style="171" customWidth="1"/>
    <col min="13586" max="13588" width="6.7109375" style="171" customWidth="1"/>
    <col min="13589" max="13589" width="1.7109375" style="171" customWidth="1"/>
    <col min="13590" max="13592" width="6.7109375" style="171" customWidth="1"/>
    <col min="13593" max="13593" width="1.7109375" style="171" customWidth="1"/>
    <col min="13594" max="13596" width="6.7109375" style="171" customWidth="1"/>
    <col min="13597" max="13824" width="11.42578125" style="171"/>
    <col min="13825" max="13825" width="21.42578125" style="171" customWidth="1"/>
    <col min="13826" max="13826" width="8.42578125" style="171" customWidth="1"/>
    <col min="13827" max="13827" width="8.140625" style="171" customWidth="1"/>
    <col min="13828" max="13828" width="7.5703125" style="171" customWidth="1"/>
    <col min="13829" max="13829" width="1.7109375" style="171" customWidth="1"/>
    <col min="13830" max="13832" width="6.7109375" style="171" customWidth="1"/>
    <col min="13833" max="13833" width="1.7109375" style="171" customWidth="1"/>
    <col min="13834" max="13836" width="6.7109375" style="171" customWidth="1"/>
    <col min="13837" max="13837" width="1.7109375" style="171" customWidth="1"/>
    <col min="13838" max="13840" width="6.7109375" style="171" customWidth="1"/>
    <col min="13841" max="13841" width="1.7109375" style="171" customWidth="1"/>
    <col min="13842" max="13844" width="6.7109375" style="171" customWidth="1"/>
    <col min="13845" max="13845" width="1.7109375" style="171" customWidth="1"/>
    <col min="13846" max="13848" width="6.7109375" style="171" customWidth="1"/>
    <col min="13849" max="13849" width="1.7109375" style="171" customWidth="1"/>
    <col min="13850" max="13852" width="6.7109375" style="171" customWidth="1"/>
    <col min="13853" max="14080" width="11.42578125" style="171"/>
    <col min="14081" max="14081" width="21.42578125" style="171" customWidth="1"/>
    <col min="14082" max="14082" width="8.42578125" style="171" customWidth="1"/>
    <col min="14083" max="14083" width="8.140625" style="171" customWidth="1"/>
    <col min="14084" max="14084" width="7.5703125" style="171" customWidth="1"/>
    <col min="14085" max="14085" width="1.7109375" style="171" customWidth="1"/>
    <col min="14086" max="14088" width="6.7109375" style="171" customWidth="1"/>
    <col min="14089" max="14089" width="1.7109375" style="171" customWidth="1"/>
    <col min="14090" max="14092" width="6.7109375" style="171" customWidth="1"/>
    <col min="14093" max="14093" width="1.7109375" style="171" customWidth="1"/>
    <col min="14094" max="14096" width="6.7109375" style="171" customWidth="1"/>
    <col min="14097" max="14097" width="1.7109375" style="171" customWidth="1"/>
    <col min="14098" max="14100" width="6.7109375" style="171" customWidth="1"/>
    <col min="14101" max="14101" width="1.7109375" style="171" customWidth="1"/>
    <col min="14102" max="14104" width="6.7109375" style="171" customWidth="1"/>
    <col min="14105" max="14105" width="1.7109375" style="171" customWidth="1"/>
    <col min="14106" max="14108" width="6.7109375" style="171" customWidth="1"/>
    <col min="14109" max="14336" width="11.42578125" style="171"/>
    <col min="14337" max="14337" width="21.42578125" style="171" customWidth="1"/>
    <col min="14338" max="14338" width="8.42578125" style="171" customWidth="1"/>
    <col min="14339" max="14339" width="8.140625" style="171" customWidth="1"/>
    <col min="14340" max="14340" width="7.5703125" style="171" customWidth="1"/>
    <col min="14341" max="14341" width="1.7109375" style="171" customWidth="1"/>
    <col min="14342" max="14344" width="6.7109375" style="171" customWidth="1"/>
    <col min="14345" max="14345" width="1.7109375" style="171" customWidth="1"/>
    <col min="14346" max="14348" width="6.7109375" style="171" customWidth="1"/>
    <col min="14349" max="14349" width="1.7109375" style="171" customWidth="1"/>
    <col min="14350" max="14352" width="6.7109375" style="171" customWidth="1"/>
    <col min="14353" max="14353" width="1.7109375" style="171" customWidth="1"/>
    <col min="14354" max="14356" width="6.7109375" style="171" customWidth="1"/>
    <col min="14357" max="14357" width="1.7109375" style="171" customWidth="1"/>
    <col min="14358" max="14360" width="6.7109375" style="171" customWidth="1"/>
    <col min="14361" max="14361" width="1.7109375" style="171" customWidth="1"/>
    <col min="14362" max="14364" width="6.7109375" style="171" customWidth="1"/>
    <col min="14365" max="14592" width="11.42578125" style="171"/>
    <col min="14593" max="14593" width="21.42578125" style="171" customWidth="1"/>
    <col min="14594" max="14594" width="8.42578125" style="171" customWidth="1"/>
    <col min="14595" max="14595" width="8.140625" style="171" customWidth="1"/>
    <col min="14596" max="14596" width="7.5703125" style="171" customWidth="1"/>
    <col min="14597" max="14597" width="1.7109375" style="171" customWidth="1"/>
    <col min="14598" max="14600" width="6.7109375" style="171" customWidth="1"/>
    <col min="14601" max="14601" width="1.7109375" style="171" customWidth="1"/>
    <col min="14602" max="14604" width="6.7109375" style="171" customWidth="1"/>
    <col min="14605" max="14605" width="1.7109375" style="171" customWidth="1"/>
    <col min="14606" max="14608" width="6.7109375" style="171" customWidth="1"/>
    <col min="14609" max="14609" width="1.7109375" style="171" customWidth="1"/>
    <col min="14610" max="14612" width="6.7109375" style="171" customWidth="1"/>
    <col min="14613" max="14613" width="1.7109375" style="171" customWidth="1"/>
    <col min="14614" max="14616" width="6.7109375" style="171" customWidth="1"/>
    <col min="14617" max="14617" width="1.7109375" style="171" customWidth="1"/>
    <col min="14618" max="14620" width="6.7109375" style="171" customWidth="1"/>
    <col min="14621" max="14848" width="11.42578125" style="171"/>
    <col min="14849" max="14849" width="21.42578125" style="171" customWidth="1"/>
    <col min="14850" max="14850" width="8.42578125" style="171" customWidth="1"/>
    <col min="14851" max="14851" width="8.140625" style="171" customWidth="1"/>
    <col min="14852" max="14852" width="7.5703125" style="171" customWidth="1"/>
    <col min="14853" max="14853" width="1.7109375" style="171" customWidth="1"/>
    <col min="14854" max="14856" width="6.7109375" style="171" customWidth="1"/>
    <col min="14857" max="14857" width="1.7109375" style="171" customWidth="1"/>
    <col min="14858" max="14860" width="6.7109375" style="171" customWidth="1"/>
    <col min="14861" max="14861" width="1.7109375" style="171" customWidth="1"/>
    <col min="14862" max="14864" width="6.7109375" style="171" customWidth="1"/>
    <col min="14865" max="14865" width="1.7109375" style="171" customWidth="1"/>
    <col min="14866" max="14868" width="6.7109375" style="171" customWidth="1"/>
    <col min="14869" max="14869" width="1.7109375" style="171" customWidth="1"/>
    <col min="14870" max="14872" width="6.7109375" style="171" customWidth="1"/>
    <col min="14873" max="14873" width="1.7109375" style="171" customWidth="1"/>
    <col min="14874" max="14876" width="6.7109375" style="171" customWidth="1"/>
    <col min="14877" max="15104" width="11.42578125" style="171"/>
    <col min="15105" max="15105" width="21.42578125" style="171" customWidth="1"/>
    <col min="15106" max="15106" width="8.42578125" style="171" customWidth="1"/>
    <col min="15107" max="15107" width="8.140625" style="171" customWidth="1"/>
    <col min="15108" max="15108" width="7.5703125" style="171" customWidth="1"/>
    <col min="15109" max="15109" width="1.7109375" style="171" customWidth="1"/>
    <col min="15110" max="15112" width="6.7109375" style="171" customWidth="1"/>
    <col min="15113" max="15113" width="1.7109375" style="171" customWidth="1"/>
    <col min="15114" max="15116" width="6.7109375" style="171" customWidth="1"/>
    <col min="15117" max="15117" width="1.7109375" style="171" customWidth="1"/>
    <col min="15118" max="15120" width="6.7109375" style="171" customWidth="1"/>
    <col min="15121" max="15121" width="1.7109375" style="171" customWidth="1"/>
    <col min="15122" max="15124" width="6.7109375" style="171" customWidth="1"/>
    <col min="15125" max="15125" width="1.7109375" style="171" customWidth="1"/>
    <col min="15126" max="15128" width="6.7109375" style="171" customWidth="1"/>
    <col min="15129" max="15129" width="1.7109375" style="171" customWidth="1"/>
    <col min="15130" max="15132" width="6.7109375" style="171" customWidth="1"/>
    <col min="15133" max="15360" width="11.42578125" style="171"/>
    <col min="15361" max="15361" width="21.42578125" style="171" customWidth="1"/>
    <col min="15362" max="15362" width="8.42578125" style="171" customWidth="1"/>
    <col min="15363" max="15363" width="8.140625" style="171" customWidth="1"/>
    <col min="15364" max="15364" width="7.5703125" style="171" customWidth="1"/>
    <col min="15365" max="15365" width="1.7109375" style="171" customWidth="1"/>
    <col min="15366" max="15368" width="6.7109375" style="171" customWidth="1"/>
    <col min="15369" max="15369" width="1.7109375" style="171" customWidth="1"/>
    <col min="15370" max="15372" width="6.7109375" style="171" customWidth="1"/>
    <col min="15373" max="15373" width="1.7109375" style="171" customWidth="1"/>
    <col min="15374" max="15376" width="6.7109375" style="171" customWidth="1"/>
    <col min="15377" max="15377" width="1.7109375" style="171" customWidth="1"/>
    <col min="15378" max="15380" width="6.7109375" style="171" customWidth="1"/>
    <col min="15381" max="15381" width="1.7109375" style="171" customWidth="1"/>
    <col min="15382" max="15384" width="6.7109375" style="171" customWidth="1"/>
    <col min="15385" max="15385" width="1.7109375" style="171" customWidth="1"/>
    <col min="15386" max="15388" width="6.7109375" style="171" customWidth="1"/>
    <col min="15389" max="15616" width="11.42578125" style="171"/>
    <col min="15617" max="15617" width="21.42578125" style="171" customWidth="1"/>
    <col min="15618" max="15618" width="8.42578125" style="171" customWidth="1"/>
    <col min="15619" max="15619" width="8.140625" style="171" customWidth="1"/>
    <col min="15620" max="15620" width="7.5703125" style="171" customWidth="1"/>
    <col min="15621" max="15621" width="1.7109375" style="171" customWidth="1"/>
    <col min="15622" max="15624" width="6.7109375" style="171" customWidth="1"/>
    <col min="15625" max="15625" width="1.7109375" style="171" customWidth="1"/>
    <col min="15626" max="15628" width="6.7109375" style="171" customWidth="1"/>
    <col min="15629" max="15629" width="1.7109375" style="171" customWidth="1"/>
    <col min="15630" max="15632" width="6.7109375" style="171" customWidth="1"/>
    <col min="15633" max="15633" width="1.7109375" style="171" customWidth="1"/>
    <col min="15634" max="15636" width="6.7109375" style="171" customWidth="1"/>
    <col min="15637" max="15637" width="1.7109375" style="171" customWidth="1"/>
    <col min="15638" max="15640" width="6.7109375" style="171" customWidth="1"/>
    <col min="15641" max="15641" width="1.7109375" style="171" customWidth="1"/>
    <col min="15642" max="15644" width="6.7109375" style="171" customWidth="1"/>
    <col min="15645" max="15872" width="11.42578125" style="171"/>
    <col min="15873" max="15873" width="21.42578125" style="171" customWidth="1"/>
    <col min="15874" max="15874" width="8.42578125" style="171" customWidth="1"/>
    <col min="15875" max="15875" width="8.140625" style="171" customWidth="1"/>
    <col min="15876" max="15876" width="7.5703125" style="171" customWidth="1"/>
    <col min="15877" max="15877" width="1.7109375" style="171" customWidth="1"/>
    <col min="15878" max="15880" width="6.7109375" style="171" customWidth="1"/>
    <col min="15881" max="15881" width="1.7109375" style="171" customWidth="1"/>
    <col min="15882" max="15884" width="6.7109375" style="171" customWidth="1"/>
    <col min="15885" max="15885" width="1.7109375" style="171" customWidth="1"/>
    <col min="15886" max="15888" width="6.7109375" style="171" customWidth="1"/>
    <col min="15889" max="15889" width="1.7109375" style="171" customWidth="1"/>
    <col min="15890" max="15892" width="6.7109375" style="171" customWidth="1"/>
    <col min="15893" max="15893" width="1.7109375" style="171" customWidth="1"/>
    <col min="15894" max="15896" width="6.7109375" style="171" customWidth="1"/>
    <col min="15897" max="15897" width="1.7109375" style="171" customWidth="1"/>
    <col min="15898" max="15900" width="6.7109375" style="171" customWidth="1"/>
    <col min="15901" max="16128" width="11.42578125" style="171"/>
    <col min="16129" max="16129" width="21.42578125" style="171" customWidth="1"/>
    <col min="16130" max="16130" width="8.42578125" style="171" customWidth="1"/>
    <col min="16131" max="16131" width="8.140625" style="171" customWidth="1"/>
    <col min="16132" max="16132" width="7.5703125" style="171" customWidth="1"/>
    <col min="16133" max="16133" width="1.7109375" style="171" customWidth="1"/>
    <col min="16134" max="16136" width="6.7109375" style="171" customWidth="1"/>
    <col min="16137" max="16137" width="1.7109375" style="171" customWidth="1"/>
    <col min="16138" max="16140" width="6.7109375" style="171" customWidth="1"/>
    <col min="16141" max="16141" width="1.7109375" style="171" customWidth="1"/>
    <col min="16142" max="16144" width="6.7109375" style="171" customWidth="1"/>
    <col min="16145" max="16145" width="1.7109375" style="171" customWidth="1"/>
    <col min="16146" max="16148" width="6.7109375" style="171" customWidth="1"/>
    <col min="16149" max="16149" width="1.7109375" style="171" customWidth="1"/>
    <col min="16150" max="16152" width="6.7109375" style="171" customWidth="1"/>
    <col min="16153" max="16153" width="1.7109375" style="171" customWidth="1"/>
    <col min="16154" max="16156" width="6.7109375" style="171" customWidth="1"/>
    <col min="16157" max="16384" width="11.42578125" style="171"/>
  </cols>
  <sheetData>
    <row r="1" spans="1:33" s="163" customFormat="1" ht="15" customHeight="1" x14ac:dyDescent="0.2">
      <c r="A1" s="336" t="s">
        <v>310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171"/>
      <c r="AD1" s="29"/>
      <c r="AE1" s="318" t="s">
        <v>356</v>
      </c>
      <c r="AF1" s="318"/>
      <c r="AG1" s="171"/>
    </row>
    <row r="2" spans="1:33" s="163" customFormat="1" ht="15" customHeight="1" x14ac:dyDescent="0.2">
      <c r="A2" s="330" t="s">
        <v>353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171"/>
      <c r="AD2" s="30"/>
      <c r="AE2" s="318"/>
      <c r="AF2" s="318"/>
      <c r="AG2" s="171"/>
    </row>
    <row r="3" spans="1:33" s="163" customFormat="1" ht="15" customHeight="1" x14ac:dyDescent="0.2">
      <c r="A3" s="336" t="s">
        <v>254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171"/>
      <c r="AD3" s="171"/>
      <c r="AE3" s="171"/>
      <c r="AF3" s="171"/>
      <c r="AG3" s="171"/>
    </row>
    <row r="4" spans="1:33" s="163" customFormat="1" ht="15" customHeight="1" x14ac:dyDescent="0.2">
      <c r="A4" s="330" t="s">
        <v>255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171"/>
      <c r="AD4" s="171"/>
      <c r="AE4" s="171"/>
      <c r="AF4" s="171"/>
      <c r="AG4" s="171"/>
    </row>
    <row r="5" spans="1:33" s="163" customFormat="1" ht="15" customHeight="1" x14ac:dyDescent="0.2">
      <c r="A5" s="330" t="s">
        <v>515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ht="15" customHeight="1" x14ac:dyDescent="0.2">
      <c r="A7" s="332" t="s">
        <v>470</v>
      </c>
      <c r="B7" s="331" t="s">
        <v>19</v>
      </c>
      <c r="C7" s="331"/>
      <c r="D7" s="331"/>
      <c r="E7" s="109"/>
      <c r="F7" s="331" t="s">
        <v>116</v>
      </c>
      <c r="G7" s="331"/>
      <c r="H7" s="331"/>
      <c r="I7" s="109"/>
      <c r="J7" s="331" t="s">
        <v>117</v>
      </c>
      <c r="K7" s="331"/>
      <c r="L7" s="331"/>
      <c r="M7" s="109"/>
      <c r="N7" s="331" t="s">
        <v>118</v>
      </c>
      <c r="O7" s="331"/>
      <c r="P7" s="331"/>
      <c r="Q7" s="109"/>
      <c r="R7" s="331" t="s">
        <v>119</v>
      </c>
      <c r="S7" s="331"/>
      <c r="T7" s="331"/>
      <c r="U7" s="109"/>
      <c r="V7" s="331" t="s">
        <v>120</v>
      </c>
      <c r="W7" s="331"/>
      <c r="X7" s="331"/>
      <c r="Y7" s="109"/>
      <c r="Z7" s="331" t="s">
        <v>121</v>
      </c>
      <c r="AA7" s="331"/>
      <c r="AB7" s="331"/>
    </row>
    <row r="8" spans="1:33" ht="15" customHeight="1" thickBot="1" x14ac:dyDescent="0.25">
      <c r="A8" s="333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63" customFormat="1" ht="15" customHeight="1" x14ac:dyDescent="0.2">
      <c r="A9" s="112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71"/>
      <c r="AD9" s="171"/>
      <c r="AE9" s="171"/>
      <c r="AF9" s="171"/>
      <c r="AG9" s="171"/>
    </row>
    <row r="10" spans="1:33" s="163" customFormat="1" ht="15" customHeight="1" x14ac:dyDescent="0.2">
      <c r="A10" s="136" t="s">
        <v>19</v>
      </c>
      <c r="B10" s="152">
        <f t="shared" ref="B10:D11" si="0">+B16+B22</f>
        <v>90167</v>
      </c>
      <c r="C10" s="152">
        <f t="shared" si="0"/>
        <v>44756</v>
      </c>
      <c r="D10" s="152">
        <f t="shared" si="0"/>
        <v>45411</v>
      </c>
      <c r="E10" s="152"/>
      <c r="F10" s="152">
        <f t="shared" ref="F10:H12" si="1">+F16+F22</f>
        <v>19217</v>
      </c>
      <c r="G10" s="152">
        <f t="shared" si="1"/>
        <v>9995</v>
      </c>
      <c r="H10" s="152">
        <f t="shared" si="1"/>
        <v>9222</v>
      </c>
      <c r="I10" s="152"/>
      <c r="J10" s="152">
        <f t="shared" ref="J10:L12" si="2">+J16+J22</f>
        <v>16185</v>
      </c>
      <c r="K10" s="152">
        <f t="shared" si="2"/>
        <v>8175</v>
      </c>
      <c r="L10" s="152">
        <f t="shared" si="2"/>
        <v>8010</v>
      </c>
      <c r="M10" s="152"/>
      <c r="N10" s="152">
        <f t="shared" ref="N10:P12" si="3">+N16+N22</f>
        <v>13971</v>
      </c>
      <c r="O10" s="152">
        <f t="shared" si="3"/>
        <v>6965</v>
      </c>
      <c r="P10" s="152">
        <f t="shared" si="3"/>
        <v>7006</v>
      </c>
      <c r="Q10" s="152"/>
      <c r="R10" s="152">
        <f t="shared" ref="R10:T12" si="4">+R16+R22</f>
        <v>15997</v>
      </c>
      <c r="S10" s="152">
        <f t="shared" si="4"/>
        <v>7839</v>
      </c>
      <c r="T10" s="152">
        <f t="shared" si="4"/>
        <v>8158</v>
      </c>
      <c r="U10" s="152"/>
      <c r="V10" s="152">
        <f t="shared" ref="V10:X12" si="5">+V16+V22</f>
        <v>12957</v>
      </c>
      <c r="W10" s="152">
        <f t="shared" si="5"/>
        <v>6290</v>
      </c>
      <c r="X10" s="152">
        <f t="shared" si="5"/>
        <v>6667</v>
      </c>
      <c r="Y10" s="152"/>
      <c r="Z10" s="152">
        <f t="shared" ref="Z10:AB12" si="6">+Z16+Z22</f>
        <v>11840</v>
      </c>
      <c r="AA10" s="152">
        <f t="shared" si="6"/>
        <v>5492</v>
      </c>
      <c r="AB10" s="152">
        <f t="shared" si="6"/>
        <v>6348</v>
      </c>
      <c r="AC10" s="171"/>
      <c r="AD10" s="171"/>
      <c r="AE10" s="171"/>
      <c r="AF10" s="171"/>
      <c r="AG10" s="171"/>
    </row>
    <row r="11" spans="1:33" s="163" customFormat="1" ht="15" customHeight="1" x14ac:dyDescent="0.2">
      <c r="A11" s="116" t="s">
        <v>73</v>
      </c>
      <c r="B11" s="115">
        <f t="shared" si="0"/>
        <v>87130</v>
      </c>
      <c r="C11" s="115">
        <f t="shared" si="0"/>
        <v>42915</v>
      </c>
      <c r="D11" s="115">
        <f t="shared" si="0"/>
        <v>44215</v>
      </c>
      <c r="E11" s="115"/>
      <c r="F11" s="115">
        <f t="shared" si="1"/>
        <v>18746</v>
      </c>
      <c r="G11" s="115">
        <f t="shared" si="1"/>
        <v>9689</v>
      </c>
      <c r="H11" s="115">
        <f t="shared" si="1"/>
        <v>9057</v>
      </c>
      <c r="I11" s="115"/>
      <c r="J11" s="115">
        <f t="shared" si="2"/>
        <v>15746</v>
      </c>
      <c r="K11" s="115">
        <f t="shared" si="2"/>
        <v>7887</v>
      </c>
      <c r="L11" s="115">
        <f t="shared" si="2"/>
        <v>7859</v>
      </c>
      <c r="M11" s="115"/>
      <c r="N11" s="115">
        <f t="shared" si="3"/>
        <v>13550</v>
      </c>
      <c r="O11" s="115">
        <f t="shared" si="3"/>
        <v>6697</v>
      </c>
      <c r="P11" s="115">
        <f t="shared" si="3"/>
        <v>6853</v>
      </c>
      <c r="Q11" s="115"/>
      <c r="R11" s="115">
        <f t="shared" si="4"/>
        <v>15347</v>
      </c>
      <c r="S11" s="115">
        <f t="shared" si="4"/>
        <v>7479</v>
      </c>
      <c r="T11" s="115">
        <f t="shared" si="4"/>
        <v>7868</v>
      </c>
      <c r="U11" s="115"/>
      <c r="V11" s="115">
        <f t="shared" si="5"/>
        <v>12420</v>
      </c>
      <c r="W11" s="115">
        <f t="shared" si="5"/>
        <v>5974</v>
      </c>
      <c r="X11" s="115">
        <f t="shared" si="5"/>
        <v>6446</v>
      </c>
      <c r="Y11" s="115"/>
      <c r="Z11" s="115">
        <f t="shared" si="6"/>
        <v>11321</v>
      </c>
      <c r="AA11" s="115">
        <f t="shared" si="6"/>
        <v>5189</v>
      </c>
      <c r="AB11" s="115">
        <f t="shared" si="6"/>
        <v>6132</v>
      </c>
      <c r="AC11" s="171"/>
      <c r="AD11" s="171"/>
      <c r="AE11" s="171"/>
      <c r="AF11" s="171"/>
      <c r="AG11" s="171"/>
    </row>
    <row r="12" spans="1:33" s="163" customFormat="1" ht="15" customHeight="1" x14ac:dyDescent="0.2">
      <c r="A12" s="116" t="s">
        <v>74</v>
      </c>
      <c r="B12" s="115">
        <f>+B18+B24</f>
        <v>639</v>
      </c>
      <c r="C12" s="115">
        <f>+C18+C24</f>
        <v>359</v>
      </c>
      <c r="D12" s="115">
        <f>+D18+D24</f>
        <v>280</v>
      </c>
      <c r="E12" s="115"/>
      <c r="F12" s="115">
        <f t="shared" si="1"/>
        <v>136</v>
      </c>
      <c r="G12" s="115">
        <f t="shared" si="1"/>
        <v>74</v>
      </c>
      <c r="H12" s="115">
        <f t="shared" si="1"/>
        <v>62</v>
      </c>
      <c r="I12" s="115"/>
      <c r="J12" s="115">
        <f t="shared" si="2"/>
        <v>127</v>
      </c>
      <c r="K12" s="115">
        <f t="shared" si="2"/>
        <v>71</v>
      </c>
      <c r="L12" s="115">
        <f t="shared" si="2"/>
        <v>56</v>
      </c>
      <c r="M12" s="115"/>
      <c r="N12" s="115">
        <f t="shared" si="3"/>
        <v>139</v>
      </c>
      <c r="O12" s="115">
        <f t="shared" si="3"/>
        <v>81</v>
      </c>
      <c r="P12" s="115">
        <f t="shared" si="3"/>
        <v>58</v>
      </c>
      <c r="Q12" s="115"/>
      <c r="R12" s="115">
        <f t="shared" si="4"/>
        <v>107</v>
      </c>
      <c r="S12" s="115">
        <f t="shared" si="4"/>
        <v>59</v>
      </c>
      <c r="T12" s="115">
        <f t="shared" si="4"/>
        <v>48</v>
      </c>
      <c r="U12" s="115"/>
      <c r="V12" s="115">
        <f t="shared" si="5"/>
        <v>54</v>
      </c>
      <c r="W12" s="115">
        <f t="shared" si="5"/>
        <v>29</v>
      </c>
      <c r="X12" s="115">
        <f t="shared" si="5"/>
        <v>25</v>
      </c>
      <c r="Y12" s="115"/>
      <c r="Z12" s="115">
        <f t="shared" si="6"/>
        <v>76</v>
      </c>
      <c r="AA12" s="115">
        <f t="shared" si="6"/>
        <v>45</v>
      </c>
      <c r="AB12" s="115">
        <f t="shared" si="6"/>
        <v>31</v>
      </c>
      <c r="AC12" s="171"/>
      <c r="AD12" s="171"/>
      <c r="AE12" s="171"/>
      <c r="AF12" s="171"/>
      <c r="AG12" s="171"/>
    </row>
    <row r="13" spans="1:33" s="163" customFormat="1" ht="15" customHeight="1" x14ac:dyDescent="0.2">
      <c r="A13" s="116" t="s">
        <v>263</v>
      </c>
      <c r="B13" s="115">
        <f>+B19</f>
        <v>2398</v>
      </c>
      <c r="C13" s="115">
        <f>+C19</f>
        <v>1482</v>
      </c>
      <c r="D13" s="115">
        <f>+D19</f>
        <v>916</v>
      </c>
      <c r="E13" s="115"/>
      <c r="F13" s="115">
        <f>+F19</f>
        <v>335</v>
      </c>
      <c r="G13" s="115">
        <f>+G19</f>
        <v>232</v>
      </c>
      <c r="H13" s="115">
        <f>+H19</f>
        <v>103</v>
      </c>
      <c r="I13" s="115"/>
      <c r="J13" s="115">
        <f>+J19</f>
        <v>312</v>
      </c>
      <c r="K13" s="115">
        <f>+K19</f>
        <v>217</v>
      </c>
      <c r="L13" s="115">
        <f>+L19</f>
        <v>95</v>
      </c>
      <c r="M13" s="115"/>
      <c r="N13" s="115">
        <f>+N19</f>
        <v>282</v>
      </c>
      <c r="O13" s="115">
        <f>+O19</f>
        <v>187</v>
      </c>
      <c r="P13" s="115">
        <f>+P19</f>
        <v>95</v>
      </c>
      <c r="Q13" s="115"/>
      <c r="R13" s="115">
        <f>+R19</f>
        <v>543</v>
      </c>
      <c r="S13" s="115">
        <f>+S19</f>
        <v>301</v>
      </c>
      <c r="T13" s="115">
        <f>+T19</f>
        <v>242</v>
      </c>
      <c r="U13" s="115"/>
      <c r="V13" s="115">
        <f>+V19</f>
        <v>483</v>
      </c>
      <c r="W13" s="115">
        <f>+W19</f>
        <v>287</v>
      </c>
      <c r="X13" s="115">
        <f>+X19</f>
        <v>196</v>
      </c>
      <c r="Y13" s="115"/>
      <c r="Z13" s="115">
        <f>+Z19</f>
        <v>443</v>
      </c>
      <c r="AA13" s="115">
        <f>+AA19</f>
        <v>258</v>
      </c>
      <c r="AB13" s="115">
        <f>+AB19</f>
        <v>185</v>
      </c>
      <c r="AC13" s="171"/>
      <c r="AD13" s="171"/>
      <c r="AE13" s="171"/>
      <c r="AF13" s="171"/>
      <c r="AG13" s="171"/>
    </row>
    <row r="14" spans="1:33" s="163" customFormat="1" ht="15" customHeight="1" x14ac:dyDescent="0.2">
      <c r="A14" s="112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71"/>
      <c r="AD14" s="171"/>
      <c r="AE14" s="171"/>
      <c r="AF14" s="171"/>
      <c r="AG14" s="171"/>
    </row>
    <row r="15" spans="1:33" s="163" customFormat="1" ht="15" customHeight="1" x14ac:dyDescent="0.2">
      <c r="A15" s="136" t="s">
        <v>471</v>
      </c>
      <c r="B15" s="117"/>
      <c r="C15" s="117"/>
      <c r="D15" s="117"/>
      <c r="E15" s="118"/>
      <c r="F15" s="117"/>
      <c r="G15" s="117"/>
      <c r="H15" s="117"/>
      <c r="I15" s="118"/>
      <c r="J15" s="117"/>
      <c r="K15" s="117"/>
      <c r="L15" s="117"/>
      <c r="M15" s="118"/>
      <c r="N15" s="117"/>
      <c r="O15" s="117"/>
      <c r="P15" s="117"/>
      <c r="Q15" s="118"/>
      <c r="R15" s="117"/>
      <c r="S15" s="117"/>
      <c r="T15" s="117"/>
      <c r="U15" s="118"/>
      <c r="V15" s="117"/>
      <c r="W15" s="117"/>
      <c r="X15" s="117"/>
      <c r="Y15" s="118"/>
      <c r="Z15" s="117"/>
      <c r="AA15" s="117"/>
      <c r="AB15" s="117"/>
      <c r="AC15" s="171"/>
      <c r="AD15" s="171"/>
      <c r="AE15" s="171"/>
      <c r="AF15" s="171"/>
      <c r="AG15" s="171"/>
    </row>
    <row r="16" spans="1:33" s="163" customFormat="1" ht="15" customHeight="1" x14ac:dyDescent="0.2">
      <c r="A16" s="137" t="s">
        <v>19</v>
      </c>
      <c r="B16" s="271">
        <v>60975</v>
      </c>
      <c r="C16" s="271">
        <v>30028</v>
      </c>
      <c r="D16" s="271">
        <v>30947</v>
      </c>
      <c r="E16" s="271"/>
      <c r="F16" s="271">
        <v>12124</v>
      </c>
      <c r="G16" s="271">
        <v>6268</v>
      </c>
      <c r="H16" s="271">
        <v>5856</v>
      </c>
      <c r="I16" s="271"/>
      <c r="J16" s="271">
        <v>10185</v>
      </c>
      <c r="K16" s="271">
        <v>5154</v>
      </c>
      <c r="L16" s="271">
        <v>5031</v>
      </c>
      <c r="M16" s="271"/>
      <c r="N16" s="271">
        <v>8884</v>
      </c>
      <c r="O16" s="271">
        <v>4392</v>
      </c>
      <c r="P16" s="271">
        <v>4492</v>
      </c>
      <c r="Q16" s="271"/>
      <c r="R16" s="271">
        <v>11606</v>
      </c>
      <c r="S16" s="271">
        <v>5615</v>
      </c>
      <c r="T16" s="271">
        <v>5991</v>
      </c>
      <c r="U16" s="271"/>
      <c r="V16" s="271">
        <v>9542</v>
      </c>
      <c r="W16" s="271">
        <v>4609</v>
      </c>
      <c r="X16" s="271">
        <v>4933</v>
      </c>
      <c r="Y16" s="271"/>
      <c r="Z16" s="271">
        <v>8634</v>
      </c>
      <c r="AA16" s="271">
        <v>3990</v>
      </c>
      <c r="AB16" s="271">
        <v>4644</v>
      </c>
      <c r="AC16" s="171"/>
      <c r="AD16" s="171"/>
      <c r="AE16" s="171"/>
      <c r="AF16" s="171"/>
      <c r="AG16" s="171"/>
    </row>
    <row r="17" spans="1:33" ht="15" customHeight="1" x14ac:dyDescent="0.2">
      <c r="A17" s="116" t="s">
        <v>73</v>
      </c>
      <c r="B17" s="272">
        <v>57938</v>
      </c>
      <c r="C17" s="272">
        <v>28187</v>
      </c>
      <c r="D17" s="272">
        <v>29751</v>
      </c>
      <c r="E17" s="272"/>
      <c r="F17" s="272">
        <v>11653</v>
      </c>
      <c r="G17" s="272">
        <v>5962</v>
      </c>
      <c r="H17" s="272">
        <v>5691</v>
      </c>
      <c r="I17" s="272"/>
      <c r="J17" s="272">
        <v>9746</v>
      </c>
      <c r="K17" s="272">
        <v>4866</v>
      </c>
      <c r="L17" s="272">
        <v>4880</v>
      </c>
      <c r="M17" s="272"/>
      <c r="N17" s="272">
        <v>8463</v>
      </c>
      <c r="O17" s="272">
        <v>4124</v>
      </c>
      <c r="P17" s="272">
        <v>4339</v>
      </c>
      <c r="Q17" s="272"/>
      <c r="R17" s="272">
        <v>10956</v>
      </c>
      <c r="S17" s="272">
        <v>5255</v>
      </c>
      <c r="T17" s="272">
        <v>5701</v>
      </c>
      <c r="U17" s="272"/>
      <c r="V17" s="272">
        <v>9005</v>
      </c>
      <c r="W17" s="272">
        <v>4293</v>
      </c>
      <c r="X17" s="272">
        <v>4712</v>
      </c>
      <c r="Y17" s="272"/>
      <c r="Z17" s="272">
        <v>8115</v>
      </c>
      <c r="AA17" s="272">
        <v>3687</v>
      </c>
      <c r="AB17" s="272">
        <v>4428</v>
      </c>
    </row>
    <row r="18" spans="1:33" ht="15" customHeight="1" x14ac:dyDescent="0.2">
      <c r="A18" s="116" t="s">
        <v>74</v>
      </c>
      <c r="B18" s="272">
        <v>639</v>
      </c>
      <c r="C18" s="272">
        <v>359</v>
      </c>
      <c r="D18" s="272">
        <v>280</v>
      </c>
      <c r="E18" s="272"/>
      <c r="F18" s="272">
        <v>136</v>
      </c>
      <c r="G18" s="272">
        <v>74</v>
      </c>
      <c r="H18" s="272">
        <v>62</v>
      </c>
      <c r="I18" s="272"/>
      <c r="J18" s="272">
        <v>127</v>
      </c>
      <c r="K18" s="272">
        <v>71</v>
      </c>
      <c r="L18" s="272">
        <v>56</v>
      </c>
      <c r="M18" s="272"/>
      <c r="N18" s="272">
        <v>139</v>
      </c>
      <c r="O18" s="272">
        <v>81</v>
      </c>
      <c r="P18" s="272">
        <v>58</v>
      </c>
      <c r="Q18" s="272"/>
      <c r="R18" s="272">
        <v>107</v>
      </c>
      <c r="S18" s="272">
        <v>59</v>
      </c>
      <c r="T18" s="272">
        <v>48</v>
      </c>
      <c r="U18" s="272"/>
      <c r="V18" s="272">
        <v>54</v>
      </c>
      <c r="W18" s="272">
        <v>29</v>
      </c>
      <c r="X18" s="272">
        <v>25</v>
      </c>
      <c r="Y18" s="272"/>
      <c r="Z18" s="272">
        <v>76</v>
      </c>
      <c r="AA18" s="272">
        <v>45</v>
      </c>
      <c r="AB18" s="272">
        <v>31</v>
      </c>
    </row>
    <row r="19" spans="1:33" ht="15" customHeight="1" x14ac:dyDescent="0.2">
      <c r="A19" s="116" t="s">
        <v>263</v>
      </c>
      <c r="B19" s="272">
        <v>2398</v>
      </c>
      <c r="C19" s="272">
        <v>1482</v>
      </c>
      <c r="D19" s="272">
        <v>916</v>
      </c>
      <c r="E19" s="272"/>
      <c r="F19" s="272">
        <v>335</v>
      </c>
      <c r="G19" s="272">
        <v>232</v>
      </c>
      <c r="H19" s="272">
        <v>103</v>
      </c>
      <c r="I19" s="272"/>
      <c r="J19" s="272">
        <v>312</v>
      </c>
      <c r="K19" s="272">
        <v>217</v>
      </c>
      <c r="L19" s="272">
        <v>95</v>
      </c>
      <c r="M19" s="272"/>
      <c r="N19" s="272">
        <v>282</v>
      </c>
      <c r="O19" s="272">
        <v>187</v>
      </c>
      <c r="P19" s="272">
        <v>95</v>
      </c>
      <c r="Q19" s="272"/>
      <c r="R19" s="272">
        <v>543</v>
      </c>
      <c r="S19" s="272">
        <v>301</v>
      </c>
      <c r="T19" s="272">
        <v>242</v>
      </c>
      <c r="U19" s="272"/>
      <c r="V19" s="272">
        <v>483</v>
      </c>
      <c r="W19" s="272">
        <v>287</v>
      </c>
      <c r="X19" s="272">
        <v>196</v>
      </c>
      <c r="Y19" s="272"/>
      <c r="Z19" s="272">
        <v>443</v>
      </c>
      <c r="AA19" s="272">
        <v>258</v>
      </c>
      <c r="AB19" s="272">
        <v>185</v>
      </c>
    </row>
    <row r="20" spans="1:33" ht="15" customHeight="1" x14ac:dyDescent="0.2">
      <c r="A20" s="116"/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</row>
    <row r="21" spans="1:33" ht="15" customHeight="1" x14ac:dyDescent="0.2">
      <c r="A21" s="125" t="s">
        <v>472</v>
      </c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</row>
    <row r="22" spans="1:33" s="163" customFormat="1" ht="15" customHeight="1" x14ac:dyDescent="0.2">
      <c r="A22" s="137" t="s">
        <v>19</v>
      </c>
      <c r="B22" s="271">
        <v>29192</v>
      </c>
      <c r="C22" s="271">
        <v>14728</v>
      </c>
      <c r="D22" s="271">
        <v>14464</v>
      </c>
      <c r="E22" s="271"/>
      <c r="F22" s="271">
        <v>7093</v>
      </c>
      <c r="G22" s="271">
        <v>3727</v>
      </c>
      <c r="H22" s="271">
        <v>3366</v>
      </c>
      <c r="I22" s="271"/>
      <c r="J22" s="271">
        <v>6000</v>
      </c>
      <c r="K22" s="271">
        <v>3021</v>
      </c>
      <c r="L22" s="271">
        <v>2979</v>
      </c>
      <c r="M22" s="271"/>
      <c r="N22" s="271">
        <v>5087</v>
      </c>
      <c r="O22" s="271">
        <v>2573</v>
      </c>
      <c r="P22" s="271">
        <v>2514</v>
      </c>
      <c r="Q22" s="271"/>
      <c r="R22" s="271">
        <v>4391</v>
      </c>
      <c r="S22" s="271">
        <v>2224</v>
      </c>
      <c r="T22" s="271">
        <v>2167</v>
      </c>
      <c r="U22" s="271"/>
      <c r="V22" s="271">
        <v>3415</v>
      </c>
      <c r="W22" s="271">
        <v>1681</v>
      </c>
      <c r="X22" s="271">
        <v>1734</v>
      </c>
      <c r="Y22" s="271"/>
      <c r="Z22" s="271">
        <v>3206</v>
      </c>
      <c r="AA22" s="271">
        <v>1502</v>
      </c>
      <c r="AB22" s="271">
        <v>1704</v>
      </c>
      <c r="AC22" s="171"/>
      <c r="AD22" s="171"/>
      <c r="AE22" s="171"/>
      <c r="AF22" s="171"/>
      <c r="AG22" s="171"/>
    </row>
    <row r="23" spans="1:33" ht="15" customHeight="1" x14ac:dyDescent="0.2">
      <c r="A23" s="116" t="s">
        <v>73</v>
      </c>
      <c r="B23" s="272">
        <v>29192</v>
      </c>
      <c r="C23" s="272">
        <v>14728</v>
      </c>
      <c r="D23" s="272">
        <v>14464</v>
      </c>
      <c r="E23" s="272"/>
      <c r="F23" s="272">
        <v>7093</v>
      </c>
      <c r="G23" s="272">
        <v>3727</v>
      </c>
      <c r="H23" s="272">
        <v>3366</v>
      </c>
      <c r="I23" s="272"/>
      <c r="J23" s="272">
        <v>6000</v>
      </c>
      <c r="K23" s="272">
        <v>3021</v>
      </c>
      <c r="L23" s="272">
        <v>2979</v>
      </c>
      <c r="M23" s="272"/>
      <c r="N23" s="272">
        <v>5087</v>
      </c>
      <c r="O23" s="272">
        <v>2573</v>
      </c>
      <c r="P23" s="272">
        <v>2514</v>
      </c>
      <c r="Q23" s="272"/>
      <c r="R23" s="272">
        <v>4391</v>
      </c>
      <c r="S23" s="272">
        <v>2224</v>
      </c>
      <c r="T23" s="272">
        <v>2167</v>
      </c>
      <c r="U23" s="272"/>
      <c r="V23" s="272">
        <v>3415</v>
      </c>
      <c r="W23" s="272">
        <v>1681</v>
      </c>
      <c r="X23" s="272">
        <v>1734</v>
      </c>
      <c r="Y23" s="272"/>
      <c r="Z23" s="272">
        <v>3206</v>
      </c>
      <c r="AA23" s="272">
        <v>1502</v>
      </c>
      <c r="AB23" s="272">
        <v>1704</v>
      </c>
    </row>
    <row r="24" spans="1:33" ht="15" customHeight="1" x14ac:dyDescent="0.2">
      <c r="A24" s="116" t="s">
        <v>74</v>
      </c>
      <c r="B24" s="248">
        <v>0</v>
      </c>
      <c r="C24" s="248">
        <v>0</v>
      </c>
      <c r="D24" s="248">
        <v>0</v>
      </c>
      <c r="E24" s="248"/>
      <c r="F24" s="248">
        <v>0</v>
      </c>
      <c r="G24" s="248">
        <v>0</v>
      </c>
      <c r="H24" s="248">
        <v>0</v>
      </c>
      <c r="I24" s="248"/>
      <c r="J24" s="248">
        <v>0</v>
      </c>
      <c r="K24" s="248">
        <v>0</v>
      </c>
      <c r="L24" s="248">
        <v>0</v>
      </c>
      <c r="M24" s="248"/>
      <c r="N24" s="248">
        <v>0</v>
      </c>
      <c r="O24" s="248">
        <v>0</v>
      </c>
      <c r="P24" s="248">
        <v>0</v>
      </c>
      <c r="Q24" s="248"/>
      <c r="R24" s="248">
        <v>0</v>
      </c>
      <c r="S24" s="248">
        <v>0</v>
      </c>
      <c r="T24" s="248">
        <v>0</v>
      </c>
      <c r="U24" s="248"/>
      <c r="V24" s="248">
        <v>0</v>
      </c>
      <c r="W24" s="248">
        <v>0</v>
      </c>
      <c r="X24" s="248">
        <v>0</v>
      </c>
      <c r="Y24" s="248"/>
      <c r="Z24" s="248">
        <v>0</v>
      </c>
      <c r="AA24" s="248">
        <v>0</v>
      </c>
      <c r="AB24" s="248">
        <v>0</v>
      </c>
    </row>
    <row r="25" spans="1:33" ht="15" customHeight="1" thickBot="1" x14ac:dyDescent="0.25">
      <c r="A25" s="120" t="s">
        <v>263</v>
      </c>
      <c r="B25" s="249">
        <v>0</v>
      </c>
      <c r="C25" s="249">
        <v>0</v>
      </c>
      <c r="D25" s="249">
        <v>0</v>
      </c>
      <c r="E25" s="249"/>
      <c r="F25" s="249">
        <v>0</v>
      </c>
      <c r="G25" s="249">
        <v>0</v>
      </c>
      <c r="H25" s="249">
        <v>0</v>
      </c>
      <c r="I25" s="249"/>
      <c r="J25" s="249">
        <v>0</v>
      </c>
      <c r="K25" s="249">
        <v>0</v>
      </c>
      <c r="L25" s="249">
        <v>0</v>
      </c>
      <c r="M25" s="249"/>
      <c r="N25" s="249">
        <v>0</v>
      </c>
      <c r="O25" s="249">
        <v>0</v>
      </c>
      <c r="P25" s="249">
        <v>0</v>
      </c>
      <c r="Q25" s="249"/>
      <c r="R25" s="249">
        <v>0</v>
      </c>
      <c r="S25" s="249">
        <v>0</v>
      </c>
      <c r="T25" s="249">
        <v>0</v>
      </c>
      <c r="U25" s="249"/>
      <c r="V25" s="249">
        <v>0</v>
      </c>
      <c r="W25" s="249">
        <v>0</v>
      </c>
      <c r="X25" s="249">
        <v>0</v>
      </c>
      <c r="Y25" s="249"/>
      <c r="Z25" s="249">
        <v>0</v>
      </c>
      <c r="AA25" s="249">
        <v>0</v>
      </c>
      <c r="AB25" s="249">
        <v>0</v>
      </c>
    </row>
    <row r="26" spans="1:33" ht="15" customHeight="1" x14ac:dyDescent="0.2">
      <c r="A26" s="334" t="s">
        <v>256</v>
      </c>
      <c r="B26" s="334"/>
      <c r="C26" s="334"/>
      <c r="D26" s="334"/>
      <c r="E26" s="334"/>
      <c r="F26" s="334"/>
      <c r="G26" s="334"/>
      <c r="H26" s="334"/>
      <c r="I26" s="334"/>
      <c r="J26" s="334"/>
      <c r="K26" s="334"/>
      <c r="L26" s="334"/>
      <c r="M26" s="334"/>
      <c r="N26" s="334"/>
      <c r="O26" s="334"/>
      <c r="P26" s="334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</row>
    <row r="27" spans="1:33" ht="15" customHeight="1" x14ac:dyDescent="0.2">
      <c r="A27" s="335" t="s">
        <v>242</v>
      </c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7" orientation="landscape" r:id="rId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9"/>
  <sheetViews>
    <sheetView topLeftCell="A93" zoomScaleNormal="100" zoomScaleSheetLayoutView="50" workbookViewId="0">
      <selection activeCell="AE102" sqref="AE102:AF103"/>
    </sheetView>
  </sheetViews>
  <sheetFormatPr baseColWidth="10" defaultRowHeight="15" customHeight="1" x14ac:dyDescent="0.25"/>
  <cols>
    <col min="1" max="1" width="16.28515625" style="108" customWidth="1"/>
    <col min="2" max="4" width="7.5703125" style="108" customWidth="1"/>
    <col min="5" max="5" width="1.7109375" style="108" customWidth="1"/>
    <col min="6" max="8" width="7.5703125" style="108" customWidth="1"/>
    <col min="9" max="9" width="1.7109375" style="108" customWidth="1"/>
    <col min="10" max="12" width="7.5703125" style="108" customWidth="1"/>
    <col min="13" max="13" width="1.7109375" style="108" customWidth="1"/>
    <col min="14" max="16" width="7.5703125" style="108" customWidth="1"/>
    <col min="17" max="17" width="1.7109375" style="108" customWidth="1"/>
    <col min="18" max="20" width="7.5703125" style="108" customWidth="1"/>
    <col min="21" max="21" width="1.7109375" style="108" customWidth="1"/>
    <col min="22" max="24" width="7.5703125" style="108" customWidth="1"/>
    <col min="25" max="25" width="1.7109375" style="108" customWidth="1"/>
    <col min="26" max="28" width="7.5703125" style="108" customWidth="1"/>
    <col min="29" max="33" width="8.7109375" style="108" customWidth="1"/>
    <col min="34" max="256" width="11.42578125" style="108"/>
    <col min="257" max="257" width="19.42578125" style="108" customWidth="1"/>
    <col min="258" max="258" width="8.42578125" style="108" customWidth="1"/>
    <col min="259" max="259" width="8.140625" style="108" customWidth="1"/>
    <col min="260" max="260" width="7.5703125" style="108" customWidth="1"/>
    <col min="261" max="261" width="1.7109375" style="108" customWidth="1"/>
    <col min="262" max="264" width="6.7109375" style="108" customWidth="1"/>
    <col min="265" max="265" width="1.7109375" style="108" customWidth="1"/>
    <col min="266" max="268" width="6.7109375" style="108" customWidth="1"/>
    <col min="269" max="269" width="1.7109375" style="108" customWidth="1"/>
    <col min="270" max="272" width="6.7109375" style="108" customWidth="1"/>
    <col min="273" max="273" width="1.7109375" style="108" customWidth="1"/>
    <col min="274" max="276" width="6.7109375" style="108" customWidth="1"/>
    <col min="277" max="277" width="1.7109375" style="108" customWidth="1"/>
    <col min="278" max="280" width="6.7109375" style="108" customWidth="1"/>
    <col min="281" max="281" width="1.7109375" style="108" customWidth="1"/>
    <col min="282" max="282" width="6.5703125" style="108" customWidth="1"/>
    <col min="283" max="284" width="6.7109375" style="108" customWidth="1"/>
    <col min="285" max="512" width="11.42578125" style="108"/>
    <col min="513" max="513" width="19.42578125" style="108" customWidth="1"/>
    <col min="514" max="514" width="8.42578125" style="108" customWidth="1"/>
    <col min="515" max="515" width="8.140625" style="108" customWidth="1"/>
    <col min="516" max="516" width="7.5703125" style="108" customWidth="1"/>
    <col min="517" max="517" width="1.7109375" style="108" customWidth="1"/>
    <col min="518" max="520" width="6.7109375" style="108" customWidth="1"/>
    <col min="521" max="521" width="1.7109375" style="108" customWidth="1"/>
    <col min="522" max="524" width="6.7109375" style="108" customWidth="1"/>
    <col min="525" max="525" width="1.7109375" style="108" customWidth="1"/>
    <col min="526" max="528" width="6.7109375" style="108" customWidth="1"/>
    <col min="529" max="529" width="1.7109375" style="108" customWidth="1"/>
    <col min="530" max="532" width="6.7109375" style="108" customWidth="1"/>
    <col min="533" max="533" width="1.7109375" style="108" customWidth="1"/>
    <col min="534" max="536" width="6.7109375" style="108" customWidth="1"/>
    <col min="537" max="537" width="1.7109375" style="108" customWidth="1"/>
    <col min="538" max="538" width="6.5703125" style="108" customWidth="1"/>
    <col min="539" max="540" width="6.7109375" style="108" customWidth="1"/>
    <col min="541" max="768" width="11.42578125" style="108"/>
    <col min="769" max="769" width="19.42578125" style="108" customWidth="1"/>
    <col min="770" max="770" width="8.42578125" style="108" customWidth="1"/>
    <col min="771" max="771" width="8.140625" style="108" customWidth="1"/>
    <col min="772" max="772" width="7.5703125" style="108" customWidth="1"/>
    <col min="773" max="773" width="1.7109375" style="108" customWidth="1"/>
    <col min="774" max="776" width="6.7109375" style="108" customWidth="1"/>
    <col min="777" max="777" width="1.7109375" style="108" customWidth="1"/>
    <col min="778" max="780" width="6.7109375" style="108" customWidth="1"/>
    <col min="781" max="781" width="1.7109375" style="108" customWidth="1"/>
    <col min="782" max="784" width="6.7109375" style="108" customWidth="1"/>
    <col min="785" max="785" width="1.7109375" style="108" customWidth="1"/>
    <col min="786" max="788" width="6.7109375" style="108" customWidth="1"/>
    <col min="789" max="789" width="1.7109375" style="108" customWidth="1"/>
    <col min="790" max="792" width="6.7109375" style="108" customWidth="1"/>
    <col min="793" max="793" width="1.7109375" style="108" customWidth="1"/>
    <col min="794" max="794" width="6.5703125" style="108" customWidth="1"/>
    <col min="795" max="796" width="6.7109375" style="108" customWidth="1"/>
    <col min="797" max="1024" width="11.42578125" style="108"/>
    <col min="1025" max="1025" width="19.42578125" style="108" customWidth="1"/>
    <col min="1026" max="1026" width="8.42578125" style="108" customWidth="1"/>
    <col min="1027" max="1027" width="8.140625" style="108" customWidth="1"/>
    <col min="1028" max="1028" width="7.5703125" style="108" customWidth="1"/>
    <col min="1029" max="1029" width="1.7109375" style="108" customWidth="1"/>
    <col min="1030" max="1032" width="6.7109375" style="108" customWidth="1"/>
    <col min="1033" max="1033" width="1.7109375" style="108" customWidth="1"/>
    <col min="1034" max="1036" width="6.7109375" style="108" customWidth="1"/>
    <col min="1037" max="1037" width="1.7109375" style="108" customWidth="1"/>
    <col min="1038" max="1040" width="6.7109375" style="108" customWidth="1"/>
    <col min="1041" max="1041" width="1.7109375" style="108" customWidth="1"/>
    <col min="1042" max="1044" width="6.7109375" style="108" customWidth="1"/>
    <col min="1045" max="1045" width="1.7109375" style="108" customWidth="1"/>
    <col min="1046" max="1048" width="6.7109375" style="108" customWidth="1"/>
    <col min="1049" max="1049" width="1.7109375" style="108" customWidth="1"/>
    <col min="1050" max="1050" width="6.5703125" style="108" customWidth="1"/>
    <col min="1051" max="1052" width="6.7109375" style="108" customWidth="1"/>
    <col min="1053" max="1280" width="11.42578125" style="108"/>
    <col min="1281" max="1281" width="19.42578125" style="108" customWidth="1"/>
    <col min="1282" max="1282" width="8.42578125" style="108" customWidth="1"/>
    <col min="1283" max="1283" width="8.140625" style="108" customWidth="1"/>
    <col min="1284" max="1284" width="7.5703125" style="108" customWidth="1"/>
    <col min="1285" max="1285" width="1.7109375" style="108" customWidth="1"/>
    <col min="1286" max="1288" width="6.7109375" style="108" customWidth="1"/>
    <col min="1289" max="1289" width="1.7109375" style="108" customWidth="1"/>
    <col min="1290" max="1292" width="6.7109375" style="108" customWidth="1"/>
    <col min="1293" max="1293" width="1.7109375" style="108" customWidth="1"/>
    <col min="1294" max="1296" width="6.7109375" style="108" customWidth="1"/>
    <col min="1297" max="1297" width="1.7109375" style="108" customWidth="1"/>
    <col min="1298" max="1300" width="6.7109375" style="108" customWidth="1"/>
    <col min="1301" max="1301" width="1.7109375" style="108" customWidth="1"/>
    <col min="1302" max="1304" width="6.7109375" style="108" customWidth="1"/>
    <col min="1305" max="1305" width="1.7109375" style="108" customWidth="1"/>
    <col min="1306" max="1306" width="6.5703125" style="108" customWidth="1"/>
    <col min="1307" max="1308" width="6.7109375" style="108" customWidth="1"/>
    <col min="1309" max="1536" width="11.42578125" style="108"/>
    <col min="1537" max="1537" width="19.42578125" style="108" customWidth="1"/>
    <col min="1538" max="1538" width="8.42578125" style="108" customWidth="1"/>
    <col min="1539" max="1539" width="8.140625" style="108" customWidth="1"/>
    <col min="1540" max="1540" width="7.5703125" style="108" customWidth="1"/>
    <col min="1541" max="1541" width="1.7109375" style="108" customWidth="1"/>
    <col min="1542" max="1544" width="6.7109375" style="108" customWidth="1"/>
    <col min="1545" max="1545" width="1.7109375" style="108" customWidth="1"/>
    <col min="1546" max="1548" width="6.7109375" style="108" customWidth="1"/>
    <col min="1549" max="1549" width="1.7109375" style="108" customWidth="1"/>
    <col min="1550" max="1552" width="6.7109375" style="108" customWidth="1"/>
    <col min="1553" max="1553" width="1.7109375" style="108" customWidth="1"/>
    <col min="1554" max="1556" width="6.7109375" style="108" customWidth="1"/>
    <col min="1557" max="1557" width="1.7109375" style="108" customWidth="1"/>
    <col min="1558" max="1560" width="6.7109375" style="108" customWidth="1"/>
    <col min="1561" max="1561" width="1.7109375" style="108" customWidth="1"/>
    <col min="1562" max="1562" width="6.5703125" style="108" customWidth="1"/>
    <col min="1563" max="1564" width="6.7109375" style="108" customWidth="1"/>
    <col min="1565" max="1792" width="11.42578125" style="108"/>
    <col min="1793" max="1793" width="19.42578125" style="108" customWidth="1"/>
    <col min="1794" max="1794" width="8.42578125" style="108" customWidth="1"/>
    <col min="1795" max="1795" width="8.140625" style="108" customWidth="1"/>
    <col min="1796" max="1796" width="7.5703125" style="108" customWidth="1"/>
    <col min="1797" max="1797" width="1.7109375" style="108" customWidth="1"/>
    <col min="1798" max="1800" width="6.7109375" style="108" customWidth="1"/>
    <col min="1801" max="1801" width="1.7109375" style="108" customWidth="1"/>
    <col min="1802" max="1804" width="6.7109375" style="108" customWidth="1"/>
    <col min="1805" max="1805" width="1.7109375" style="108" customWidth="1"/>
    <col min="1806" max="1808" width="6.7109375" style="108" customWidth="1"/>
    <col min="1809" max="1809" width="1.7109375" style="108" customWidth="1"/>
    <col min="1810" max="1812" width="6.7109375" style="108" customWidth="1"/>
    <col min="1813" max="1813" width="1.7109375" style="108" customWidth="1"/>
    <col min="1814" max="1816" width="6.7109375" style="108" customWidth="1"/>
    <col min="1817" max="1817" width="1.7109375" style="108" customWidth="1"/>
    <col min="1818" max="1818" width="6.5703125" style="108" customWidth="1"/>
    <col min="1819" max="1820" width="6.7109375" style="108" customWidth="1"/>
    <col min="1821" max="2048" width="11.42578125" style="108"/>
    <col min="2049" max="2049" width="19.42578125" style="108" customWidth="1"/>
    <col min="2050" max="2050" width="8.42578125" style="108" customWidth="1"/>
    <col min="2051" max="2051" width="8.140625" style="108" customWidth="1"/>
    <col min="2052" max="2052" width="7.5703125" style="108" customWidth="1"/>
    <col min="2053" max="2053" width="1.7109375" style="108" customWidth="1"/>
    <col min="2054" max="2056" width="6.7109375" style="108" customWidth="1"/>
    <col min="2057" max="2057" width="1.7109375" style="108" customWidth="1"/>
    <col min="2058" max="2060" width="6.7109375" style="108" customWidth="1"/>
    <col min="2061" max="2061" width="1.7109375" style="108" customWidth="1"/>
    <col min="2062" max="2064" width="6.7109375" style="108" customWidth="1"/>
    <col min="2065" max="2065" width="1.7109375" style="108" customWidth="1"/>
    <col min="2066" max="2068" width="6.7109375" style="108" customWidth="1"/>
    <col min="2069" max="2069" width="1.7109375" style="108" customWidth="1"/>
    <col min="2070" max="2072" width="6.7109375" style="108" customWidth="1"/>
    <col min="2073" max="2073" width="1.7109375" style="108" customWidth="1"/>
    <col min="2074" max="2074" width="6.5703125" style="108" customWidth="1"/>
    <col min="2075" max="2076" width="6.7109375" style="108" customWidth="1"/>
    <col min="2077" max="2304" width="11.42578125" style="108"/>
    <col min="2305" max="2305" width="19.42578125" style="108" customWidth="1"/>
    <col min="2306" max="2306" width="8.42578125" style="108" customWidth="1"/>
    <col min="2307" max="2307" width="8.140625" style="108" customWidth="1"/>
    <col min="2308" max="2308" width="7.5703125" style="108" customWidth="1"/>
    <col min="2309" max="2309" width="1.7109375" style="108" customWidth="1"/>
    <col min="2310" max="2312" width="6.7109375" style="108" customWidth="1"/>
    <col min="2313" max="2313" width="1.7109375" style="108" customWidth="1"/>
    <col min="2314" max="2316" width="6.7109375" style="108" customWidth="1"/>
    <col min="2317" max="2317" width="1.7109375" style="108" customWidth="1"/>
    <col min="2318" max="2320" width="6.7109375" style="108" customWidth="1"/>
    <col min="2321" max="2321" width="1.7109375" style="108" customWidth="1"/>
    <col min="2322" max="2324" width="6.7109375" style="108" customWidth="1"/>
    <col min="2325" max="2325" width="1.7109375" style="108" customWidth="1"/>
    <col min="2326" max="2328" width="6.7109375" style="108" customWidth="1"/>
    <col min="2329" max="2329" width="1.7109375" style="108" customWidth="1"/>
    <col min="2330" max="2330" width="6.5703125" style="108" customWidth="1"/>
    <col min="2331" max="2332" width="6.7109375" style="108" customWidth="1"/>
    <col min="2333" max="2560" width="11.42578125" style="108"/>
    <col min="2561" max="2561" width="19.42578125" style="108" customWidth="1"/>
    <col min="2562" max="2562" width="8.42578125" style="108" customWidth="1"/>
    <col min="2563" max="2563" width="8.140625" style="108" customWidth="1"/>
    <col min="2564" max="2564" width="7.5703125" style="108" customWidth="1"/>
    <col min="2565" max="2565" width="1.7109375" style="108" customWidth="1"/>
    <col min="2566" max="2568" width="6.7109375" style="108" customWidth="1"/>
    <col min="2569" max="2569" width="1.7109375" style="108" customWidth="1"/>
    <col min="2570" max="2572" width="6.7109375" style="108" customWidth="1"/>
    <col min="2573" max="2573" width="1.7109375" style="108" customWidth="1"/>
    <col min="2574" max="2576" width="6.7109375" style="108" customWidth="1"/>
    <col min="2577" max="2577" width="1.7109375" style="108" customWidth="1"/>
    <col min="2578" max="2580" width="6.7109375" style="108" customWidth="1"/>
    <col min="2581" max="2581" width="1.7109375" style="108" customWidth="1"/>
    <col min="2582" max="2584" width="6.7109375" style="108" customWidth="1"/>
    <col min="2585" max="2585" width="1.7109375" style="108" customWidth="1"/>
    <col min="2586" max="2586" width="6.5703125" style="108" customWidth="1"/>
    <col min="2587" max="2588" width="6.7109375" style="108" customWidth="1"/>
    <col min="2589" max="2816" width="11.42578125" style="108"/>
    <col min="2817" max="2817" width="19.42578125" style="108" customWidth="1"/>
    <col min="2818" max="2818" width="8.42578125" style="108" customWidth="1"/>
    <col min="2819" max="2819" width="8.140625" style="108" customWidth="1"/>
    <col min="2820" max="2820" width="7.5703125" style="108" customWidth="1"/>
    <col min="2821" max="2821" width="1.7109375" style="108" customWidth="1"/>
    <col min="2822" max="2824" width="6.7109375" style="108" customWidth="1"/>
    <col min="2825" max="2825" width="1.7109375" style="108" customWidth="1"/>
    <col min="2826" max="2828" width="6.7109375" style="108" customWidth="1"/>
    <col min="2829" max="2829" width="1.7109375" style="108" customWidth="1"/>
    <col min="2830" max="2832" width="6.7109375" style="108" customWidth="1"/>
    <col min="2833" max="2833" width="1.7109375" style="108" customWidth="1"/>
    <col min="2834" max="2836" width="6.7109375" style="108" customWidth="1"/>
    <col min="2837" max="2837" width="1.7109375" style="108" customWidth="1"/>
    <col min="2838" max="2840" width="6.7109375" style="108" customWidth="1"/>
    <col min="2841" max="2841" width="1.7109375" style="108" customWidth="1"/>
    <col min="2842" max="2842" width="6.5703125" style="108" customWidth="1"/>
    <col min="2843" max="2844" width="6.7109375" style="108" customWidth="1"/>
    <col min="2845" max="3072" width="11.42578125" style="108"/>
    <col min="3073" max="3073" width="19.42578125" style="108" customWidth="1"/>
    <col min="3074" max="3074" width="8.42578125" style="108" customWidth="1"/>
    <col min="3075" max="3075" width="8.140625" style="108" customWidth="1"/>
    <col min="3076" max="3076" width="7.5703125" style="108" customWidth="1"/>
    <col min="3077" max="3077" width="1.7109375" style="108" customWidth="1"/>
    <col min="3078" max="3080" width="6.7109375" style="108" customWidth="1"/>
    <col min="3081" max="3081" width="1.7109375" style="108" customWidth="1"/>
    <col min="3082" max="3084" width="6.7109375" style="108" customWidth="1"/>
    <col min="3085" max="3085" width="1.7109375" style="108" customWidth="1"/>
    <col min="3086" max="3088" width="6.7109375" style="108" customWidth="1"/>
    <col min="3089" max="3089" width="1.7109375" style="108" customWidth="1"/>
    <col min="3090" max="3092" width="6.7109375" style="108" customWidth="1"/>
    <col min="3093" max="3093" width="1.7109375" style="108" customWidth="1"/>
    <col min="3094" max="3096" width="6.7109375" style="108" customWidth="1"/>
    <col min="3097" max="3097" width="1.7109375" style="108" customWidth="1"/>
    <col min="3098" max="3098" width="6.5703125" style="108" customWidth="1"/>
    <col min="3099" max="3100" width="6.7109375" style="108" customWidth="1"/>
    <col min="3101" max="3328" width="11.42578125" style="108"/>
    <col min="3329" max="3329" width="19.42578125" style="108" customWidth="1"/>
    <col min="3330" max="3330" width="8.42578125" style="108" customWidth="1"/>
    <col min="3331" max="3331" width="8.140625" style="108" customWidth="1"/>
    <col min="3332" max="3332" width="7.5703125" style="108" customWidth="1"/>
    <col min="3333" max="3333" width="1.7109375" style="108" customWidth="1"/>
    <col min="3334" max="3336" width="6.7109375" style="108" customWidth="1"/>
    <col min="3337" max="3337" width="1.7109375" style="108" customWidth="1"/>
    <col min="3338" max="3340" width="6.7109375" style="108" customWidth="1"/>
    <col min="3341" max="3341" width="1.7109375" style="108" customWidth="1"/>
    <col min="3342" max="3344" width="6.7109375" style="108" customWidth="1"/>
    <col min="3345" max="3345" width="1.7109375" style="108" customWidth="1"/>
    <col min="3346" max="3348" width="6.7109375" style="108" customWidth="1"/>
    <col min="3349" max="3349" width="1.7109375" style="108" customWidth="1"/>
    <col min="3350" max="3352" width="6.7109375" style="108" customWidth="1"/>
    <col min="3353" max="3353" width="1.7109375" style="108" customWidth="1"/>
    <col min="3354" max="3354" width="6.5703125" style="108" customWidth="1"/>
    <col min="3355" max="3356" width="6.7109375" style="108" customWidth="1"/>
    <col min="3357" max="3584" width="11.42578125" style="108"/>
    <col min="3585" max="3585" width="19.42578125" style="108" customWidth="1"/>
    <col min="3586" max="3586" width="8.42578125" style="108" customWidth="1"/>
    <col min="3587" max="3587" width="8.140625" style="108" customWidth="1"/>
    <col min="3588" max="3588" width="7.5703125" style="108" customWidth="1"/>
    <col min="3589" max="3589" width="1.7109375" style="108" customWidth="1"/>
    <col min="3590" max="3592" width="6.7109375" style="108" customWidth="1"/>
    <col min="3593" max="3593" width="1.7109375" style="108" customWidth="1"/>
    <col min="3594" max="3596" width="6.7109375" style="108" customWidth="1"/>
    <col min="3597" max="3597" width="1.7109375" style="108" customWidth="1"/>
    <col min="3598" max="3600" width="6.7109375" style="108" customWidth="1"/>
    <col min="3601" max="3601" width="1.7109375" style="108" customWidth="1"/>
    <col min="3602" max="3604" width="6.7109375" style="108" customWidth="1"/>
    <col min="3605" max="3605" width="1.7109375" style="108" customWidth="1"/>
    <col min="3606" max="3608" width="6.7109375" style="108" customWidth="1"/>
    <col min="3609" max="3609" width="1.7109375" style="108" customWidth="1"/>
    <col min="3610" max="3610" width="6.5703125" style="108" customWidth="1"/>
    <col min="3611" max="3612" width="6.7109375" style="108" customWidth="1"/>
    <col min="3613" max="3840" width="11.42578125" style="108"/>
    <col min="3841" max="3841" width="19.42578125" style="108" customWidth="1"/>
    <col min="3842" max="3842" width="8.42578125" style="108" customWidth="1"/>
    <col min="3843" max="3843" width="8.140625" style="108" customWidth="1"/>
    <col min="3844" max="3844" width="7.5703125" style="108" customWidth="1"/>
    <col min="3845" max="3845" width="1.7109375" style="108" customWidth="1"/>
    <col min="3846" max="3848" width="6.7109375" style="108" customWidth="1"/>
    <col min="3849" max="3849" width="1.7109375" style="108" customWidth="1"/>
    <col min="3850" max="3852" width="6.7109375" style="108" customWidth="1"/>
    <col min="3853" max="3853" width="1.7109375" style="108" customWidth="1"/>
    <col min="3854" max="3856" width="6.7109375" style="108" customWidth="1"/>
    <col min="3857" max="3857" width="1.7109375" style="108" customWidth="1"/>
    <col min="3858" max="3860" width="6.7109375" style="108" customWidth="1"/>
    <col min="3861" max="3861" width="1.7109375" style="108" customWidth="1"/>
    <col min="3862" max="3864" width="6.7109375" style="108" customWidth="1"/>
    <col min="3865" max="3865" width="1.7109375" style="108" customWidth="1"/>
    <col min="3866" max="3866" width="6.5703125" style="108" customWidth="1"/>
    <col min="3867" max="3868" width="6.7109375" style="108" customWidth="1"/>
    <col min="3869" max="4096" width="11.42578125" style="108"/>
    <col min="4097" max="4097" width="19.42578125" style="108" customWidth="1"/>
    <col min="4098" max="4098" width="8.42578125" style="108" customWidth="1"/>
    <col min="4099" max="4099" width="8.140625" style="108" customWidth="1"/>
    <col min="4100" max="4100" width="7.5703125" style="108" customWidth="1"/>
    <col min="4101" max="4101" width="1.7109375" style="108" customWidth="1"/>
    <col min="4102" max="4104" width="6.7109375" style="108" customWidth="1"/>
    <col min="4105" max="4105" width="1.7109375" style="108" customWidth="1"/>
    <col min="4106" max="4108" width="6.7109375" style="108" customWidth="1"/>
    <col min="4109" max="4109" width="1.7109375" style="108" customWidth="1"/>
    <col min="4110" max="4112" width="6.7109375" style="108" customWidth="1"/>
    <col min="4113" max="4113" width="1.7109375" style="108" customWidth="1"/>
    <col min="4114" max="4116" width="6.7109375" style="108" customWidth="1"/>
    <col min="4117" max="4117" width="1.7109375" style="108" customWidth="1"/>
    <col min="4118" max="4120" width="6.7109375" style="108" customWidth="1"/>
    <col min="4121" max="4121" width="1.7109375" style="108" customWidth="1"/>
    <col min="4122" max="4122" width="6.5703125" style="108" customWidth="1"/>
    <col min="4123" max="4124" width="6.7109375" style="108" customWidth="1"/>
    <col min="4125" max="4352" width="11.42578125" style="108"/>
    <col min="4353" max="4353" width="19.42578125" style="108" customWidth="1"/>
    <col min="4354" max="4354" width="8.42578125" style="108" customWidth="1"/>
    <col min="4355" max="4355" width="8.140625" style="108" customWidth="1"/>
    <col min="4356" max="4356" width="7.5703125" style="108" customWidth="1"/>
    <col min="4357" max="4357" width="1.7109375" style="108" customWidth="1"/>
    <col min="4358" max="4360" width="6.7109375" style="108" customWidth="1"/>
    <col min="4361" max="4361" width="1.7109375" style="108" customWidth="1"/>
    <col min="4362" max="4364" width="6.7109375" style="108" customWidth="1"/>
    <col min="4365" max="4365" width="1.7109375" style="108" customWidth="1"/>
    <col min="4366" max="4368" width="6.7109375" style="108" customWidth="1"/>
    <col min="4369" max="4369" width="1.7109375" style="108" customWidth="1"/>
    <col min="4370" max="4372" width="6.7109375" style="108" customWidth="1"/>
    <col min="4373" max="4373" width="1.7109375" style="108" customWidth="1"/>
    <col min="4374" max="4376" width="6.7109375" style="108" customWidth="1"/>
    <col min="4377" max="4377" width="1.7109375" style="108" customWidth="1"/>
    <col min="4378" max="4378" width="6.5703125" style="108" customWidth="1"/>
    <col min="4379" max="4380" width="6.7109375" style="108" customWidth="1"/>
    <col min="4381" max="4608" width="11.42578125" style="108"/>
    <col min="4609" max="4609" width="19.42578125" style="108" customWidth="1"/>
    <col min="4610" max="4610" width="8.42578125" style="108" customWidth="1"/>
    <col min="4611" max="4611" width="8.140625" style="108" customWidth="1"/>
    <col min="4612" max="4612" width="7.5703125" style="108" customWidth="1"/>
    <col min="4613" max="4613" width="1.7109375" style="108" customWidth="1"/>
    <col min="4614" max="4616" width="6.7109375" style="108" customWidth="1"/>
    <col min="4617" max="4617" width="1.7109375" style="108" customWidth="1"/>
    <col min="4618" max="4620" width="6.7109375" style="108" customWidth="1"/>
    <col min="4621" max="4621" width="1.7109375" style="108" customWidth="1"/>
    <col min="4622" max="4624" width="6.7109375" style="108" customWidth="1"/>
    <col min="4625" max="4625" width="1.7109375" style="108" customWidth="1"/>
    <col min="4626" max="4628" width="6.7109375" style="108" customWidth="1"/>
    <col min="4629" max="4629" width="1.7109375" style="108" customWidth="1"/>
    <col min="4630" max="4632" width="6.7109375" style="108" customWidth="1"/>
    <col min="4633" max="4633" width="1.7109375" style="108" customWidth="1"/>
    <col min="4634" max="4634" width="6.5703125" style="108" customWidth="1"/>
    <col min="4635" max="4636" width="6.7109375" style="108" customWidth="1"/>
    <col min="4637" max="4864" width="11.42578125" style="108"/>
    <col min="4865" max="4865" width="19.42578125" style="108" customWidth="1"/>
    <col min="4866" max="4866" width="8.42578125" style="108" customWidth="1"/>
    <col min="4867" max="4867" width="8.140625" style="108" customWidth="1"/>
    <col min="4868" max="4868" width="7.5703125" style="108" customWidth="1"/>
    <col min="4869" max="4869" width="1.7109375" style="108" customWidth="1"/>
    <col min="4870" max="4872" width="6.7109375" style="108" customWidth="1"/>
    <col min="4873" max="4873" width="1.7109375" style="108" customWidth="1"/>
    <col min="4874" max="4876" width="6.7109375" style="108" customWidth="1"/>
    <col min="4877" max="4877" width="1.7109375" style="108" customWidth="1"/>
    <col min="4878" max="4880" width="6.7109375" style="108" customWidth="1"/>
    <col min="4881" max="4881" width="1.7109375" style="108" customWidth="1"/>
    <col min="4882" max="4884" width="6.7109375" style="108" customWidth="1"/>
    <col min="4885" max="4885" width="1.7109375" style="108" customWidth="1"/>
    <col min="4886" max="4888" width="6.7109375" style="108" customWidth="1"/>
    <col min="4889" max="4889" width="1.7109375" style="108" customWidth="1"/>
    <col min="4890" max="4890" width="6.5703125" style="108" customWidth="1"/>
    <col min="4891" max="4892" width="6.7109375" style="108" customWidth="1"/>
    <col min="4893" max="5120" width="11.42578125" style="108"/>
    <col min="5121" max="5121" width="19.42578125" style="108" customWidth="1"/>
    <col min="5122" max="5122" width="8.42578125" style="108" customWidth="1"/>
    <col min="5123" max="5123" width="8.140625" style="108" customWidth="1"/>
    <col min="5124" max="5124" width="7.5703125" style="108" customWidth="1"/>
    <col min="5125" max="5125" width="1.7109375" style="108" customWidth="1"/>
    <col min="5126" max="5128" width="6.7109375" style="108" customWidth="1"/>
    <col min="5129" max="5129" width="1.7109375" style="108" customWidth="1"/>
    <col min="5130" max="5132" width="6.7109375" style="108" customWidth="1"/>
    <col min="5133" max="5133" width="1.7109375" style="108" customWidth="1"/>
    <col min="5134" max="5136" width="6.7109375" style="108" customWidth="1"/>
    <col min="5137" max="5137" width="1.7109375" style="108" customWidth="1"/>
    <col min="5138" max="5140" width="6.7109375" style="108" customWidth="1"/>
    <col min="5141" max="5141" width="1.7109375" style="108" customWidth="1"/>
    <col min="5142" max="5144" width="6.7109375" style="108" customWidth="1"/>
    <col min="5145" max="5145" width="1.7109375" style="108" customWidth="1"/>
    <col min="5146" max="5146" width="6.5703125" style="108" customWidth="1"/>
    <col min="5147" max="5148" width="6.7109375" style="108" customWidth="1"/>
    <col min="5149" max="5376" width="11.42578125" style="108"/>
    <col min="5377" max="5377" width="19.42578125" style="108" customWidth="1"/>
    <col min="5378" max="5378" width="8.42578125" style="108" customWidth="1"/>
    <col min="5379" max="5379" width="8.140625" style="108" customWidth="1"/>
    <col min="5380" max="5380" width="7.5703125" style="108" customWidth="1"/>
    <col min="5381" max="5381" width="1.7109375" style="108" customWidth="1"/>
    <col min="5382" max="5384" width="6.7109375" style="108" customWidth="1"/>
    <col min="5385" max="5385" width="1.7109375" style="108" customWidth="1"/>
    <col min="5386" max="5388" width="6.7109375" style="108" customWidth="1"/>
    <col min="5389" max="5389" width="1.7109375" style="108" customWidth="1"/>
    <col min="5390" max="5392" width="6.7109375" style="108" customWidth="1"/>
    <col min="5393" max="5393" width="1.7109375" style="108" customWidth="1"/>
    <col min="5394" max="5396" width="6.7109375" style="108" customWidth="1"/>
    <col min="5397" max="5397" width="1.7109375" style="108" customWidth="1"/>
    <col min="5398" max="5400" width="6.7109375" style="108" customWidth="1"/>
    <col min="5401" max="5401" width="1.7109375" style="108" customWidth="1"/>
    <col min="5402" max="5402" width="6.5703125" style="108" customWidth="1"/>
    <col min="5403" max="5404" width="6.7109375" style="108" customWidth="1"/>
    <col min="5405" max="5632" width="11.42578125" style="108"/>
    <col min="5633" max="5633" width="19.42578125" style="108" customWidth="1"/>
    <col min="5634" max="5634" width="8.42578125" style="108" customWidth="1"/>
    <col min="5635" max="5635" width="8.140625" style="108" customWidth="1"/>
    <col min="5636" max="5636" width="7.5703125" style="108" customWidth="1"/>
    <col min="5637" max="5637" width="1.7109375" style="108" customWidth="1"/>
    <col min="5638" max="5640" width="6.7109375" style="108" customWidth="1"/>
    <col min="5641" max="5641" width="1.7109375" style="108" customWidth="1"/>
    <col min="5642" max="5644" width="6.7109375" style="108" customWidth="1"/>
    <col min="5645" max="5645" width="1.7109375" style="108" customWidth="1"/>
    <col min="5646" max="5648" width="6.7109375" style="108" customWidth="1"/>
    <col min="5649" max="5649" width="1.7109375" style="108" customWidth="1"/>
    <col min="5650" max="5652" width="6.7109375" style="108" customWidth="1"/>
    <col min="5653" max="5653" width="1.7109375" style="108" customWidth="1"/>
    <col min="5654" max="5656" width="6.7109375" style="108" customWidth="1"/>
    <col min="5657" max="5657" width="1.7109375" style="108" customWidth="1"/>
    <col min="5658" max="5658" width="6.5703125" style="108" customWidth="1"/>
    <col min="5659" max="5660" width="6.7109375" style="108" customWidth="1"/>
    <col min="5661" max="5888" width="11.42578125" style="108"/>
    <col min="5889" max="5889" width="19.42578125" style="108" customWidth="1"/>
    <col min="5890" max="5890" width="8.42578125" style="108" customWidth="1"/>
    <col min="5891" max="5891" width="8.140625" style="108" customWidth="1"/>
    <col min="5892" max="5892" width="7.5703125" style="108" customWidth="1"/>
    <col min="5893" max="5893" width="1.7109375" style="108" customWidth="1"/>
    <col min="5894" max="5896" width="6.7109375" style="108" customWidth="1"/>
    <col min="5897" max="5897" width="1.7109375" style="108" customWidth="1"/>
    <col min="5898" max="5900" width="6.7109375" style="108" customWidth="1"/>
    <col min="5901" max="5901" width="1.7109375" style="108" customWidth="1"/>
    <col min="5902" max="5904" width="6.7109375" style="108" customWidth="1"/>
    <col min="5905" max="5905" width="1.7109375" style="108" customWidth="1"/>
    <col min="5906" max="5908" width="6.7109375" style="108" customWidth="1"/>
    <col min="5909" max="5909" width="1.7109375" style="108" customWidth="1"/>
    <col min="5910" max="5912" width="6.7109375" style="108" customWidth="1"/>
    <col min="5913" max="5913" width="1.7109375" style="108" customWidth="1"/>
    <col min="5914" max="5914" width="6.5703125" style="108" customWidth="1"/>
    <col min="5915" max="5916" width="6.7109375" style="108" customWidth="1"/>
    <col min="5917" max="6144" width="11.42578125" style="108"/>
    <col min="6145" max="6145" width="19.42578125" style="108" customWidth="1"/>
    <col min="6146" max="6146" width="8.42578125" style="108" customWidth="1"/>
    <col min="6147" max="6147" width="8.140625" style="108" customWidth="1"/>
    <col min="6148" max="6148" width="7.5703125" style="108" customWidth="1"/>
    <col min="6149" max="6149" width="1.7109375" style="108" customWidth="1"/>
    <col min="6150" max="6152" width="6.7109375" style="108" customWidth="1"/>
    <col min="6153" max="6153" width="1.7109375" style="108" customWidth="1"/>
    <col min="6154" max="6156" width="6.7109375" style="108" customWidth="1"/>
    <col min="6157" max="6157" width="1.7109375" style="108" customWidth="1"/>
    <col min="6158" max="6160" width="6.7109375" style="108" customWidth="1"/>
    <col min="6161" max="6161" width="1.7109375" style="108" customWidth="1"/>
    <col min="6162" max="6164" width="6.7109375" style="108" customWidth="1"/>
    <col min="6165" max="6165" width="1.7109375" style="108" customWidth="1"/>
    <col min="6166" max="6168" width="6.7109375" style="108" customWidth="1"/>
    <col min="6169" max="6169" width="1.7109375" style="108" customWidth="1"/>
    <col min="6170" max="6170" width="6.5703125" style="108" customWidth="1"/>
    <col min="6171" max="6172" width="6.7109375" style="108" customWidth="1"/>
    <col min="6173" max="6400" width="11.42578125" style="108"/>
    <col min="6401" max="6401" width="19.42578125" style="108" customWidth="1"/>
    <col min="6402" max="6402" width="8.42578125" style="108" customWidth="1"/>
    <col min="6403" max="6403" width="8.140625" style="108" customWidth="1"/>
    <col min="6404" max="6404" width="7.5703125" style="108" customWidth="1"/>
    <col min="6405" max="6405" width="1.7109375" style="108" customWidth="1"/>
    <col min="6406" max="6408" width="6.7109375" style="108" customWidth="1"/>
    <col min="6409" max="6409" width="1.7109375" style="108" customWidth="1"/>
    <col min="6410" max="6412" width="6.7109375" style="108" customWidth="1"/>
    <col min="6413" max="6413" width="1.7109375" style="108" customWidth="1"/>
    <col min="6414" max="6416" width="6.7109375" style="108" customWidth="1"/>
    <col min="6417" max="6417" width="1.7109375" style="108" customWidth="1"/>
    <col min="6418" max="6420" width="6.7109375" style="108" customWidth="1"/>
    <col min="6421" max="6421" width="1.7109375" style="108" customWidth="1"/>
    <col min="6422" max="6424" width="6.7109375" style="108" customWidth="1"/>
    <col min="6425" max="6425" width="1.7109375" style="108" customWidth="1"/>
    <col min="6426" max="6426" width="6.5703125" style="108" customWidth="1"/>
    <col min="6427" max="6428" width="6.7109375" style="108" customWidth="1"/>
    <col min="6429" max="6656" width="11.42578125" style="108"/>
    <col min="6657" max="6657" width="19.42578125" style="108" customWidth="1"/>
    <col min="6658" max="6658" width="8.42578125" style="108" customWidth="1"/>
    <col min="6659" max="6659" width="8.140625" style="108" customWidth="1"/>
    <col min="6660" max="6660" width="7.5703125" style="108" customWidth="1"/>
    <col min="6661" max="6661" width="1.7109375" style="108" customWidth="1"/>
    <col min="6662" max="6664" width="6.7109375" style="108" customWidth="1"/>
    <col min="6665" max="6665" width="1.7109375" style="108" customWidth="1"/>
    <col min="6666" max="6668" width="6.7109375" style="108" customWidth="1"/>
    <col min="6669" max="6669" width="1.7109375" style="108" customWidth="1"/>
    <col min="6670" max="6672" width="6.7109375" style="108" customWidth="1"/>
    <col min="6673" max="6673" width="1.7109375" style="108" customWidth="1"/>
    <col min="6674" max="6676" width="6.7109375" style="108" customWidth="1"/>
    <col min="6677" max="6677" width="1.7109375" style="108" customWidth="1"/>
    <col min="6678" max="6680" width="6.7109375" style="108" customWidth="1"/>
    <col min="6681" max="6681" width="1.7109375" style="108" customWidth="1"/>
    <col min="6682" max="6682" width="6.5703125" style="108" customWidth="1"/>
    <col min="6683" max="6684" width="6.7109375" style="108" customWidth="1"/>
    <col min="6685" max="6912" width="11.42578125" style="108"/>
    <col min="6913" max="6913" width="19.42578125" style="108" customWidth="1"/>
    <col min="6914" max="6914" width="8.42578125" style="108" customWidth="1"/>
    <col min="6915" max="6915" width="8.140625" style="108" customWidth="1"/>
    <col min="6916" max="6916" width="7.5703125" style="108" customWidth="1"/>
    <col min="6917" max="6917" width="1.7109375" style="108" customWidth="1"/>
    <col min="6918" max="6920" width="6.7109375" style="108" customWidth="1"/>
    <col min="6921" max="6921" width="1.7109375" style="108" customWidth="1"/>
    <col min="6922" max="6924" width="6.7109375" style="108" customWidth="1"/>
    <col min="6925" max="6925" width="1.7109375" style="108" customWidth="1"/>
    <col min="6926" max="6928" width="6.7109375" style="108" customWidth="1"/>
    <col min="6929" max="6929" width="1.7109375" style="108" customWidth="1"/>
    <col min="6930" max="6932" width="6.7109375" style="108" customWidth="1"/>
    <col min="6933" max="6933" width="1.7109375" style="108" customWidth="1"/>
    <col min="6934" max="6936" width="6.7109375" style="108" customWidth="1"/>
    <col min="6937" max="6937" width="1.7109375" style="108" customWidth="1"/>
    <col min="6938" max="6938" width="6.5703125" style="108" customWidth="1"/>
    <col min="6939" max="6940" width="6.7109375" style="108" customWidth="1"/>
    <col min="6941" max="7168" width="11.42578125" style="108"/>
    <col min="7169" max="7169" width="19.42578125" style="108" customWidth="1"/>
    <col min="7170" max="7170" width="8.42578125" style="108" customWidth="1"/>
    <col min="7171" max="7171" width="8.140625" style="108" customWidth="1"/>
    <col min="7172" max="7172" width="7.5703125" style="108" customWidth="1"/>
    <col min="7173" max="7173" width="1.7109375" style="108" customWidth="1"/>
    <col min="7174" max="7176" width="6.7109375" style="108" customWidth="1"/>
    <col min="7177" max="7177" width="1.7109375" style="108" customWidth="1"/>
    <col min="7178" max="7180" width="6.7109375" style="108" customWidth="1"/>
    <col min="7181" max="7181" width="1.7109375" style="108" customWidth="1"/>
    <col min="7182" max="7184" width="6.7109375" style="108" customWidth="1"/>
    <col min="7185" max="7185" width="1.7109375" style="108" customWidth="1"/>
    <col min="7186" max="7188" width="6.7109375" style="108" customWidth="1"/>
    <col min="7189" max="7189" width="1.7109375" style="108" customWidth="1"/>
    <col min="7190" max="7192" width="6.7109375" style="108" customWidth="1"/>
    <col min="7193" max="7193" width="1.7109375" style="108" customWidth="1"/>
    <col min="7194" max="7194" width="6.5703125" style="108" customWidth="1"/>
    <col min="7195" max="7196" width="6.7109375" style="108" customWidth="1"/>
    <col min="7197" max="7424" width="11.42578125" style="108"/>
    <col min="7425" max="7425" width="19.42578125" style="108" customWidth="1"/>
    <col min="7426" max="7426" width="8.42578125" style="108" customWidth="1"/>
    <col min="7427" max="7427" width="8.140625" style="108" customWidth="1"/>
    <col min="7428" max="7428" width="7.5703125" style="108" customWidth="1"/>
    <col min="7429" max="7429" width="1.7109375" style="108" customWidth="1"/>
    <col min="7430" max="7432" width="6.7109375" style="108" customWidth="1"/>
    <col min="7433" max="7433" width="1.7109375" style="108" customWidth="1"/>
    <col min="7434" max="7436" width="6.7109375" style="108" customWidth="1"/>
    <col min="7437" max="7437" width="1.7109375" style="108" customWidth="1"/>
    <col min="7438" max="7440" width="6.7109375" style="108" customWidth="1"/>
    <col min="7441" max="7441" width="1.7109375" style="108" customWidth="1"/>
    <col min="7442" max="7444" width="6.7109375" style="108" customWidth="1"/>
    <col min="7445" max="7445" width="1.7109375" style="108" customWidth="1"/>
    <col min="7446" max="7448" width="6.7109375" style="108" customWidth="1"/>
    <col min="7449" max="7449" width="1.7109375" style="108" customWidth="1"/>
    <col min="7450" max="7450" width="6.5703125" style="108" customWidth="1"/>
    <col min="7451" max="7452" width="6.7109375" style="108" customWidth="1"/>
    <col min="7453" max="7680" width="11.42578125" style="108"/>
    <col min="7681" max="7681" width="19.42578125" style="108" customWidth="1"/>
    <col min="7682" max="7682" width="8.42578125" style="108" customWidth="1"/>
    <col min="7683" max="7683" width="8.140625" style="108" customWidth="1"/>
    <col min="7684" max="7684" width="7.5703125" style="108" customWidth="1"/>
    <col min="7685" max="7685" width="1.7109375" style="108" customWidth="1"/>
    <col min="7686" max="7688" width="6.7109375" style="108" customWidth="1"/>
    <col min="7689" max="7689" width="1.7109375" style="108" customWidth="1"/>
    <col min="7690" max="7692" width="6.7109375" style="108" customWidth="1"/>
    <col min="7693" max="7693" width="1.7109375" style="108" customWidth="1"/>
    <col min="7694" max="7696" width="6.7109375" style="108" customWidth="1"/>
    <col min="7697" max="7697" width="1.7109375" style="108" customWidth="1"/>
    <col min="7698" max="7700" width="6.7109375" style="108" customWidth="1"/>
    <col min="7701" max="7701" width="1.7109375" style="108" customWidth="1"/>
    <col min="7702" max="7704" width="6.7109375" style="108" customWidth="1"/>
    <col min="7705" max="7705" width="1.7109375" style="108" customWidth="1"/>
    <col min="7706" max="7706" width="6.5703125" style="108" customWidth="1"/>
    <col min="7707" max="7708" width="6.7109375" style="108" customWidth="1"/>
    <col min="7709" max="7936" width="11.42578125" style="108"/>
    <col min="7937" max="7937" width="19.42578125" style="108" customWidth="1"/>
    <col min="7938" max="7938" width="8.42578125" style="108" customWidth="1"/>
    <col min="7939" max="7939" width="8.140625" style="108" customWidth="1"/>
    <col min="7940" max="7940" width="7.5703125" style="108" customWidth="1"/>
    <col min="7941" max="7941" width="1.7109375" style="108" customWidth="1"/>
    <col min="7942" max="7944" width="6.7109375" style="108" customWidth="1"/>
    <col min="7945" max="7945" width="1.7109375" style="108" customWidth="1"/>
    <col min="7946" max="7948" width="6.7109375" style="108" customWidth="1"/>
    <col min="7949" max="7949" width="1.7109375" style="108" customWidth="1"/>
    <col min="7950" max="7952" width="6.7109375" style="108" customWidth="1"/>
    <col min="7953" max="7953" width="1.7109375" style="108" customWidth="1"/>
    <col min="7954" max="7956" width="6.7109375" style="108" customWidth="1"/>
    <col min="7957" max="7957" width="1.7109375" style="108" customWidth="1"/>
    <col min="7958" max="7960" width="6.7109375" style="108" customWidth="1"/>
    <col min="7961" max="7961" width="1.7109375" style="108" customWidth="1"/>
    <col min="7962" max="7962" width="6.5703125" style="108" customWidth="1"/>
    <col min="7963" max="7964" width="6.7109375" style="108" customWidth="1"/>
    <col min="7965" max="8192" width="11.42578125" style="108"/>
    <col min="8193" max="8193" width="19.42578125" style="108" customWidth="1"/>
    <col min="8194" max="8194" width="8.42578125" style="108" customWidth="1"/>
    <col min="8195" max="8195" width="8.140625" style="108" customWidth="1"/>
    <col min="8196" max="8196" width="7.5703125" style="108" customWidth="1"/>
    <col min="8197" max="8197" width="1.7109375" style="108" customWidth="1"/>
    <col min="8198" max="8200" width="6.7109375" style="108" customWidth="1"/>
    <col min="8201" max="8201" width="1.7109375" style="108" customWidth="1"/>
    <col min="8202" max="8204" width="6.7109375" style="108" customWidth="1"/>
    <col min="8205" max="8205" width="1.7109375" style="108" customWidth="1"/>
    <col min="8206" max="8208" width="6.7109375" style="108" customWidth="1"/>
    <col min="8209" max="8209" width="1.7109375" style="108" customWidth="1"/>
    <col min="8210" max="8212" width="6.7109375" style="108" customWidth="1"/>
    <col min="8213" max="8213" width="1.7109375" style="108" customWidth="1"/>
    <col min="8214" max="8216" width="6.7109375" style="108" customWidth="1"/>
    <col min="8217" max="8217" width="1.7109375" style="108" customWidth="1"/>
    <col min="8218" max="8218" width="6.5703125" style="108" customWidth="1"/>
    <col min="8219" max="8220" width="6.7109375" style="108" customWidth="1"/>
    <col min="8221" max="8448" width="11.42578125" style="108"/>
    <col min="8449" max="8449" width="19.42578125" style="108" customWidth="1"/>
    <col min="8450" max="8450" width="8.42578125" style="108" customWidth="1"/>
    <col min="8451" max="8451" width="8.140625" style="108" customWidth="1"/>
    <col min="8452" max="8452" width="7.5703125" style="108" customWidth="1"/>
    <col min="8453" max="8453" width="1.7109375" style="108" customWidth="1"/>
    <col min="8454" max="8456" width="6.7109375" style="108" customWidth="1"/>
    <col min="8457" max="8457" width="1.7109375" style="108" customWidth="1"/>
    <col min="8458" max="8460" width="6.7109375" style="108" customWidth="1"/>
    <col min="8461" max="8461" width="1.7109375" style="108" customWidth="1"/>
    <col min="8462" max="8464" width="6.7109375" style="108" customWidth="1"/>
    <col min="8465" max="8465" width="1.7109375" style="108" customWidth="1"/>
    <col min="8466" max="8468" width="6.7109375" style="108" customWidth="1"/>
    <col min="8469" max="8469" width="1.7109375" style="108" customWidth="1"/>
    <col min="8470" max="8472" width="6.7109375" style="108" customWidth="1"/>
    <col min="8473" max="8473" width="1.7109375" style="108" customWidth="1"/>
    <col min="8474" max="8474" width="6.5703125" style="108" customWidth="1"/>
    <col min="8475" max="8476" width="6.7109375" style="108" customWidth="1"/>
    <col min="8477" max="8704" width="11.42578125" style="108"/>
    <col min="8705" max="8705" width="19.42578125" style="108" customWidth="1"/>
    <col min="8706" max="8706" width="8.42578125" style="108" customWidth="1"/>
    <col min="8707" max="8707" width="8.140625" style="108" customWidth="1"/>
    <col min="8708" max="8708" width="7.5703125" style="108" customWidth="1"/>
    <col min="8709" max="8709" width="1.7109375" style="108" customWidth="1"/>
    <col min="8710" max="8712" width="6.7109375" style="108" customWidth="1"/>
    <col min="8713" max="8713" width="1.7109375" style="108" customWidth="1"/>
    <col min="8714" max="8716" width="6.7109375" style="108" customWidth="1"/>
    <col min="8717" max="8717" width="1.7109375" style="108" customWidth="1"/>
    <col min="8718" max="8720" width="6.7109375" style="108" customWidth="1"/>
    <col min="8721" max="8721" width="1.7109375" style="108" customWidth="1"/>
    <col min="8722" max="8724" width="6.7109375" style="108" customWidth="1"/>
    <col min="8725" max="8725" width="1.7109375" style="108" customWidth="1"/>
    <col min="8726" max="8728" width="6.7109375" style="108" customWidth="1"/>
    <col min="8729" max="8729" width="1.7109375" style="108" customWidth="1"/>
    <col min="8730" max="8730" width="6.5703125" style="108" customWidth="1"/>
    <col min="8731" max="8732" width="6.7109375" style="108" customWidth="1"/>
    <col min="8733" max="8960" width="11.42578125" style="108"/>
    <col min="8961" max="8961" width="19.42578125" style="108" customWidth="1"/>
    <col min="8962" max="8962" width="8.42578125" style="108" customWidth="1"/>
    <col min="8963" max="8963" width="8.140625" style="108" customWidth="1"/>
    <col min="8964" max="8964" width="7.5703125" style="108" customWidth="1"/>
    <col min="8965" max="8965" width="1.7109375" style="108" customWidth="1"/>
    <col min="8966" max="8968" width="6.7109375" style="108" customWidth="1"/>
    <col min="8969" max="8969" width="1.7109375" style="108" customWidth="1"/>
    <col min="8970" max="8972" width="6.7109375" style="108" customWidth="1"/>
    <col min="8973" max="8973" width="1.7109375" style="108" customWidth="1"/>
    <col min="8974" max="8976" width="6.7109375" style="108" customWidth="1"/>
    <col min="8977" max="8977" width="1.7109375" style="108" customWidth="1"/>
    <col min="8978" max="8980" width="6.7109375" style="108" customWidth="1"/>
    <col min="8981" max="8981" width="1.7109375" style="108" customWidth="1"/>
    <col min="8982" max="8984" width="6.7109375" style="108" customWidth="1"/>
    <col min="8985" max="8985" width="1.7109375" style="108" customWidth="1"/>
    <col min="8986" max="8986" width="6.5703125" style="108" customWidth="1"/>
    <col min="8987" max="8988" width="6.7109375" style="108" customWidth="1"/>
    <col min="8989" max="9216" width="11.42578125" style="108"/>
    <col min="9217" max="9217" width="19.42578125" style="108" customWidth="1"/>
    <col min="9218" max="9218" width="8.42578125" style="108" customWidth="1"/>
    <col min="9219" max="9219" width="8.140625" style="108" customWidth="1"/>
    <col min="9220" max="9220" width="7.5703125" style="108" customWidth="1"/>
    <col min="9221" max="9221" width="1.7109375" style="108" customWidth="1"/>
    <col min="9222" max="9224" width="6.7109375" style="108" customWidth="1"/>
    <col min="9225" max="9225" width="1.7109375" style="108" customWidth="1"/>
    <col min="9226" max="9228" width="6.7109375" style="108" customWidth="1"/>
    <col min="9229" max="9229" width="1.7109375" style="108" customWidth="1"/>
    <col min="9230" max="9232" width="6.7109375" style="108" customWidth="1"/>
    <col min="9233" max="9233" width="1.7109375" style="108" customWidth="1"/>
    <col min="9234" max="9236" width="6.7109375" style="108" customWidth="1"/>
    <col min="9237" max="9237" width="1.7109375" style="108" customWidth="1"/>
    <col min="9238" max="9240" width="6.7109375" style="108" customWidth="1"/>
    <col min="9241" max="9241" width="1.7109375" style="108" customWidth="1"/>
    <col min="9242" max="9242" width="6.5703125" style="108" customWidth="1"/>
    <col min="9243" max="9244" width="6.7109375" style="108" customWidth="1"/>
    <col min="9245" max="9472" width="11.42578125" style="108"/>
    <col min="9473" max="9473" width="19.42578125" style="108" customWidth="1"/>
    <col min="9474" max="9474" width="8.42578125" style="108" customWidth="1"/>
    <col min="9475" max="9475" width="8.140625" style="108" customWidth="1"/>
    <col min="9476" max="9476" width="7.5703125" style="108" customWidth="1"/>
    <col min="9477" max="9477" width="1.7109375" style="108" customWidth="1"/>
    <col min="9478" max="9480" width="6.7109375" style="108" customWidth="1"/>
    <col min="9481" max="9481" width="1.7109375" style="108" customWidth="1"/>
    <col min="9482" max="9484" width="6.7109375" style="108" customWidth="1"/>
    <col min="9485" max="9485" width="1.7109375" style="108" customWidth="1"/>
    <col min="9486" max="9488" width="6.7109375" style="108" customWidth="1"/>
    <col min="9489" max="9489" width="1.7109375" style="108" customWidth="1"/>
    <col min="9490" max="9492" width="6.7109375" style="108" customWidth="1"/>
    <col min="9493" max="9493" width="1.7109375" style="108" customWidth="1"/>
    <col min="9494" max="9496" width="6.7109375" style="108" customWidth="1"/>
    <col min="9497" max="9497" width="1.7109375" style="108" customWidth="1"/>
    <col min="9498" max="9498" width="6.5703125" style="108" customWidth="1"/>
    <col min="9499" max="9500" width="6.7109375" style="108" customWidth="1"/>
    <col min="9501" max="9728" width="11.42578125" style="108"/>
    <col min="9729" max="9729" width="19.42578125" style="108" customWidth="1"/>
    <col min="9730" max="9730" width="8.42578125" style="108" customWidth="1"/>
    <col min="9731" max="9731" width="8.140625" style="108" customWidth="1"/>
    <col min="9732" max="9732" width="7.5703125" style="108" customWidth="1"/>
    <col min="9733" max="9733" width="1.7109375" style="108" customWidth="1"/>
    <col min="9734" max="9736" width="6.7109375" style="108" customWidth="1"/>
    <col min="9737" max="9737" width="1.7109375" style="108" customWidth="1"/>
    <col min="9738" max="9740" width="6.7109375" style="108" customWidth="1"/>
    <col min="9741" max="9741" width="1.7109375" style="108" customWidth="1"/>
    <col min="9742" max="9744" width="6.7109375" style="108" customWidth="1"/>
    <col min="9745" max="9745" width="1.7109375" style="108" customWidth="1"/>
    <col min="9746" max="9748" width="6.7109375" style="108" customWidth="1"/>
    <col min="9749" max="9749" width="1.7109375" style="108" customWidth="1"/>
    <col min="9750" max="9752" width="6.7109375" style="108" customWidth="1"/>
    <col min="9753" max="9753" width="1.7109375" style="108" customWidth="1"/>
    <col min="9754" max="9754" width="6.5703125" style="108" customWidth="1"/>
    <col min="9755" max="9756" width="6.7109375" style="108" customWidth="1"/>
    <col min="9757" max="9984" width="11.42578125" style="108"/>
    <col min="9985" max="9985" width="19.42578125" style="108" customWidth="1"/>
    <col min="9986" max="9986" width="8.42578125" style="108" customWidth="1"/>
    <col min="9987" max="9987" width="8.140625" style="108" customWidth="1"/>
    <col min="9988" max="9988" width="7.5703125" style="108" customWidth="1"/>
    <col min="9989" max="9989" width="1.7109375" style="108" customWidth="1"/>
    <col min="9990" max="9992" width="6.7109375" style="108" customWidth="1"/>
    <col min="9993" max="9993" width="1.7109375" style="108" customWidth="1"/>
    <col min="9994" max="9996" width="6.7109375" style="108" customWidth="1"/>
    <col min="9997" max="9997" width="1.7109375" style="108" customWidth="1"/>
    <col min="9998" max="10000" width="6.7109375" style="108" customWidth="1"/>
    <col min="10001" max="10001" width="1.7109375" style="108" customWidth="1"/>
    <col min="10002" max="10004" width="6.7109375" style="108" customWidth="1"/>
    <col min="10005" max="10005" width="1.7109375" style="108" customWidth="1"/>
    <col min="10006" max="10008" width="6.7109375" style="108" customWidth="1"/>
    <col min="10009" max="10009" width="1.7109375" style="108" customWidth="1"/>
    <col min="10010" max="10010" width="6.5703125" style="108" customWidth="1"/>
    <col min="10011" max="10012" width="6.7109375" style="108" customWidth="1"/>
    <col min="10013" max="10240" width="11.42578125" style="108"/>
    <col min="10241" max="10241" width="19.42578125" style="108" customWidth="1"/>
    <col min="10242" max="10242" width="8.42578125" style="108" customWidth="1"/>
    <col min="10243" max="10243" width="8.140625" style="108" customWidth="1"/>
    <col min="10244" max="10244" width="7.5703125" style="108" customWidth="1"/>
    <col min="10245" max="10245" width="1.7109375" style="108" customWidth="1"/>
    <col min="10246" max="10248" width="6.7109375" style="108" customWidth="1"/>
    <col min="10249" max="10249" width="1.7109375" style="108" customWidth="1"/>
    <col min="10250" max="10252" width="6.7109375" style="108" customWidth="1"/>
    <col min="10253" max="10253" width="1.7109375" style="108" customWidth="1"/>
    <col min="10254" max="10256" width="6.7109375" style="108" customWidth="1"/>
    <col min="10257" max="10257" width="1.7109375" style="108" customWidth="1"/>
    <col min="10258" max="10260" width="6.7109375" style="108" customWidth="1"/>
    <col min="10261" max="10261" width="1.7109375" style="108" customWidth="1"/>
    <col min="10262" max="10264" width="6.7109375" style="108" customWidth="1"/>
    <col min="10265" max="10265" width="1.7109375" style="108" customWidth="1"/>
    <col min="10266" max="10266" width="6.5703125" style="108" customWidth="1"/>
    <col min="10267" max="10268" width="6.7109375" style="108" customWidth="1"/>
    <col min="10269" max="10496" width="11.42578125" style="108"/>
    <col min="10497" max="10497" width="19.42578125" style="108" customWidth="1"/>
    <col min="10498" max="10498" width="8.42578125" style="108" customWidth="1"/>
    <col min="10499" max="10499" width="8.140625" style="108" customWidth="1"/>
    <col min="10500" max="10500" width="7.5703125" style="108" customWidth="1"/>
    <col min="10501" max="10501" width="1.7109375" style="108" customWidth="1"/>
    <col min="10502" max="10504" width="6.7109375" style="108" customWidth="1"/>
    <col min="10505" max="10505" width="1.7109375" style="108" customWidth="1"/>
    <col min="10506" max="10508" width="6.7109375" style="108" customWidth="1"/>
    <col min="10509" max="10509" width="1.7109375" style="108" customWidth="1"/>
    <col min="10510" max="10512" width="6.7109375" style="108" customWidth="1"/>
    <col min="10513" max="10513" width="1.7109375" style="108" customWidth="1"/>
    <col min="10514" max="10516" width="6.7109375" style="108" customWidth="1"/>
    <col min="10517" max="10517" width="1.7109375" style="108" customWidth="1"/>
    <col min="10518" max="10520" width="6.7109375" style="108" customWidth="1"/>
    <col min="10521" max="10521" width="1.7109375" style="108" customWidth="1"/>
    <col min="10522" max="10522" width="6.5703125" style="108" customWidth="1"/>
    <col min="10523" max="10524" width="6.7109375" style="108" customWidth="1"/>
    <col min="10525" max="10752" width="11.42578125" style="108"/>
    <col min="10753" max="10753" width="19.42578125" style="108" customWidth="1"/>
    <col min="10754" max="10754" width="8.42578125" style="108" customWidth="1"/>
    <col min="10755" max="10755" width="8.140625" style="108" customWidth="1"/>
    <col min="10756" max="10756" width="7.5703125" style="108" customWidth="1"/>
    <col min="10757" max="10757" width="1.7109375" style="108" customWidth="1"/>
    <col min="10758" max="10760" width="6.7109375" style="108" customWidth="1"/>
    <col min="10761" max="10761" width="1.7109375" style="108" customWidth="1"/>
    <col min="10762" max="10764" width="6.7109375" style="108" customWidth="1"/>
    <col min="10765" max="10765" width="1.7109375" style="108" customWidth="1"/>
    <col min="10766" max="10768" width="6.7109375" style="108" customWidth="1"/>
    <col min="10769" max="10769" width="1.7109375" style="108" customWidth="1"/>
    <col min="10770" max="10772" width="6.7109375" style="108" customWidth="1"/>
    <col min="10773" max="10773" width="1.7109375" style="108" customWidth="1"/>
    <col min="10774" max="10776" width="6.7109375" style="108" customWidth="1"/>
    <col min="10777" max="10777" width="1.7109375" style="108" customWidth="1"/>
    <col min="10778" max="10778" width="6.5703125" style="108" customWidth="1"/>
    <col min="10779" max="10780" width="6.7109375" style="108" customWidth="1"/>
    <col min="10781" max="11008" width="11.42578125" style="108"/>
    <col min="11009" max="11009" width="19.42578125" style="108" customWidth="1"/>
    <col min="11010" max="11010" width="8.42578125" style="108" customWidth="1"/>
    <col min="11011" max="11011" width="8.140625" style="108" customWidth="1"/>
    <col min="11012" max="11012" width="7.5703125" style="108" customWidth="1"/>
    <col min="11013" max="11013" width="1.7109375" style="108" customWidth="1"/>
    <col min="11014" max="11016" width="6.7109375" style="108" customWidth="1"/>
    <col min="11017" max="11017" width="1.7109375" style="108" customWidth="1"/>
    <col min="11018" max="11020" width="6.7109375" style="108" customWidth="1"/>
    <col min="11021" max="11021" width="1.7109375" style="108" customWidth="1"/>
    <col min="11022" max="11024" width="6.7109375" style="108" customWidth="1"/>
    <col min="11025" max="11025" width="1.7109375" style="108" customWidth="1"/>
    <col min="11026" max="11028" width="6.7109375" style="108" customWidth="1"/>
    <col min="11029" max="11029" width="1.7109375" style="108" customWidth="1"/>
    <col min="11030" max="11032" width="6.7109375" style="108" customWidth="1"/>
    <col min="11033" max="11033" width="1.7109375" style="108" customWidth="1"/>
    <col min="11034" max="11034" width="6.5703125" style="108" customWidth="1"/>
    <col min="11035" max="11036" width="6.7109375" style="108" customWidth="1"/>
    <col min="11037" max="11264" width="11.42578125" style="108"/>
    <col min="11265" max="11265" width="19.42578125" style="108" customWidth="1"/>
    <col min="11266" max="11266" width="8.42578125" style="108" customWidth="1"/>
    <col min="11267" max="11267" width="8.140625" style="108" customWidth="1"/>
    <col min="11268" max="11268" width="7.5703125" style="108" customWidth="1"/>
    <col min="11269" max="11269" width="1.7109375" style="108" customWidth="1"/>
    <col min="11270" max="11272" width="6.7109375" style="108" customWidth="1"/>
    <col min="11273" max="11273" width="1.7109375" style="108" customWidth="1"/>
    <col min="11274" max="11276" width="6.7109375" style="108" customWidth="1"/>
    <col min="11277" max="11277" width="1.7109375" style="108" customWidth="1"/>
    <col min="11278" max="11280" width="6.7109375" style="108" customWidth="1"/>
    <col min="11281" max="11281" width="1.7109375" style="108" customWidth="1"/>
    <col min="11282" max="11284" width="6.7109375" style="108" customWidth="1"/>
    <col min="11285" max="11285" width="1.7109375" style="108" customWidth="1"/>
    <col min="11286" max="11288" width="6.7109375" style="108" customWidth="1"/>
    <col min="11289" max="11289" width="1.7109375" style="108" customWidth="1"/>
    <col min="11290" max="11290" width="6.5703125" style="108" customWidth="1"/>
    <col min="11291" max="11292" width="6.7109375" style="108" customWidth="1"/>
    <col min="11293" max="11520" width="11.42578125" style="108"/>
    <col min="11521" max="11521" width="19.42578125" style="108" customWidth="1"/>
    <col min="11522" max="11522" width="8.42578125" style="108" customWidth="1"/>
    <col min="11523" max="11523" width="8.140625" style="108" customWidth="1"/>
    <col min="11524" max="11524" width="7.5703125" style="108" customWidth="1"/>
    <col min="11525" max="11525" width="1.7109375" style="108" customWidth="1"/>
    <col min="11526" max="11528" width="6.7109375" style="108" customWidth="1"/>
    <col min="11529" max="11529" width="1.7109375" style="108" customWidth="1"/>
    <col min="11530" max="11532" width="6.7109375" style="108" customWidth="1"/>
    <col min="11533" max="11533" width="1.7109375" style="108" customWidth="1"/>
    <col min="11534" max="11536" width="6.7109375" style="108" customWidth="1"/>
    <col min="11537" max="11537" width="1.7109375" style="108" customWidth="1"/>
    <col min="11538" max="11540" width="6.7109375" style="108" customWidth="1"/>
    <col min="11541" max="11541" width="1.7109375" style="108" customWidth="1"/>
    <col min="11542" max="11544" width="6.7109375" style="108" customWidth="1"/>
    <col min="11545" max="11545" width="1.7109375" style="108" customWidth="1"/>
    <col min="11546" max="11546" width="6.5703125" style="108" customWidth="1"/>
    <col min="11547" max="11548" width="6.7109375" style="108" customWidth="1"/>
    <col min="11549" max="11776" width="11.42578125" style="108"/>
    <col min="11777" max="11777" width="19.42578125" style="108" customWidth="1"/>
    <col min="11778" max="11778" width="8.42578125" style="108" customWidth="1"/>
    <col min="11779" max="11779" width="8.140625" style="108" customWidth="1"/>
    <col min="11780" max="11780" width="7.5703125" style="108" customWidth="1"/>
    <col min="11781" max="11781" width="1.7109375" style="108" customWidth="1"/>
    <col min="11782" max="11784" width="6.7109375" style="108" customWidth="1"/>
    <col min="11785" max="11785" width="1.7109375" style="108" customWidth="1"/>
    <col min="11786" max="11788" width="6.7109375" style="108" customWidth="1"/>
    <col min="11789" max="11789" width="1.7109375" style="108" customWidth="1"/>
    <col min="11790" max="11792" width="6.7109375" style="108" customWidth="1"/>
    <col min="11793" max="11793" width="1.7109375" style="108" customWidth="1"/>
    <col min="11794" max="11796" width="6.7109375" style="108" customWidth="1"/>
    <col min="11797" max="11797" width="1.7109375" style="108" customWidth="1"/>
    <col min="11798" max="11800" width="6.7109375" style="108" customWidth="1"/>
    <col min="11801" max="11801" width="1.7109375" style="108" customWidth="1"/>
    <col min="11802" max="11802" width="6.5703125" style="108" customWidth="1"/>
    <col min="11803" max="11804" width="6.7109375" style="108" customWidth="1"/>
    <col min="11805" max="12032" width="11.42578125" style="108"/>
    <col min="12033" max="12033" width="19.42578125" style="108" customWidth="1"/>
    <col min="12034" max="12034" width="8.42578125" style="108" customWidth="1"/>
    <col min="12035" max="12035" width="8.140625" style="108" customWidth="1"/>
    <col min="12036" max="12036" width="7.5703125" style="108" customWidth="1"/>
    <col min="12037" max="12037" width="1.7109375" style="108" customWidth="1"/>
    <col min="12038" max="12040" width="6.7109375" style="108" customWidth="1"/>
    <col min="12041" max="12041" width="1.7109375" style="108" customWidth="1"/>
    <col min="12042" max="12044" width="6.7109375" style="108" customWidth="1"/>
    <col min="12045" max="12045" width="1.7109375" style="108" customWidth="1"/>
    <col min="12046" max="12048" width="6.7109375" style="108" customWidth="1"/>
    <col min="12049" max="12049" width="1.7109375" style="108" customWidth="1"/>
    <col min="12050" max="12052" width="6.7109375" style="108" customWidth="1"/>
    <col min="12053" max="12053" width="1.7109375" style="108" customWidth="1"/>
    <col min="12054" max="12056" width="6.7109375" style="108" customWidth="1"/>
    <col min="12057" max="12057" width="1.7109375" style="108" customWidth="1"/>
    <col min="12058" max="12058" width="6.5703125" style="108" customWidth="1"/>
    <col min="12059" max="12060" width="6.7109375" style="108" customWidth="1"/>
    <col min="12061" max="12288" width="11.42578125" style="108"/>
    <col min="12289" max="12289" width="19.42578125" style="108" customWidth="1"/>
    <col min="12290" max="12290" width="8.42578125" style="108" customWidth="1"/>
    <col min="12291" max="12291" width="8.140625" style="108" customWidth="1"/>
    <col min="12292" max="12292" width="7.5703125" style="108" customWidth="1"/>
    <col min="12293" max="12293" width="1.7109375" style="108" customWidth="1"/>
    <col min="12294" max="12296" width="6.7109375" style="108" customWidth="1"/>
    <col min="12297" max="12297" width="1.7109375" style="108" customWidth="1"/>
    <col min="12298" max="12300" width="6.7109375" style="108" customWidth="1"/>
    <col min="12301" max="12301" width="1.7109375" style="108" customWidth="1"/>
    <col min="12302" max="12304" width="6.7109375" style="108" customWidth="1"/>
    <col min="12305" max="12305" width="1.7109375" style="108" customWidth="1"/>
    <col min="12306" max="12308" width="6.7109375" style="108" customWidth="1"/>
    <col min="12309" max="12309" width="1.7109375" style="108" customWidth="1"/>
    <col min="12310" max="12312" width="6.7109375" style="108" customWidth="1"/>
    <col min="12313" max="12313" width="1.7109375" style="108" customWidth="1"/>
    <col min="12314" max="12314" width="6.5703125" style="108" customWidth="1"/>
    <col min="12315" max="12316" width="6.7109375" style="108" customWidth="1"/>
    <col min="12317" max="12544" width="11.42578125" style="108"/>
    <col min="12545" max="12545" width="19.42578125" style="108" customWidth="1"/>
    <col min="12546" max="12546" width="8.42578125" style="108" customWidth="1"/>
    <col min="12547" max="12547" width="8.140625" style="108" customWidth="1"/>
    <col min="12548" max="12548" width="7.5703125" style="108" customWidth="1"/>
    <col min="12549" max="12549" width="1.7109375" style="108" customWidth="1"/>
    <col min="12550" max="12552" width="6.7109375" style="108" customWidth="1"/>
    <col min="12553" max="12553" width="1.7109375" style="108" customWidth="1"/>
    <col min="12554" max="12556" width="6.7109375" style="108" customWidth="1"/>
    <col min="12557" max="12557" width="1.7109375" style="108" customWidth="1"/>
    <col min="12558" max="12560" width="6.7109375" style="108" customWidth="1"/>
    <col min="12561" max="12561" width="1.7109375" style="108" customWidth="1"/>
    <col min="12562" max="12564" width="6.7109375" style="108" customWidth="1"/>
    <col min="12565" max="12565" width="1.7109375" style="108" customWidth="1"/>
    <col min="12566" max="12568" width="6.7109375" style="108" customWidth="1"/>
    <col min="12569" max="12569" width="1.7109375" style="108" customWidth="1"/>
    <col min="12570" max="12570" width="6.5703125" style="108" customWidth="1"/>
    <col min="12571" max="12572" width="6.7109375" style="108" customWidth="1"/>
    <col min="12573" max="12800" width="11.42578125" style="108"/>
    <col min="12801" max="12801" width="19.42578125" style="108" customWidth="1"/>
    <col min="12802" max="12802" width="8.42578125" style="108" customWidth="1"/>
    <col min="12803" max="12803" width="8.140625" style="108" customWidth="1"/>
    <col min="12804" max="12804" width="7.5703125" style="108" customWidth="1"/>
    <col min="12805" max="12805" width="1.7109375" style="108" customWidth="1"/>
    <col min="12806" max="12808" width="6.7109375" style="108" customWidth="1"/>
    <col min="12809" max="12809" width="1.7109375" style="108" customWidth="1"/>
    <col min="12810" max="12812" width="6.7109375" style="108" customWidth="1"/>
    <col min="12813" max="12813" width="1.7109375" style="108" customWidth="1"/>
    <col min="12814" max="12816" width="6.7109375" style="108" customWidth="1"/>
    <col min="12817" max="12817" width="1.7109375" style="108" customWidth="1"/>
    <col min="12818" max="12820" width="6.7109375" style="108" customWidth="1"/>
    <col min="12821" max="12821" width="1.7109375" style="108" customWidth="1"/>
    <col min="12822" max="12824" width="6.7109375" style="108" customWidth="1"/>
    <col min="12825" max="12825" width="1.7109375" style="108" customWidth="1"/>
    <col min="12826" max="12826" width="6.5703125" style="108" customWidth="1"/>
    <col min="12827" max="12828" width="6.7109375" style="108" customWidth="1"/>
    <col min="12829" max="13056" width="11.42578125" style="108"/>
    <col min="13057" max="13057" width="19.42578125" style="108" customWidth="1"/>
    <col min="13058" max="13058" width="8.42578125" style="108" customWidth="1"/>
    <col min="13059" max="13059" width="8.140625" style="108" customWidth="1"/>
    <col min="13060" max="13060" width="7.5703125" style="108" customWidth="1"/>
    <col min="13061" max="13061" width="1.7109375" style="108" customWidth="1"/>
    <col min="13062" max="13064" width="6.7109375" style="108" customWidth="1"/>
    <col min="13065" max="13065" width="1.7109375" style="108" customWidth="1"/>
    <col min="13066" max="13068" width="6.7109375" style="108" customWidth="1"/>
    <col min="13069" max="13069" width="1.7109375" style="108" customWidth="1"/>
    <col min="13070" max="13072" width="6.7109375" style="108" customWidth="1"/>
    <col min="13073" max="13073" width="1.7109375" style="108" customWidth="1"/>
    <col min="13074" max="13076" width="6.7109375" style="108" customWidth="1"/>
    <col min="13077" max="13077" width="1.7109375" style="108" customWidth="1"/>
    <col min="13078" max="13080" width="6.7109375" style="108" customWidth="1"/>
    <col min="13081" max="13081" width="1.7109375" style="108" customWidth="1"/>
    <col min="13082" max="13082" width="6.5703125" style="108" customWidth="1"/>
    <col min="13083" max="13084" width="6.7109375" style="108" customWidth="1"/>
    <col min="13085" max="13312" width="11.42578125" style="108"/>
    <col min="13313" max="13313" width="19.42578125" style="108" customWidth="1"/>
    <col min="13314" max="13314" width="8.42578125" style="108" customWidth="1"/>
    <col min="13315" max="13315" width="8.140625" style="108" customWidth="1"/>
    <col min="13316" max="13316" width="7.5703125" style="108" customWidth="1"/>
    <col min="13317" max="13317" width="1.7109375" style="108" customWidth="1"/>
    <col min="13318" max="13320" width="6.7109375" style="108" customWidth="1"/>
    <col min="13321" max="13321" width="1.7109375" style="108" customWidth="1"/>
    <col min="13322" max="13324" width="6.7109375" style="108" customWidth="1"/>
    <col min="13325" max="13325" width="1.7109375" style="108" customWidth="1"/>
    <col min="13326" max="13328" width="6.7109375" style="108" customWidth="1"/>
    <col min="13329" max="13329" width="1.7109375" style="108" customWidth="1"/>
    <col min="13330" max="13332" width="6.7109375" style="108" customWidth="1"/>
    <col min="13333" max="13333" width="1.7109375" style="108" customWidth="1"/>
    <col min="13334" max="13336" width="6.7109375" style="108" customWidth="1"/>
    <col min="13337" max="13337" width="1.7109375" style="108" customWidth="1"/>
    <col min="13338" max="13338" width="6.5703125" style="108" customWidth="1"/>
    <col min="13339" max="13340" width="6.7109375" style="108" customWidth="1"/>
    <col min="13341" max="13568" width="11.42578125" style="108"/>
    <col min="13569" max="13569" width="19.42578125" style="108" customWidth="1"/>
    <col min="13570" max="13570" width="8.42578125" style="108" customWidth="1"/>
    <col min="13571" max="13571" width="8.140625" style="108" customWidth="1"/>
    <col min="13572" max="13572" width="7.5703125" style="108" customWidth="1"/>
    <col min="13573" max="13573" width="1.7109375" style="108" customWidth="1"/>
    <col min="13574" max="13576" width="6.7109375" style="108" customWidth="1"/>
    <col min="13577" max="13577" width="1.7109375" style="108" customWidth="1"/>
    <col min="13578" max="13580" width="6.7109375" style="108" customWidth="1"/>
    <col min="13581" max="13581" width="1.7109375" style="108" customWidth="1"/>
    <col min="13582" max="13584" width="6.7109375" style="108" customWidth="1"/>
    <col min="13585" max="13585" width="1.7109375" style="108" customWidth="1"/>
    <col min="13586" max="13588" width="6.7109375" style="108" customWidth="1"/>
    <col min="13589" max="13589" width="1.7109375" style="108" customWidth="1"/>
    <col min="13590" max="13592" width="6.7109375" style="108" customWidth="1"/>
    <col min="13593" max="13593" width="1.7109375" style="108" customWidth="1"/>
    <col min="13594" max="13594" width="6.5703125" style="108" customWidth="1"/>
    <col min="13595" max="13596" width="6.7109375" style="108" customWidth="1"/>
    <col min="13597" max="13824" width="11.42578125" style="108"/>
    <col min="13825" max="13825" width="19.42578125" style="108" customWidth="1"/>
    <col min="13826" max="13826" width="8.42578125" style="108" customWidth="1"/>
    <col min="13827" max="13827" width="8.140625" style="108" customWidth="1"/>
    <col min="13828" max="13828" width="7.5703125" style="108" customWidth="1"/>
    <col min="13829" max="13829" width="1.7109375" style="108" customWidth="1"/>
    <col min="13830" max="13832" width="6.7109375" style="108" customWidth="1"/>
    <col min="13833" max="13833" width="1.7109375" style="108" customWidth="1"/>
    <col min="13834" max="13836" width="6.7109375" style="108" customWidth="1"/>
    <col min="13837" max="13837" width="1.7109375" style="108" customWidth="1"/>
    <col min="13838" max="13840" width="6.7109375" style="108" customWidth="1"/>
    <col min="13841" max="13841" width="1.7109375" style="108" customWidth="1"/>
    <col min="13842" max="13844" width="6.7109375" style="108" customWidth="1"/>
    <col min="13845" max="13845" width="1.7109375" style="108" customWidth="1"/>
    <col min="13846" max="13848" width="6.7109375" style="108" customWidth="1"/>
    <col min="13849" max="13849" width="1.7109375" style="108" customWidth="1"/>
    <col min="13850" max="13850" width="6.5703125" style="108" customWidth="1"/>
    <col min="13851" max="13852" width="6.7109375" style="108" customWidth="1"/>
    <col min="13853" max="14080" width="11.42578125" style="108"/>
    <col min="14081" max="14081" width="19.42578125" style="108" customWidth="1"/>
    <col min="14082" max="14082" width="8.42578125" style="108" customWidth="1"/>
    <col min="14083" max="14083" width="8.140625" style="108" customWidth="1"/>
    <col min="14084" max="14084" width="7.5703125" style="108" customWidth="1"/>
    <col min="14085" max="14085" width="1.7109375" style="108" customWidth="1"/>
    <col min="14086" max="14088" width="6.7109375" style="108" customWidth="1"/>
    <col min="14089" max="14089" width="1.7109375" style="108" customWidth="1"/>
    <col min="14090" max="14092" width="6.7109375" style="108" customWidth="1"/>
    <col min="14093" max="14093" width="1.7109375" style="108" customWidth="1"/>
    <col min="14094" max="14096" width="6.7109375" style="108" customWidth="1"/>
    <col min="14097" max="14097" width="1.7109375" style="108" customWidth="1"/>
    <col min="14098" max="14100" width="6.7109375" style="108" customWidth="1"/>
    <col min="14101" max="14101" width="1.7109375" style="108" customWidth="1"/>
    <col min="14102" max="14104" width="6.7109375" style="108" customWidth="1"/>
    <col min="14105" max="14105" width="1.7109375" style="108" customWidth="1"/>
    <col min="14106" max="14106" width="6.5703125" style="108" customWidth="1"/>
    <col min="14107" max="14108" width="6.7109375" style="108" customWidth="1"/>
    <col min="14109" max="14336" width="11.42578125" style="108"/>
    <col min="14337" max="14337" width="19.42578125" style="108" customWidth="1"/>
    <col min="14338" max="14338" width="8.42578125" style="108" customWidth="1"/>
    <col min="14339" max="14339" width="8.140625" style="108" customWidth="1"/>
    <col min="14340" max="14340" width="7.5703125" style="108" customWidth="1"/>
    <col min="14341" max="14341" width="1.7109375" style="108" customWidth="1"/>
    <col min="14342" max="14344" width="6.7109375" style="108" customWidth="1"/>
    <col min="14345" max="14345" width="1.7109375" style="108" customWidth="1"/>
    <col min="14346" max="14348" width="6.7109375" style="108" customWidth="1"/>
    <col min="14349" max="14349" width="1.7109375" style="108" customWidth="1"/>
    <col min="14350" max="14352" width="6.7109375" style="108" customWidth="1"/>
    <col min="14353" max="14353" width="1.7109375" style="108" customWidth="1"/>
    <col min="14354" max="14356" width="6.7109375" style="108" customWidth="1"/>
    <col min="14357" max="14357" width="1.7109375" style="108" customWidth="1"/>
    <col min="14358" max="14360" width="6.7109375" style="108" customWidth="1"/>
    <col min="14361" max="14361" width="1.7109375" style="108" customWidth="1"/>
    <col min="14362" max="14362" width="6.5703125" style="108" customWidth="1"/>
    <col min="14363" max="14364" width="6.7109375" style="108" customWidth="1"/>
    <col min="14365" max="14592" width="11.42578125" style="108"/>
    <col min="14593" max="14593" width="19.42578125" style="108" customWidth="1"/>
    <col min="14594" max="14594" width="8.42578125" style="108" customWidth="1"/>
    <col min="14595" max="14595" width="8.140625" style="108" customWidth="1"/>
    <col min="14596" max="14596" width="7.5703125" style="108" customWidth="1"/>
    <col min="14597" max="14597" width="1.7109375" style="108" customWidth="1"/>
    <col min="14598" max="14600" width="6.7109375" style="108" customWidth="1"/>
    <col min="14601" max="14601" width="1.7109375" style="108" customWidth="1"/>
    <col min="14602" max="14604" width="6.7109375" style="108" customWidth="1"/>
    <col min="14605" max="14605" width="1.7109375" style="108" customWidth="1"/>
    <col min="14606" max="14608" width="6.7109375" style="108" customWidth="1"/>
    <col min="14609" max="14609" width="1.7109375" style="108" customWidth="1"/>
    <col min="14610" max="14612" width="6.7109375" style="108" customWidth="1"/>
    <col min="14613" max="14613" width="1.7109375" style="108" customWidth="1"/>
    <col min="14614" max="14616" width="6.7109375" style="108" customWidth="1"/>
    <col min="14617" max="14617" width="1.7109375" style="108" customWidth="1"/>
    <col min="14618" max="14618" width="6.5703125" style="108" customWidth="1"/>
    <col min="14619" max="14620" width="6.7109375" style="108" customWidth="1"/>
    <col min="14621" max="14848" width="11.42578125" style="108"/>
    <col min="14849" max="14849" width="19.42578125" style="108" customWidth="1"/>
    <col min="14850" max="14850" width="8.42578125" style="108" customWidth="1"/>
    <col min="14851" max="14851" width="8.140625" style="108" customWidth="1"/>
    <col min="14852" max="14852" width="7.5703125" style="108" customWidth="1"/>
    <col min="14853" max="14853" width="1.7109375" style="108" customWidth="1"/>
    <col min="14854" max="14856" width="6.7109375" style="108" customWidth="1"/>
    <col min="14857" max="14857" width="1.7109375" style="108" customWidth="1"/>
    <col min="14858" max="14860" width="6.7109375" style="108" customWidth="1"/>
    <col min="14861" max="14861" width="1.7109375" style="108" customWidth="1"/>
    <col min="14862" max="14864" width="6.7109375" style="108" customWidth="1"/>
    <col min="14865" max="14865" width="1.7109375" style="108" customWidth="1"/>
    <col min="14866" max="14868" width="6.7109375" style="108" customWidth="1"/>
    <col min="14869" max="14869" width="1.7109375" style="108" customWidth="1"/>
    <col min="14870" max="14872" width="6.7109375" style="108" customWidth="1"/>
    <col min="14873" max="14873" width="1.7109375" style="108" customWidth="1"/>
    <col min="14874" max="14874" width="6.5703125" style="108" customWidth="1"/>
    <col min="14875" max="14876" width="6.7109375" style="108" customWidth="1"/>
    <col min="14877" max="15104" width="11.42578125" style="108"/>
    <col min="15105" max="15105" width="19.42578125" style="108" customWidth="1"/>
    <col min="15106" max="15106" width="8.42578125" style="108" customWidth="1"/>
    <col min="15107" max="15107" width="8.140625" style="108" customWidth="1"/>
    <col min="15108" max="15108" width="7.5703125" style="108" customWidth="1"/>
    <col min="15109" max="15109" width="1.7109375" style="108" customWidth="1"/>
    <col min="15110" max="15112" width="6.7109375" style="108" customWidth="1"/>
    <col min="15113" max="15113" width="1.7109375" style="108" customWidth="1"/>
    <col min="15114" max="15116" width="6.7109375" style="108" customWidth="1"/>
    <col min="15117" max="15117" width="1.7109375" style="108" customWidth="1"/>
    <col min="15118" max="15120" width="6.7109375" style="108" customWidth="1"/>
    <col min="15121" max="15121" width="1.7109375" style="108" customWidth="1"/>
    <col min="15122" max="15124" width="6.7109375" style="108" customWidth="1"/>
    <col min="15125" max="15125" width="1.7109375" style="108" customWidth="1"/>
    <col min="15126" max="15128" width="6.7109375" style="108" customWidth="1"/>
    <col min="15129" max="15129" width="1.7109375" style="108" customWidth="1"/>
    <col min="15130" max="15130" width="6.5703125" style="108" customWidth="1"/>
    <col min="15131" max="15132" width="6.7109375" style="108" customWidth="1"/>
    <col min="15133" max="15360" width="11.42578125" style="108"/>
    <col min="15361" max="15361" width="19.42578125" style="108" customWidth="1"/>
    <col min="15362" max="15362" width="8.42578125" style="108" customWidth="1"/>
    <col min="15363" max="15363" width="8.140625" style="108" customWidth="1"/>
    <col min="15364" max="15364" width="7.5703125" style="108" customWidth="1"/>
    <col min="15365" max="15365" width="1.7109375" style="108" customWidth="1"/>
    <col min="15366" max="15368" width="6.7109375" style="108" customWidth="1"/>
    <col min="15369" max="15369" width="1.7109375" style="108" customWidth="1"/>
    <col min="15370" max="15372" width="6.7109375" style="108" customWidth="1"/>
    <col min="15373" max="15373" width="1.7109375" style="108" customWidth="1"/>
    <col min="15374" max="15376" width="6.7109375" style="108" customWidth="1"/>
    <col min="15377" max="15377" width="1.7109375" style="108" customWidth="1"/>
    <col min="15378" max="15380" width="6.7109375" style="108" customWidth="1"/>
    <col min="15381" max="15381" width="1.7109375" style="108" customWidth="1"/>
    <col min="15382" max="15384" width="6.7109375" style="108" customWidth="1"/>
    <col min="15385" max="15385" width="1.7109375" style="108" customWidth="1"/>
    <col min="15386" max="15386" width="6.5703125" style="108" customWidth="1"/>
    <col min="15387" max="15388" width="6.7109375" style="108" customWidth="1"/>
    <col min="15389" max="15616" width="11.42578125" style="108"/>
    <col min="15617" max="15617" width="19.42578125" style="108" customWidth="1"/>
    <col min="15618" max="15618" width="8.42578125" style="108" customWidth="1"/>
    <col min="15619" max="15619" width="8.140625" style="108" customWidth="1"/>
    <col min="15620" max="15620" width="7.5703125" style="108" customWidth="1"/>
    <col min="15621" max="15621" width="1.7109375" style="108" customWidth="1"/>
    <col min="15622" max="15624" width="6.7109375" style="108" customWidth="1"/>
    <col min="15625" max="15625" width="1.7109375" style="108" customWidth="1"/>
    <col min="15626" max="15628" width="6.7109375" style="108" customWidth="1"/>
    <col min="15629" max="15629" width="1.7109375" style="108" customWidth="1"/>
    <col min="15630" max="15632" width="6.7109375" style="108" customWidth="1"/>
    <col min="15633" max="15633" width="1.7109375" style="108" customWidth="1"/>
    <col min="15634" max="15636" width="6.7109375" style="108" customWidth="1"/>
    <col min="15637" max="15637" width="1.7109375" style="108" customWidth="1"/>
    <col min="15638" max="15640" width="6.7109375" style="108" customWidth="1"/>
    <col min="15641" max="15641" width="1.7109375" style="108" customWidth="1"/>
    <col min="15642" max="15642" width="6.5703125" style="108" customWidth="1"/>
    <col min="15643" max="15644" width="6.7109375" style="108" customWidth="1"/>
    <col min="15645" max="15872" width="11.42578125" style="108"/>
    <col min="15873" max="15873" width="19.42578125" style="108" customWidth="1"/>
    <col min="15874" max="15874" width="8.42578125" style="108" customWidth="1"/>
    <col min="15875" max="15875" width="8.140625" style="108" customWidth="1"/>
    <col min="15876" max="15876" width="7.5703125" style="108" customWidth="1"/>
    <col min="15877" max="15877" width="1.7109375" style="108" customWidth="1"/>
    <col min="15878" max="15880" width="6.7109375" style="108" customWidth="1"/>
    <col min="15881" max="15881" width="1.7109375" style="108" customWidth="1"/>
    <col min="15882" max="15884" width="6.7109375" style="108" customWidth="1"/>
    <col min="15885" max="15885" width="1.7109375" style="108" customWidth="1"/>
    <col min="15886" max="15888" width="6.7109375" style="108" customWidth="1"/>
    <col min="15889" max="15889" width="1.7109375" style="108" customWidth="1"/>
    <col min="15890" max="15892" width="6.7109375" style="108" customWidth="1"/>
    <col min="15893" max="15893" width="1.7109375" style="108" customWidth="1"/>
    <col min="15894" max="15896" width="6.7109375" style="108" customWidth="1"/>
    <col min="15897" max="15897" width="1.7109375" style="108" customWidth="1"/>
    <col min="15898" max="15898" width="6.5703125" style="108" customWidth="1"/>
    <col min="15899" max="15900" width="6.7109375" style="108" customWidth="1"/>
    <col min="15901" max="16128" width="11.42578125" style="108"/>
    <col min="16129" max="16129" width="19.42578125" style="108" customWidth="1"/>
    <col min="16130" max="16130" width="8.42578125" style="108" customWidth="1"/>
    <col min="16131" max="16131" width="8.140625" style="108" customWidth="1"/>
    <col min="16132" max="16132" width="7.5703125" style="108" customWidth="1"/>
    <col min="16133" max="16133" width="1.7109375" style="108" customWidth="1"/>
    <col min="16134" max="16136" width="6.7109375" style="108" customWidth="1"/>
    <col min="16137" max="16137" width="1.7109375" style="108" customWidth="1"/>
    <col min="16138" max="16140" width="6.7109375" style="108" customWidth="1"/>
    <col min="16141" max="16141" width="1.7109375" style="108" customWidth="1"/>
    <col min="16142" max="16144" width="6.7109375" style="108" customWidth="1"/>
    <col min="16145" max="16145" width="1.7109375" style="108" customWidth="1"/>
    <col min="16146" max="16148" width="6.7109375" style="108" customWidth="1"/>
    <col min="16149" max="16149" width="1.7109375" style="108" customWidth="1"/>
    <col min="16150" max="16152" width="6.7109375" style="108" customWidth="1"/>
    <col min="16153" max="16153" width="1.7109375" style="108" customWidth="1"/>
    <col min="16154" max="16154" width="6.5703125" style="108" customWidth="1"/>
    <col min="16155" max="16156" width="6.7109375" style="108" customWidth="1"/>
    <col min="16157" max="16384" width="11.42578125" style="108"/>
  </cols>
  <sheetData>
    <row r="1" spans="1:33" s="163" customFormat="1" ht="15" customHeight="1" x14ac:dyDescent="0.2">
      <c r="A1" s="336" t="s">
        <v>311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171"/>
      <c r="AD1" s="29"/>
      <c r="AE1" s="318" t="s">
        <v>356</v>
      </c>
      <c r="AF1" s="318"/>
      <c r="AG1" s="171"/>
    </row>
    <row r="2" spans="1:33" s="163" customFormat="1" ht="15" customHeight="1" x14ac:dyDescent="0.2">
      <c r="A2" s="330" t="s">
        <v>350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171"/>
      <c r="AD2" s="30"/>
      <c r="AE2" s="318"/>
      <c r="AF2" s="318"/>
      <c r="AG2" s="171"/>
    </row>
    <row r="3" spans="1:33" s="163" customFormat="1" ht="15" customHeight="1" x14ac:dyDescent="0.2">
      <c r="A3" s="336" t="s">
        <v>254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171"/>
      <c r="AD3" s="171"/>
      <c r="AE3" s="171"/>
      <c r="AF3" s="171"/>
      <c r="AG3" s="171"/>
    </row>
    <row r="4" spans="1:33" s="163" customFormat="1" ht="15" customHeight="1" x14ac:dyDescent="0.2">
      <c r="A4" s="330" t="s">
        <v>255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171"/>
      <c r="AD4" s="171"/>
      <c r="AE4" s="171"/>
      <c r="AF4" s="171"/>
      <c r="AG4" s="171"/>
    </row>
    <row r="5" spans="1:33" s="163" customFormat="1" ht="15" customHeight="1" x14ac:dyDescent="0.2">
      <c r="A5" s="330" t="s">
        <v>515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s="171" customFormat="1" ht="15" customHeight="1" x14ac:dyDescent="0.2">
      <c r="A7" s="332" t="s">
        <v>470</v>
      </c>
      <c r="B7" s="331" t="s">
        <v>19</v>
      </c>
      <c r="C7" s="331"/>
      <c r="D7" s="331"/>
      <c r="E7" s="109"/>
      <c r="F7" s="331" t="s">
        <v>116</v>
      </c>
      <c r="G7" s="331"/>
      <c r="H7" s="331"/>
      <c r="I7" s="109"/>
      <c r="J7" s="331" t="s">
        <v>117</v>
      </c>
      <c r="K7" s="331"/>
      <c r="L7" s="331"/>
      <c r="M7" s="109"/>
      <c r="N7" s="331" t="s">
        <v>118</v>
      </c>
      <c r="O7" s="331"/>
      <c r="P7" s="331"/>
      <c r="Q7" s="109"/>
      <c r="R7" s="331" t="s">
        <v>119</v>
      </c>
      <c r="S7" s="331"/>
      <c r="T7" s="331"/>
      <c r="U7" s="109"/>
      <c r="V7" s="331" t="s">
        <v>120</v>
      </c>
      <c r="W7" s="331"/>
      <c r="X7" s="331"/>
      <c r="Y7" s="109"/>
      <c r="Z7" s="331" t="s">
        <v>121</v>
      </c>
      <c r="AA7" s="331"/>
      <c r="AB7" s="331"/>
    </row>
    <row r="8" spans="1:33" s="171" customFormat="1" ht="15" customHeight="1" thickBot="1" x14ac:dyDescent="0.25">
      <c r="A8" s="333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24" customFormat="1" ht="15" customHeight="1" x14ac:dyDescent="0.25">
      <c r="A9" s="175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08"/>
      <c r="AD9" s="108"/>
      <c r="AE9" s="108"/>
      <c r="AF9" s="108"/>
      <c r="AG9" s="108"/>
    </row>
    <row r="10" spans="1:33" s="124" customFormat="1" ht="15" customHeight="1" x14ac:dyDescent="0.25">
      <c r="A10" s="329" t="s">
        <v>473</v>
      </c>
      <c r="B10" s="329" t="s">
        <v>76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108"/>
      <c r="AD10" s="108"/>
      <c r="AE10" s="108"/>
      <c r="AF10" s="108"/>
      <c r="AG10" s="108"/>
    </row>
    <row r="11" spans="1:33" s="124" customFormat="1" ht="15" customHeight="1" x14ac:dyDescent="0.25">
      <c r="A11" s="112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08"/>
      <c r="AD11" s="108"/>
      <c r="AE11" s="108"/>
      <c r="AF11" s="108"/>
      <c r="AG11" s="108"/>
    </row>
    <row r="12" spans="1:33" s="124" customFormat="1" ht="15" customHeight="1" x14ac:dyDescent="0.25">
      <c r="A12" s="136" t="s">
        <v>19</v>
      </c>
      <c r="B12" s="152">
        <f t="shared" ref="B12:D13" si="0">+B18+B24</f>
        <v>81880</v>
      </c>
      <c r="C12" s="152">
        <f t="shared" si="0"/>
        <v>40001</v>
      </c>
      <c r="D12" s="152">
        <f t="shared" si="0"/>
        <v>41879</v>
      </c>
      <c r="E12" s="152"/>
      <c r="F12" s="152">
        <f t="shared" ref="F12:H14" si="1">+F18+F24</f>
        <v>16968</v>
      </c>
      <c r="G12" s="152">
        <f t="shared" si="1"/>
        <v>8639</v>
      </c>
      <c r="H12" s="152">
        <f t="shared" si="1"/>
        <v>8329</v>
      </c>
      <c r="I12" s="152"/>
      <c r="J12" s="152">
        <f t="shared" ref="J12:L14" si="2">+J18+J24</f>
        <v>14595</v>
      </c>
      <c r="K12" s="152">
        <f t="shared" si="2"/>
        <v>7274</v>
      </c>
      <c r="L12" s="152">
        <f t="shared" si="2"/>
        <v>7321</v>
      </c>
      <c r="M12" s="152"/>
      <c r="N12" s="152">
        <f t="shared" ref="N12:P14" si="3">+N18+N24</f>
        <v>13024</v>
      </c>
      <c r="O12" s="152">
        <f t="shared" si="3"/>
        <v>6420</v>
      </c>
      <c r="P12" s="152">
        <f t="shared" si="3"/>
        <v>6604</v>
      </c>
      <c r="Q12" s="152"/>
      <c r="R12" s="152">
        <f t="shared" ref="R12:T14" si="4">+R18+R24</f>
        <v>14293</v>
      </c>
      <c r="S12" s="152">
        <f t="shared" si="4"/>
        <v>6889</v>
      </c>
      <c r="T12" s="152">
        <f t="shared" si="4"/>
        <v>7404</v>
      </c>
      <c r="U12" s="152"/>
      <c r="V12" s="152">
        <f t="shared" ref="V12:X14" si="5">+V18+V24</f>
        <v>11846</v>
      </c>
      <c r="W12" s="152">
        <f t="shared" si="5"/>
        <v>5651</v>
      </c>
      <c r="X12" s="152">
        <f t="shared" si="5"/>
        <v>6195</v>
      </c>
      <c r="Y12" s="152"/>
      <c r="Z12" s="152">
        <f t="shared" ref="Z12:AB14" si="6">+Z18+Z24</f>
        <v>11154</v>
      </c>
      <c r="AA12" s="152">
        <f t="shared" si="6"/>
        <v>5128</v>
      </c>
      <c r="AB12" s="152">
        <f t="shared" si="6"/>
        <v>6026</v>
      </c>
      <c r="AC12" s="108"/>
      <c r="AD12" s="108"/>
      <c r="AE12" s="108"/>
      <c r="AF12" s="108"/>
      <c r="AG12" s="108"/>
    </row>
    <row r="13" spans="1:33" s="124" customFormat="1" ht="15" customHeight="1" x14ac:dyDescent="0.25">
      <c r="A13" s="116" t="s">
        <v>73</v>
      </c>
      <c r="B13" s="115">
        <f t="shared" si="0"/>
        <v>79784</v>
      </c>
      <c r="C13" s="115">
        <f t="shared" si="0"/>
        <v>38763</v>
      </c>
      <c r="D13" s="115">
        <f t="shared" si="0"/>
        <v>41021</v>
      </c>
      <c r="E13" s="115"/>
      <c r="F13" s="115">
        <f t="shared" si="1"/>
        <v>16665</v>
      </c>
      <c r="G13" s="115">
        <f t="shared" si="1"/>
        <v>8463</v>
      </c>
      <c r="H13" s="115">
        <f t="shared" si="1"/>
        <v>8202</v>
      </c>
      <c r="I13" s="115"/>
      <c r="J13" s="115">
        <f t="shared" si="2"/>
        <v>14279</v>
      </c>
      <c r="K13" s="115">
        <f t="shared" si="2"/>
        <v>7080</v>
      </c>
      <c r="L13" s="115">
        <f t="shared" si="2"/>
        <v>7199</v>
      </c>
      <c r="M13" s="115"/>
      <c r="N13" s="115">
        <f t="shared" si="3"/>
        <v>12705</v>
      </c>
      <c r="O13" s="115">
        <f t="shared" si="3"/>
        <v>6215</v>
      </c>
      <c r="P13" s="115">
        <f t="shared" si="3"/>
        <v>6490</v>
      </c>
      <c r="Q13" s="115"/>
      <c r="R13" s="115">
        <f t="shared" si="4"/>
        <v>13901</v>
      </c>
      <c r="S13" s="115">
        <f t="shared" si="4"/>
        <v>6680</v>
      </c>
      <c r="T13" s="115">
        <f t="shared" si="4"/>
        <v>7221</v>
      </c>
      <c r="U13" s="115"/>
      <c r="V13" s="115">
        <f t="shared" si="5"/>
        <v>11527</v>
      </c>
      <c r="W13" s="115">
        <f t="shared" si="5"/>
        <v>5462</v>
      </c>
      <c r="X13" s="115">
        <f t="shared" si="5"/>
        <v>6065</v>
      </c>
      <c r="Y13" s="115"/>
      <c r="Z13" s="115">
        <f t="shared" si="6"/>
        <v>10707</v>
      </c>
      <c r="AA13" s="115">
        <f t="shared" si="6"/>
        <v>4863</v>
      </c>
      <c r="AB13" s="115">
        <f t="shared" si="6"/>
        <v>5844</v>
      </c>
      <c r="AC13" s="108"/>
      <c r="AD13" s="108"/>
      <c r="AE13" s="108"/>
      <c r="AF13" s="108"/>
      <c r="AG13" s="108"/>
    </row>
    <row r="14" spans="1:33" s="124" customFormat="1" ht="15" customHeight="1" x14ac:dyDescent="0.25">
      <c r="A14" s="116" t="s">
        <v>74</v>
      </c>
      <c r="B14" s="115">
        <f>+B20+B26</f>
        <v>587</v>
      </c>
      <c r="C14" s="115">
        <f>+C20+C26</f>
        <v>322</v>
      </c>
      <c r="D14" s="115">
        <f>+D20+D26</f>
        <v>265</v>
      </c>
      <c r="E14" s="115"/>
      <c r="F14" s="115">
        <f t="shared" si="1"/>
        <v>116</v>
      </c>
      <c r="G14" s="115">
        <f t="shared" si="1"/>
        <v>62</v>
      </c>
      <c r="H14" s="115">
        <f t="shared" si="1"/>
        <v>54</v>
      </c>
      <c r="I14" s="115"/>
      <c r="J14" s="115">
        <f t="shared" si="2"/>
        <v>113</v>
      </c>
      <c r="K14" s="115">
        <f t="shared" si="2"/>
        <v>59</v>
      </c>
      <c r="L14" s="115">
        <f t="shared" si="2"/>
        <v>54</v>
      </c>
      <c r="M14" s="115"/>
      <c r="N14" s="115">
        <f t="shared" si="3"/>
        <v>129</v>
      </c>
      <c r="O14" s="115">
        <f t="shared" si="3"/>
        <v>75</v>
      </c>
      <c r="P14" s="115">
        <f t="shared" si="3"/>
        <v>54</v>
      </c>
      <c r="Q14" s="115"/>
      <c r="R14" s="115">
        <f t="shared" si="4"/>
        <v>100</v>
      </c>
      <c r="S14" s="115">
        <f t="shared" si="4"/>
        <v>53</v>
      </c>
      <c r="T14" s="115">
        <f t="shared" si="4"/>
        <v>47</v>
      </c>
      <c r="U14" s="115"/>
      <c r="V14" s="115">
        <f t="shared" si="5"/>
        <v>53</v>
      </c>
      <c r="W14" s="115">
        <f t="shared" si="5"/>
        <v>28</v>
      </c>
      <c r="X14" s="115">
        <f t="shared" si="5"/>
        <v>25</v>
      </c>
      <c r="Y14" s="115"/>
      <c r="Z14" s="115">
        <f t="shared" si="6"/>
        <v>76</v>
      </c>
      <c r="AA14" s="115">
        <f t="shared" si="6"/>
        <v>45</v>
      </c>
      <c r="AB14" s="115">
        <f t="shared" si="6"/>
        <v>31</v>
      </c>
      <c r="AC14" s="108"/>
      <c r="AD14" s="108"/>
      <c r="AE14" s="108"/>
      <c r="AF14" s="108"/>
      <c r="AG14" s="108"/>
    </row>
    <row r="15" spans="1:33" s="124" customFormat="1" ht="15" customHeight="1" x14ac:dyDescent="0.25">
      <c r="A15" s="116" t="s">
        <v>263</v>
      </c>
      <c r="B15" s="115">
        <f>+B21</f>
        <v>1509</v>
      </c>
      <c r="C15" s="115">
        <f>+C21</f>
        <v>916</v>
      </c>
      <c r="D15" s="115">
        <f>+D21</f>
        <v>593</v>
      </c>
      <c r="E15" s="115"/>
      <c r="F15" s="115">
        <f>+F21</f>
        <v>187</v>
      </c>
      <c r="G15" s="115">
        <f>+G21</f>
        <v>114</v>
      </c>
      <c r="H15" s="115">
        <f>+H21</f>
        <v>73</v>
      </c>
      <c r="I15" s="115"/>
      <c r="J15" s="115">
        <f>+J21</f>
        <v>203</v>
      </c>
      <c r="K15" s="115">
        <f>+K21</f>
        <v>135</v>
      </c>
      <c r="L15" s="115">
        <f>+L21</f>
        <v>68</v>
      </c>
      <c r="M15" s="115"/>
      <c r="N15" s="115">
        <f>+N21</f>
        <v>190</v>
      </c>
      <c r="O15" s="115">
        <f>+O21</f>
        <v>130</v>
      </c>
      <c r="P15" s="115">
        <f>+P21</f>
        <v>60</v>
      </c>
      <c r="Q15" s="115"/>
      <c r="R15" s="115">
        <f>+R21</f>
        <v>292</v>
      </c>
      <c r="S15" s="115">
        <f>+S21</f>
        <v>156</v>
      </c>
      <c r="T15" s="115">
        <f>+T21</f>
        <v>136</v>
      </c>
      <c r="U15" s="115"/>
      <c r="V15" s="115">
        <f>+V21</f>
        <v>266</v>
      </c>
      <c r="W15" s="115">
        <f>+W21</f>
        <v>161</v>
      </c>
      <c r="X15" s="115">
        <f>+X21</f>
        <v>105</v>
      </c>
      <c r="Y15" s="115"/>
      <c r="Z15" s="115">
        <f>+Z21</f>
        <v>371</v>
      </c>
      <c r="AA15" s="115">
        <f>+AA21</f>
        <v>220</v>
      </c>
      <c r="AB15" s="115">
        <f>+AB21</f>
        <v>151</v>
      </c>
      <c r="AC15" s="108"/>
      <c r="AD15" s="108"/>
      <c r="AE15" s="108"/>
      <c r="AF15" s="108"/>
      <c r="AG15" s="108"/>
    </row>
    <row r="16" spans="1:33" s="124" customFormat="1" ht="15" customHeight="1" x14ac:dyDescent="0.25">
      <c r="A16" s="112"/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08"/>
      <c r="AD16" s="108"/>
      <c r="AE16" s="108"/>
      <c r="AF16" s="108"/>
      <c r="AG16" s="108"/>
    </row>
    <row r="17" spans="1:33" s="124" customFormat="1" ht="15" customHeight="1" x14ac:dyDescent="0.25">
      <c r="A17" s="136" t="s">
        <v>471</v>
      </c>
      <c r="B17" s="117"/>
      <c r="C17" s="117"/>
      <c r="D17" s="117"/>
      <c r="E17" s="118"/>
      <c r="F17" s="117"/>
      <c r="G17" s="117"/>
      <c r="H17" s="117"/>
      <c r="I17" s="118"/>
      <c r="J17" s="117"/>
      <c r="K17" s="117"/>
      <c r="L17" s="117"/>
      <c r="M17" s="118"/>
      <c r="N17" s="117"/>
      <c r="O17" s="117"/>
      <c r="P17" s="117"/>
      <c r="Q17" s="118"/>
      <c r="R17" s="117"/>
      <c r="S17" s="117"/>
      <c r="T17" s="117"/>
      <c r="U17" s="118"/>
      <c r="V17" s="117"/>
      <c r="W17" s="117"/>
      <c r="X17" s="117"/>
      <c r="Y17" s="118"/>
      <c r="Z17" s="117"/>
      <c r="AA17" s="117"/>
      <c r="AB17" s="117"/>
      <c r="AC17" s="108"/>
      <c r="AD17" s="108"/>
      <c r="AE17" s="108"/>
      <c r="AF17" s="108"/>
      <c r="AG17" s="108"/>
    </row>
    <row r="18" spans="1:33" s="124" customFormat="1" ht="15" customHeight="1" x14ac:dyDescent="0.2">
      <c r="A18" s="137" t="s">
        <v>19</v>
      </c>
      <c r="B18" s="271">
        <v>54803</v>
      </c>
      <c r="C18" s="271">
        <v>26511</v>
      </c>
      <c r="D18" s="271">
        <v>28292</v>
      </c>
      <c r="E18" s="271"/>
      <c r="F18" s="271">
        <v>10441</v>
      </c>
      <c r="G18" s="271">
        <v>5251</v>
      </c>
      <c r="H18" s="271">
        <v>5190</v>
      </c>
      <c r="I18" s="271"/>
      <c r="J18" s="271">
        <v>9089</v>
      </c>
      <c r="K18" s="271">
        <v>4538</v>
      </c>
      <c r="L18" s="271">
        <v>4551</v>
      </c>
      <c r="M18" s="271"/>
      <c r="N18" s="271">
        <v>8191</v>
      </c>
      <c r="O18" s="271">
        <v>4006</v>
      </c>
      <c r="P18" s="271">
        <v>4185</v>
      </c>
      <c r="Q18" s="271"/>
      <c r="R18" s="271">
        <v>10235</v>
      </c>
      <c r="S18" s="271">
        <v>4875</v>
      </c>
      <c r="T18" s="271">
        <v>5360</v>
      </c>
      <c r="U18" s="271"/>
      <c r="V18" s="271">
        <v>8675</v>
      </c>
      <c r="W18" s="271">
        <v>4107</v>
      </c>
      <c r="X18" s="271">
        <v>4568</v>
      </c>
      <c r="Y18" s="271"/>
      <c r="Z18" s="271">
        <v>8172</v>
      </c>
      <c r="AA18" s="271">
        <v>3734</v>
      </c>
      <c r="AB18" s="271">
        <v>4438</v>
      </c>
      <c r="AC18" s="108"/>
      <c r="AD18" s="108"/>
      <c r="AE18" s="108"/>
      <c r="AF18" s="108"/>
      <c r="AG18" s="108"/>
    </row>
    <row r="19" spans="1:33" ht="15" customHeight="1" x14ac:dyDescent="0.2">
      <c r="A19" s="116" t="s">
        <v>73</v>
      </c>
      <c r="B19" s="272">
        <v>52707</v>
      </c>
      <c r="C19" s="272">
        <v>25273</v>
      </c>
      <c r="D19" s="272">
        <v>27434</v>
      </c>
      <c r="E19" s="272"/>
      <c r="F19" s="272">
        <v>10138</v>
      </c>
      <c r="G19" s="272">
        <v>5075</v>
      </c>
      <c r="H19" s="272">
        <v>5063</v>
      </c>
      <c r="I19" s="272"/>
      <c r="J19" s="272">
        <v>8773</v>
      </c>
      <c r="K19" s="272">
        <v>4344</v>
      </c>
      <c r="L19" s="272">
        <v>4429</v>
      </c>
      <c r="M19" s="272"/>
      <c r="N19" s="272">
        <v>7872</v>
      </c>
      <c r="O19" s="272">
        <v>3801</v>
      </c>
      <c r="P19" s="272">
        <v>4071</v>
      </c>
      <c r="Q19" s="272"/>
      <c r="R19" s="272">
        <v>9843</v>
      </c>
      <c r="S19" s="272">
        <v>4666</v>
      </c>
      <c r="T19" s="272">
        <v>5177</v>
      </c>
      <c r="U19" s="272"/>
      <c r="V19" s="272">
        <v>8356</v>
      </c>
      <c r="W19" s="272">
        <v>3918</v>
      </c>
      <c r="X19" s="272">
        <v>4438</v>
      </c>
      <c r="Y19" s="272"/>
      <c r="Z19" s="272">
        <v>7725</v>
      </c>
      <c r="AA19" s="272">
        <v>3469</v>
      </c>
      <c r="AB19" s="272">
        <v>4256</v>
      </c>
    </row>
    <row r="20" spans="1:33" ht="15" customHeight="1" x14ac:dyDescent="0.2">
      <c r="A20" s="116" t="s">
        <v>74</v>
      </c>
      <c r="B20" s="272">
        <v>587</v>
      </c>
      <c r="C20" s="272">
        <v>322</v>
      </c>
      <c r="D20" s="272">
        <v>265</v>
      </c>
      <c r="E20" s="272"/>
      <c r="F20" s="272">
        <v>116</v>
      </c>
      <c r="G20" s="272">
        <v>62</v>
      </c>
      <c r="H20" s="272">
        <v>54</v>
      </c>
      <c r="I20" s="272"/>
      <c r="J20" s="272">
        <v>113</v>
      </c>
      <c r="K20" s="272">
        <v>59</v>
      </c>
      <c r="L20" s="272">
        <v>54</v>
      </c>
      <c r="M20" s="272"/>
      <c r="N20" s="272">
        <v>129</v>
      </c>
      <c r="O20" s="272">
        <v>75</v>
      </c>
      <c r="P20" s="272">
        <v>54</v>
      </c>
      <c r="Q20" s="272"/>
      <c r="R20" s="272">
        <v>100</v>
      </c>
      <c r="S20" s="272">
        <v>53</v>
      </c>
      <c r="T20" s="272">
        <v>47</v>
      </c>
      <c r="U20" s="272"/>
      <c r="V20" s="272">
        <v>53</v>
      </c>
      <c r="W20" s="272">
        <v>28</v>
      </c>
      <c r="X20" s="272">
        <v>25</v>
      </c>
      <c r="Y20" s="272"/>
      <c r="Z20" s="272">
        <v>76</v>
      </c>
      <c r="AA20" s="272">
        <v>45</v>
      </c>
      <c r="AB20" s="272">
        <v>31</v>
      </c>
    </row>
    <row r="21" spans="1:33" ht="15" customHeight="1" x14ac:dyDescent="0.2">
      <c r="A21" s="116" t="s">
        <v>263</v>
      </c>
      <c r="B21" s="272">
        <v>1509</v>
      </c>
      <c r="C21" s="272">
        <v>916</v>
      </c>
      <c r="D21" s="272">
        <v>593</v>
      </c>
      <c r="E21" s="272"/>
      <c r="F21" s="272">
        <v>187</v>
      </c>
      <c r="G21" s="272">
        <v>114</v>
      </c>
      <c r="H21" s="272">
        <v>73</v>
      </c>
      <c r="I21" s="272"/>
      <c r="J21" s="272">
        <v>203</v>
      </c>
      <c r="K21" s="272">
        <v>135</v>
      </c>
      <c r="L21" s="272">
        <v>68</v>
      </c>
      <c r="M21" s="272"/>
      <c r="N21" s="272">
        <v>190</v>
      </c>
      <c r="O21" s="272">
        <v>130</v>
      </c>
      <c r="P21" s="272">
        <v>60</v>
      </c>
      <c r="Q21" s="272"/>
      <c r="R21" s="272">
        <v>292</v>
      </c>
      <c r="S21" s="272">
        <v>156</v>
      </c>
      <c r="T21" s="272">
        <v>136</v>
      </c>
      <c r="U21" s="272"/>
      <c r="V21" s="272">
        <v>266</v>
      </c>
      <c r="W21" s="272">
        <v>161</v>
      </c>
      <c r="X21" s="272">
        <v>105</v>
      </c>
      <c r="Y21" s="272"/>
      <c r="Z21" s="272">
        <v>371</v>
      </c>
      <c r="AA21" s="272">
        <v>220</v>
      </c>
      <c r="AB21" s="272">
        <v>151</v>
      </c>
    </row>
    <row r="22" spans="1:33" ht="15" customHeight="1" x14ac:dyDescent="0.2">
      <c r="A22" s="116"/>
      <c r="B22" s="272"/>
      <c r="C22" s="272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</row>
    <row r="23" spans="1:33" ht="15" customHeight="1" x14ac:dyDescent="0.2">
      <c r="A23" s="125" t="s">
        <v>472</v>
      </c>
      <c r="B23" s="272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</row>
    <row r="24" spans="1:33" s="124" customFormat="1" ht="15" customHeight="1" x14ac:dyDescent="0.2">
      <c r="A24" s="137" t="s">
        <v>19</v>
      </c>
      <c r="B24" s="271">
        <v>27077</v>
      </c>
      <c r="C24" s="271">
        <v>13490</v>
      </c>
      <c r="D24" s="271">
        <v>13587</v>
      </c>
      <c r="E24" s="271"/>
      <c r="F24" s="271">
        <v>6527</v>
      </c>
      <c r="G24" s="271">
        <v>3388</v>
      </c>
      <c r="H24" s="271">
        <v>3139</v>
      </c>
      <c r="I24" s="271"/>
      <c r="J24" s="271">
        <v>5506</v>
      </c>
      <c r="K24" s="271">
        <v>2736</v>
      </c>
      <c r="L24" s="271">
        <v>2770</v>
      </c>
      <c r="M24" s="271"/>
      <c r="N24" s="271">
        <v>4833</v>
      </c>
      <c r="O24" s="271">
        <v>2414</v>
      </c>
      <c r="P24" s="271">
        <v>2419</v>
      </c>
      <c r="Q24" s="271"/>
      <c r="R24" s="271">
        <v>4058</v>
      </c>
      <c r="S24" s="271">
        <v>2014</v>
      </c>
      <c r="T24" s="271">
        <v>2044</v>
      </c>
      <c r="U24" s="271"/>
      <c r="V24" s="271">
        <v>3171</v>
      </c>
      <c r="W24" s="271">
        <v>1544</v>
      </c>
      <c r="X24" s="271">
        <v>1627</v>
      </c>
      <c r="Y24" s="271"/>
      <c r="Z24" s="271">
        <v>2982</v>
      </c>
      <c r="AA24" s="271">
        <v>1394</v>
      </c>
      <c r="AB24" s="271">
        <v>1588</v>
      </c>
      <c r="AC24" s="108"/>
      <c r="AD24" s="108"/>
      <c r="AE24" s="108"/>
      <c r="AF24" s="108"/>
      <c r="AG24" s="108"/>
    </row>
    <row r="25" spans="1:33" ht="15" customHeight="1" x14ac:dyDescent="0.2">
      <c r="A25" s="116" t="s">
        <v>73</v>
      </c>
      <c r="B25" s="272">
        <v>27077</v>
      </c>
      <c r="C25" s="272">
        <v>13490</v>
      </c>
      <c r="D25" s="272">
        <v>13587</v>
      </c>
      <c r="E25" s="272"/>
      <c r="F25" s="272">
        <v>6527</v>
      </c>
      <c r="G25" s="272">
        <v>3388</v>
      </c>
      <c r="H25" s="272">
        <v>3139</v>
      </c>
      <c r="I25" s="272"/>
      <c r="J25" s="272">
        <v>5506</v>
      </c>
      <c r="K25" s="272">
        <v>2736</v>
      </c>
      <c r="L25" s="272">
        <v>2770</v>
      </c>
      <c r="M25" s="272"/>
      <c r="N25" s="272">
        <v>4833</v>
      </c>
      <c r="O25" s="272">
        <v>2414</v>
      </c>
      <c r="P25" s="272">
        <v>2419</v>
      </c>
      <c r="Q25" s="272"/>
      <c r="R25" s="272">
        <v>4058</v>
      </c>
      <c r="S25" s="272">
        <v>2014</v>
      </c>
      <c r="T25" s="272">
        <v>2044</v>
      </c>
      <c r="U25" s="272"/>
      <c r="V25" s="272">
        <v>3171</v>
      </c>
      <c r="W25" s="272">
        <v>1544</v>
      </c>
      <c r="X25" s="272">
        <v>1627</v>
      </c>
      <c r="Y25" s="272"/>
      <c r="Z25" s="272">
        <v>2982</v>
      </c>
      <c r="AA25" s="272">
        <v>1394</v>
      </c>
      <c r="AB25" s="272">
        <v>1588</v>
      </c>
    </row>
    <row r="26" spans="1:33" ht="15" customHeight="1" x14ac:dyDescent="0.25">
      <c r="A26" s="116" t="s">
        <v>74</v>
      </c>
      <c r="B26" s="248">
        <v>0</v>
      </c>
      <c r="C26" s="248">
        <v>0</v>
      </c>
      <c r="D26" s="248">
        <v>0</v>
      </c>
      <c r="E26" s="248"/>
      <c r="F26" s="248">
        <v>0</v>
      </c>
      <c r="G26" s="248">
        <v>0</v>
      </c>
      <c r="H26" s="248">
        <v>0</v>
      </c>
      <c r="I26" s="248"/>
      <c r="J26" s="248">
        <v>0</v>
      </c>
      <c r="K26" s="248">
        <v>0</v>
      </c>
      <c r="L26" s="248">
        <v>0</v>
      </c>
      <c r="M26" s="248"/>
      <c r="N26" s="248">
        <v>0</v>
      </c>
      <c r="O26" s="248">
        <v>0</v>
      </c>
      <c r="P26" s="248">
        <v>0</v>
      </c>
      <c r="Q26" s="248"/>
      <c r="R26" s="248">
        <v>0</v>
      </c>
      <c r="S26" s="248">
        <v>0</v>
      </c>
      <c r="T26" s="248">
        <v>0</v>
      </c>
      <c r="U26" s="248"/>
      <c r="V26" s="248">
        <v>0</v>
      </c>
      <c r="W26" s="248">
        <v>0</v>
      </c>
      <c r="X26" s="248">
        <v>0</v>
      </c>
      <c r="Y26" s="248"/>
      <c r="Z26" s="248">
        <v>0</v>
      </c>
      <c r="AA26" s="248">
        <v>0</v>
      </c>
      <c r="AB26" s="248">
        <v>0</v>
      </c>
    </row>
    <row r="27" spans="1:33" ht="15" customHeight="1" x14ac:dyDescent="0.25">
      <c r="A27" s="116" t="s">
        <v>263</v>
      </c>
      <c r="B27" s="248">
        <v>0</v>
      </c>
      <c r="C27" s="248">
        <v>0</v>
      </c>
      <c r="D27" s="248">
        <v>0</v>
      </c>
      <c r="E27" s="248"/>
      <c r="F27" s="248">
        <v>0</v>
      </c>
      <c r="G27" s="248">
        <v>0</v>
      </c>
      <c r="H27" s="248">
        <v>0</v>
      </c>
      <c r="I27" s="248"/>
      <c r="J27" s="248">
        <v>0</v>
      </c>
      <c r="K27" s="248">
        <v>0</v>
      </c>
      <c r="L27" s="248">
        <v>0</v>
      </c>
      <c r="M27" s="248"/>
      <c r="N27" s="248">
        <v>0</v>
      </c>
      <c r="O27" s="248">
        <v>0</v>
      </c>
      <c r="P27" s="248">
        <v>0</v>
      </c>
      <c r="Q27" s="248"/>
      <c r="R27" s="248">
        <v>0</v>
      </c>
      <c r="S27" s="248">
        <v>0</v>
      </c>
      <c r="T27" s="248">
        <v>0</v>
      </c>
      <c r="U27" s="248"/>
      <c r="V27" s="248">
        <v>0</v>
      </c>
      <c r="W27" s="248">
        <v>0</v>
      </c>
      <c r="X27" s="248">
        <v>0</v>
      </c>
      <c r="Y27" s="248"/>
      <c r="Z27" s="248">
        <v>0</v>
      </c>
      <c r="AA27" s="248">
        <v>0</v>
      </c>
      <c r="AB27" s="248">
        <v>0</v>
      </c>
    </row>
    <row r="28" spans="1:33" ht="15" customHeight="1" x14ac:dyDescent="0.25">
      <c r="A28" s="116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</row>
    <row r="29" spans="1:33" s="124" customFormat="1" ht="15" customHeight="1" x14ac:dyDescent="0.25">
      <c r="A29" s="329" t="s">
        <v>474</v>
      </c>
      <c r="B29" s="329"/>
      <c r="C29" s="329"/>
      <c r="D29" s="329"/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108"/>
      <c r="AD29" s="108"/>
      <c r="AE29" s="108"/>
      <c r="AF29" s="108"/>
      <c r="AG29" s="108"/>
    </row>
    <row r="30" spans="1:33" s="124" customFormat="1" ht="15" customHeight="1" x14ac:dyDescent="0.25">
      <c r="A30" s="112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08"/>
      <c r="AD30" s="108"/>
      <c r="AE30" s="108"/>
      <c r="AF30" s="108"/>
      <c r="AG30" s="108"/>
    </row>
    <row r="31" spans="1:33" s="124" customFormat="1" ht="15" customHeight="1" x14ac:dyDescent="0.25">
      <c r="A31" s="113" t="s">
        <v>19</v>
      </c>
      <c r="B31" s="174">
        <f t="shared" ref="B31:D34" si="7">+B12/(B12+B62+B113)*100</f>
        <v>90.809276120975525</v>
      </c>
      <c r="C31" s="174">
        <f t="shared" si="7"/>
        <v>89.375726159621067</v>
      </c>
      <c r="D31" s="174">
        <f t="shared" si="7"/>
        <v>92.222148818568186</v>
      </c>
      <c r="E31" s="174"/>
      <c r="F31" s="174">
        <f t="shared" ref="F31:H34" si="8">+F12/(F12+F62+F113)*100</f>
        <v>88.29682052349483</v>
      </c>
      <c r="G31" s="174">
        <f t="shared" si="8"/>
        <v>86.43321660830415</v>
      </c>
      <c r="H31" s="174">
        <f t="shared" si="8"/>
        <v>90.316634135762314</v>
      </c>
      <c r="I31" s="174"/>
      <c r="J31" s="174">
        <f t="shared" ref="J31:L34" si="9">+J12/(J12+J62+J113)*100</f>
        <v>90.176088971269692</v>
      </c>
      <c r="K31" s="174">
        <f t="shared" si="9"/>
        <v>88.978593272171253</v>
      </c>
      <c r="L31" s="174">
        <f t="shared" si="9"/>
        <v>91.398252184769035</v>
      </c>
      <c r="M31" s="174"/>
      <c r="N31" s="174">
        <f t="shared" ref="N31:P34" si="10">+N12/(N12+N62+N113)*100</f>
        <v>93.221673466466243</v>
      </c>
      <c r="O31" s="174">
        <f t="shared" si="10"/>
        <v>92.175161521895191</v>
      </c>
      <c r="P31" s="174">
        <f t="shared" si="10"/>
        <v>94.262061090493859</v>
      </c>
      <c r="Q31" s="174"/>
      <c r="R31" s="174">
        <f t="shared" ref="R31:T34" si="11">+R12/(R12+R62+R113)*100</f>
        <v>89.348002750515718</v>
      </c>
      <c r="S31" s="174">
        <f t="shared" si="11"/>
        <v>87.881107284092366</v>
      </c>
      <c r="T31" s="174">
        <f t="shared" si="11"/>
        <v>90.757538612405</v>
      </c>
      <c r="U31" s="174"/>
      <c r="V31" s="174">
        <f t="shared" ref="V31:X34" si="12">+V12/(V12+V62+V113)*100</f>
        <v>91.425484294203912</v>
      </c>
      <c r="W31" s="174">
        <f t="shared" si="12"/>
        <v>89.841017488076318</v>
      </c>
      <c r="X31" s="174">
        <f t="shared" si="12"/>
        <v>92.920353982300881</v>
      </c>
      <c r="Y31" s="174"/>
      <c r="Z31" s="174">
        <f t="shared" ref="Z31:AB34" si="13">+Z12/(Z12+Z62+Z113)*100</f>
        <v>94.206081081081081</v>
      </c>
      <c r="AA31" s="174">
        <f t="shared" si="13"/>
        <v>93.372177713037146</v>
      </c>
      <c r="AB31" s="174">
        <f t="shared" si="13"/>
        <v>94.927536231884062</v>
      </c>
      <c r="AC31" s="108"/>
      <c r="AD31" s="108"/>
      <c r="AE31" s="108"/>
      <c r="AF31" s="108"/>
      <c r="AG31" s="108"/>
    </row>
    <row r="32" spans="1:33" s="124" customFormat="1" ht="15" customHeight="1" x14ac:dyDescent="0.25">
      <c r="A32" s="108" t="s">
        <v>73</v>
      </c>
      <c r="B32" s="126">
        <f t="shared" si="7"/>
        <v>91.568920004590836</v>
      </c>
      <c r="C32" s="126">
        <f t="shared" si="7"/>
        <v>90.325061167423982</v>
      </c>
      <c r="D32" s="126">
        <f t="shared" si="7"/>
        <v>92.776207169512602</v>
      </c>
      <c r="E32" s="126"/>
      <c r="F32" s="126">
        <f t="shared" si="8"/>
        <v>88.898965112557349</v>
      </c>
      <c r="G32" s="126">
        <f t="shared" si="8"/>
        <v>87.346475384456596</v>
      </c>
      <c r="H32" s="126">
        <f t="shared" si="8"/>
        <v>90.559788009274584</v>
      </c>
      <c r="I32" s="126"/>
      <c r="J32" s="126">
        <f t="shared" si="9"/>
        <v>90.683348151911588</v>
      </c>
      <c r="K32" s="126">
        <f t="shared" si="9"/>
        <v>89.767972613160893</v>
      </c>
      <c r="L32" s="126">
        <f t="shared" si="9"/>
        <v>91.601984985367096</v>
      </c>
      <c r="M32" s="126"/>
      <c r="N32" s="126">
        <f t="shared" si="10"/>
        <v>93.763837638376373</v>
      </c>
      <c r="O32" s="126">
        <f t="shared" si="10"/>
        <v>92.802747498880095</v>
      </c>
      <c r="P32" s="126">
        <f t="shared" si="10"/>
        <v>94.703049759229529</v>
      </c>
      <c r="Q32" s="126"/>
      <c r="R32" s="126">
        <f t="shared" si="11"/>
        <v>90.57796311982797</v>
      </c>
      <c r="S32" s="126">
        <f t="shared" si="11"/>
        <v>89.316753576681378</v>
      </c>
      <c r="T32" s="126">
        <f t="shared" si="11"/>
        <v>91.776817488561264</v>
      </c>
      <c r="U32" s="126"/>
      <c r="V32" s="126">
        <f t="shared" si="12"/>
        <v>92.809983896940423</v>
      </c>
      <c r="W32" s="126">
        <f t="shared" si="12"/>
        <v>91.429527954469364</v>
      </c>
      <c r="X32" s="126">
        <f t="shared" si="12"/>
        <v>94.089357741234863</v>
      </c>
      <c r="Y32" s="126"/>
      <c r="Z32" s="126">
        <f t="shared" si="13"/>
        <v>94.576450843565055</v>
      </c>
      <c r="AA32" s="126">
        <f t="shared" si="13"/>
        <v>93.717479283098854</v>
      </c>
      <c r="AB32" s="126">
        <f t="shared" si="13"/>
        <v>95.303326810176131</v>
      </c>
      <c r="AC32" s="108"/>
      <c r="AD32" s="108"/>
      <c r="AE32" s="108"/>
      <c r="AF32" s="108"/>
      <c r="AG32" s="108"/>
    </row>
    <row r="33" spans="1:33" s="124" customFormat="1" ht="15" customHeight="1" x14ac:dyDescent="0.25">
      <c r="A33" s="108" t="s">
        <v>74</v>
      </c>
      <c r="B33" s="126">
        <f t="shared" si="7"/>
        <v>91.862284820031306</v>
      </c>
      <c r="C33" s="126">
        <f t="shared" si="7"/>
        <v>89.693593314763234</v>
      </c>
      <c r="D33" s="126">
        <f t="shared" si="7"/>
        <v>94.642857142857139</v>
      </c>
      <c r="E33" s="126"/>
      <c r="F33" s="126">
        <f t="shared" si="8"/>
        <v>85.294117647058826</v>
      </c>
      <c r="G33" s="126">
        <f t="shared" si="8"/>
        <v>83.78378378378379</v>
      </c>
      <c r="H33" s="126">
        <f t="shared" si="8"/>
        <v>87.096774193548384</v>
      </c>
      <c r="I33" s="126"/>
      <c r="J33" s="126">
        <f t="shared" si="9"/>
        <v>88.976377952755897</v>
      </c>
      <c r="K33" s="126">
        <f t="shared" si="9"/>
        <v>83.098591549295776</v>
      </c>
      <c r="L33" s="126">
        <f t="shared" si="9"/>
        <v>96.428571428571431</v>
      </c>
      <c r="M33" s="126"/>
      <c r="N33" s="126">
        <f t="shared" si="10"/>
        <v>92.805755395683448</v>
      </c>
      <c r="O33" s="126">
        <f t="shared" si="10"/>
        <v>92.592592592592595</v>
      </c>
      <c r="P33" s="126">
        <f t="shared" si="10"/>
        <v>93.103448275862064</v>
      </c>
      <c r="Q33" s="126"/>
      <c r="R33" s="126">
        <f t="shared" si="11"/>
        <v>93.45794392523365</v>
      </c>
      <c r="S33" s="126">
        <f t="shared" si="11"/>
        <v>89.830508474576277</v>
      </c>
      <c r="T33" s="126">
        <f t="shared" si="11"/>
        <v>97.916666666666657</v>
      </c>
      <c r="U33" s="126"/>
      <c r="V33" s="126">
        <f t="shared" si="12"/>
        <v>98.148148148148152</v>
      </c>
      <c r="W33" s="126">
        <f t="shared" si="12"/>
        <v>96.551724137931032</v>
      </c>
      <c r="X33" s="126">
        <f t="shared" si="12"/>
        <v>100</v>
      </c>
      <c r="Y33" s="126"/>
      <c r="Z33" s="126">
        <f t="shared" si="13"/>
        <v>100</v>
      </c>
      <c r="AA33" s="126">
        <f t="shared" si="13"/>
        <v>100</v>
      </c>
      <c r="AB33" s="126">
        <f t="shared" si="13"/>
        <v>100</v>
      </c>
      <c r="AC33" s="108"/>
      <c r="AD33" s="108"/>
      <c r="AE33" s="108"/>
      <c r="AF33" s="108"/>
      <c r="AG33" s="108"/>
    </row>
    <row r="34" spans="1:33" s="124" customFormat="1" ht="15" customHeight="1" x14ac:dyDescent="0.25">
      <c r="A34" s="108" t="s">
        <v>263</v>
      </c>
      <c r="B34" s="126">
        <f t="shared" si="7"/>
        <v>62.927439532944121</v>
      </c>
      <c r="C34" s="126">
        <f t="shared" si="7"/>
        <v>61.808367071524962</v>
      </c>
      <c r="D34" s="126">
        <f t="shared" si="7"/>
        <v>64.737991266375545</v>
      </c>
      <c r="E34" s="126"/>
      <c r="F34" s="126">
        <f t="shared" si="8"/>
        <v>55.820895522388057</v>
      </c>
      <c r="G34" s="126">
        <f t="shared" si="8"/>
        <v>49.137931034482754</v>
      </c>
      <c r="H34" s="126">
        <f t="shared" si="8"/>
        <v>70.873786407766985</v>
      </c>
      <c r="I34" s="126"/>
      <c r="J34" s="126">
        <f t="shared" si="9"/>
        <v>65.064102564102569</v>
      </c>
      <c r="K34" s="126">
        <f t="shared" si="9"/>
        <v>62.21198156682027</v>
      </c>
      <c r="L34" s="126">
        <f t="shared" si="9"/>
        <v>71.578947368421055</v>
      </c>
      <c r="M34" s="126"/>
      <c r="N34" s="126">
        <f t="shared" si="10"/>
        <v>67.37588652482269</v>
      </c>
      <c r="O34" s="126">
        <f t="shared" si="10"/>
        <v>69.518716577540104</v>
      </c>
      <c r="P34" s="126">
        <f t="shared" si="10"/>
        <v>63.157894736842103</v>
      </c>
      <c r="Q34" s="126"/>
      <c r="R34" s="126">
        <f t="shared" si="11"/>
        <v>53.775322283609569</v>
      </c>
      <c r="S34" s="126">
        <f t="shared" si="11"/>
        <v>51.82724252491694</v>
      </c>
      <c r="T34" s="126">
        <f t="shared" si="11"/>
        <v>56.198347107438018</v>
      </c>
      <c r="U34" s="126"/>
      <c r="V34" s="126">
        <f t="shared" si="12"/>
        <v>55.072463768115945</v>
      </c>
      <c r="W34" s="126">
        <f t="shared" si="12"/>
        <v>56.09756097560976</v>
      </c>
      <c r="X34" s="126">
        <f t="shared" si="12"/>
        <v>53.571428571428569</v>
      </c>
      <c r="Y34" s="126"/>
      <c r="Z34" s="126">
        <f t="shared" si="13"/>
        <v>83.747178329571099</v>
      </c>
      <c r="AA34" s="126">
        <f t="shared" si="13"/>
        <v>85.271317829457359</v>
      </c>
      <c r="AB34" s="126">
        <f t="shared" si="13"/>
        <v>81.621621621621614</v>
      </c>
      <c r="AC34" s="108"/>
      <c r="AD34" s="108"/>
      <c r="AE34" s="108"/>
      <c r="AF34" s="108"/>
      <c r="AG34" s="108"/>
    </row>
    <row r="35" spans="1:33" s="124" customFormat="1" ht="15" customHeight="1" x14ac:dyDescent="0.25">
      <c r="A35" s="127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08"/>
      <c r="AD35" s="108"/>
      <c r="AE35" s="108"/>
      <c r="AF35" s="108"/>
      <c r="AG35" s="108"/>
    </row>
    <row r="36" spans="1:33" s="124" customFormat="1" ht="15" customHeight="1" x14ac:dyDescent="0.25">
      <c r="A36" s="113" t="s">
        <v>471</v>
      </c>
      <c r="B36" s="128"/>
      <c r="C36" s="128"/>
      <c r="D36" s="128"/>
      <c r="E36" s="129"/>
      <c r="F36" s="128"/>
      <c r="G36" s="128"/>
      <c r="H36" s="128"/>
      <c r="I36" s="129"/>
      <c r="J36" s="128"/>
      <c r="K36" s="128"/>
      <c r="L36" s="128"/>
      <c r="M36" s="129"/>
      <c r="N36" s="128"/>
      <c r="O36" s="128"/>
      <c r="P36" s="128"/>
      <c r="Q36" s="129"/>
      <c r="R36" s="128"/>
      <c r="S36" s="128"/>
      <c r="T36" s="128"/>
      <c r="U36" s="129"/>
      <c r="V36" s="128"/>
      <c r="W36" s="128"/>
      <c r="X36" s="128"/>
      <c r="Y36" s="129"/>
      <c r="Z36" s="128"/>
      <c r="AA36" s="128"/>
      <c r="AB36" s="128"/>
      <c r="AC36" s="108"/>
      <c r="AD36" s="108"/>
      <c r="AE36" s="108"/>
      <c r="AF36" s="108"/>
      <c r="AG36" s="108"/>
    </row>
    <row r="37" spans="1:33" s="124" customFormat="1" ht="15" customHeight="1" x14ac:dyDescent="0.25">
      <c r="A37" s="138" t="s">
        <v>19</v>
      </c>
      <c r="B37" s="174">
        <f t="shared" ref="B37:D40" si="14">+B18/(B18+B68+B119)*100</f>
        <v>89.877818778187773</v>
      </c>
      <c r="C37" s="174">
        <f t="shared" si="14"/>
        <v>88.287598241641135</v>
      </c>
      <c r="D37" s="174">
        <f t="shared" si="14"/>
        <v>91.420816234206868</v>
      </c>
      <c r="E37" s="174"/>
      <c r="F37" s="174">
        <f t="shared" ref="F37:H40" si="15">+F18/(F18+F68+F119)*100</f>
        <v>86.118442758165628</v>
      </c>
      <c r="G37" s="174">
        <f t="shared" si="15"/>
        <v>83.774728781110397</v>
      </c>
      <c r="H37" s="174">
        <f t="shared" si="15"/>
        <v>88.627049180327873</v>
      </c>
      <c r="I37" s="174"/>
      <c r="J37" s="174">
        <f t="shared" ref="J37:L40" si="16">+J18/(J18+J68+J119)*100</f>
        <v>89.23907707412863</v>
      </c>
      <c r="K37" s="174">
        <f t="shared" si="16"/>
        <v>88.048117966627856</v>
      </c>
      <c r="L37" s="174">
        <f t="shared" si="16"/>
        <v>90.459153249850914</v>
      </c>
      <c r="M37" s="174"/>
      <c r="N37" s="174">
        <f t="shared" ref="N37:P40" si="17">+N18/(N18+N68+N119)*100</f>
        <v>92.199459702836563</v>
      </c>
      <c r="O37" s="174">
        <f t="shared" si="17"/>
        <v>91.211293260473596</v>
      </c>
      <c r="P37" s="174">
        <f t="shared" si="17"/>
        <v>93.16562778272484</v>
      </c>
      <c r="Q37" s="174"/>
      <c r="R37" s="174">
        <f t="shared" ref="R37:T40" si="18">+R18/(R18+R68+R119)*100</f>
        <v>88.187144580389457</v>
      </c>
      <c r="S37" s="174">
        <f t="shared" si="18"/>
        <v>86.821015138023157</v>
      </c>
      <c r="T37" s="174">
        <f t="shared" si="18"/>
        <v>89.467534635286256</v>
      </c>
      <c r="U37" s="174"/>
      <c r="V37" s="174">
        <f t="shared" ref="V37:X40" si="19">+V18/(V18+V68+V119)*100</f>
        <v>90.913854537832734</v>
      </c>
      <c r="W37" s="174">
        <f t="shared" si="19"/>
        <v>89.108266435235407</v>
      </c>
      <c r="X37" s="174">
        <f t="shared" si="19"/>
        <v>92.600851408878981</v>
      </c>
      <c r="Y37" s="174"/>
      <c r="Z37" s="174">
        <f t="shared" ref="Z37:AB40" si="20">+Z18/(Z18+Z68+Z119)*100</f>
        <v>94.649061848505909</v>
      </c>
      <c r="AA37" s="174">
        <f t="shared" si="20"/>
        <v>93.583959899749374</v>
      </c>
      <c r="AB37" s="174">
        <f t="shared" si="20"/>
        <v>95.564168819982768</v>
      </c>
      <c r="AC37" s="108"/>
      <c r="AD37" s="108"/>
      <c r="AE37" s="108"/>
      <c r="AF37" s="108"/>
      <c r="AG37" s="108"/>
    </row>
    <row r="38" spans="1:33" ht="15" customHeight="1" x14ac:dyDescent="0.25">
      <c r="A38" s="108" t="s">
        <v>73</v>
      </c>
      <c r="B38" s="126">
        <f t="shared" si="14"/>
        <v>90.971383202733961</v>
      </c>
      <c r="C38" s="126">
        <f t="shared" si="14"/>
        <v>89.661900876290488</v>
      </c>
      <c r="D38" s="126">
        <f t="shared" si="14"/>
        <v>92.212026486504655</v>
      </c>
      <c r="E38" s="130"/>
      <c r="F38" s="126">
        <f t="shared" si="15"/>
        <v>86.999056037071995</v>
      </c>
      <c r="G38" s="126">
        <f t="shared" si="15"/>
        <v>85.122442133512237</v>
      </c>
      <c r="H38" s="126">
        <f t="shared" si="15"/>
        <v>88.965032507467939</v>
      </c>
      <c r="I38" s="130"/>
      <c r="J38" s="126">
        <f t="shared" si="16"/>
        <v>90.016416991586283</v>
      </c>
      <c r="K38" s="126">
        <f t="shared" si="16"/>
        <v>89.272503082614051</v>
      </c>
      <c r="L38" s="126">
        <f t="shared" si="16"/>
        <v>90.758196721311478</v>
      </c>
      <c r="M38" s="130"/>
      <c r="N38" s="126">
        <f t="shared" si="17"/>
        <v>93.016660758596245</v>
      </c>
      <c r="O38" s="126">
        <f t="shared" si="17"/>
        <v>92.167798254122218</v>
      </c>
      <c r="P38" s="126">
        <f t="shared" si="17"/>
        <v>93.823461627103029</v>
      </c>
      <c r="Q38" s="130"/>
      <c r="R38" s="126">
        <f t="shared" si="18"/>
        <v>89.841182913472068</v>
      </c>
      <c r="S38" s="126">
        <f t="shared" si="18"/>
        <v>88.791627021883926</v>
      </c>
      <c r="T38" s="126">
        <f t="shared" si="18"/>
        <v>90.808630064900896</v>
      </c>
      <c r="U38" s="130"/>
      <c r="V38" s="126">
        <f t="shared" si="19"/>
        <v>92.792892837312607</v>
      </c>
      <c r="W38" s="126">
        <f t="shared" si="19"/>
        <v>91.264849755415796</v>
      </c>
      <c r="X38" s="126">
        <f t="shared" si="19"/>
        <v>94.185059422750427</v>
      </c>
      <c r="Y38" s="130"/>
      <c r="Z38" s="126">
        <f t="shared" si="20"/>
        <v>95.19408502772643</v>
      </c>
      <c r="AA38" s="126">
        <f t="shared" si="20"/>
        <v>94.087333875779763</v>
      </c>
      <c r="AB38" s="126">
        <f t="shared" si="20"/>
        <v>96.115627822944887</v>
      </c>
    </row>
    <row r="39" spans="1:33" ht="15" customHeight="1" x14ac:dyDescent="0.25">
      <c r="A39" s="108" t="s">
        <v>74</v>
      </c>
      <c r="B39" s="126">
        <f t="shared" si="14"/>
        <v>91.862284820031306</v>
      </c>
      <c r="C39" s="126">
        <f t="shared" si="14"/>
        <v>89.693593314763234</v>
      </c>
      <c r="D39" s="126">
        <f t="shared" si="14"/>
        <v>94.642857142857139</v>
      </c>
      <c r="E39" s="130"/>
      <c r="F39" s="126">
        <f t="shared" si="15"/>
        <v>85.294117647058826</v>
      </c>
      <c r="G39" s="126">
        <f t="shared" si="15"/>
        <v>83.78378378378379</v>
      </c>
      <c r="H39" s="126">
        <f t="shared" si="15"/>
        <v>87.096774193548384</v>
      </c>
      <c r="I39" s="130"/>
      <c r="J39" s="126">
        <f t="shared" si="16"/>
        <v>88.976377952755897</v>
      </c>
      <c r="K39" s="126">
        <f t="shared" si="16"/>
        <v>83.098591549295776</v>
      </c>
      <c r="L39" s="126">
        <f t="shared" si="16"/>
        <v>96.428571428571431</v>
      </c>
      <c r="M39" s="130"/>
      <c r="N39" s="126">
        <f t="shared" si="17"/>
        <v>92.805755395683448</v>
      </c>
      <c r="O39" s="126">
        <f t="shared" si="17"/>
        <v>92.592592592592595</v>
      </c>
      <c r="P39" s="126">
        <f t="shared" si="17"/>
        <v>93.103448275862064</v>
      </c>
      <c r="Q39" s="130"/>
      <c r="R39" s="126">
        <f t="shared" si="18"/>
        <v>93.45794392523365</v>
      </c>
      <c r="S39" s="126">
        <f t="shared" si="18"/>
        <v>89.830508474576277</v>
      </c>
      <c r="T39" s="126">
        <f t="shared" si="18"/>
        <v>97.916666666666657</v>
      </c>
      <c r="U39" s="130"/>
      <c r="V39" s="126">
        <f t="shared" si="19"/>
        <v>98.148148148148152</v>
      </c>
      <c r="W39" s="126">
        <f t="shared" si="19"/>
        <v>96.551724137931032</v>
      </c>
      <c r="X39" s="126">
        <f t="shared" si="19"/>
        <v>100</v>
      </c>
      <c r="Y39" s="130"/>
      <c r="Z39" s="126">
        <f t="shared" si="20"/>
        <v>100</v>
      </c>
      <c r="AA39" s="126">
        <f t="shared" si="20"/>
        <v>100</v>
      </c>
      <c r="AB39" s="126">
        <f t="shared" si="20"/>
        <v>100</v>
      </c>
    </row>
    <row r="40" spans="1:33" ht="15" customHeight="1" x14ac:dyDescent="0.25">
      <c r="A40" s="108" t="s">
        <v>263</v>
      </c>
      <c r="B40" s="126">
        <f t="shared" si="14"/>
        <v>62.927439532944121</v>
      </c>
      <c r="C40" s="126">
        <f t="shared" si="14"/>
        <v>61.808367071524962</v>
      </c>
      <c r="D40" s="126">
        <f t="shared" si="14"/>
        <v>64.737991266375545</v>
      </c>
      <c r="E40" s="130"/>
      <c r="F40" s="126">
        <f t="shared" si="15"/>
        <v>55.820895522388057</v>
      </c>
      <c r="G40" s="126">
        <f t="shared" si="15"/>
        <v>49.137931034482754</v>
      </c>
      <c r="H40" s="126">
        <f t="shared" si="15"/>
        <v>70.873786407766985</v>
      </c>
      <c r="I40" s="130"/>
      <c r="J40" s="126">
        <f t="shared" si="16"/>
        <v>65.064102564102569</v>
      </c>
      <c r="K40" s="126">
        <f t="shared" si="16"/>
        <v>62.21198156682027</v>
      </c>
      <c r="L40" s="126">
        <f t="shared" si="16"/>
        <v>71.578947368421055</v>
      </c>
      <c r="M40" s="130"/>
      <c r="N40" s="126">
        <f t="shared" si="17"/>
        <v>67.37588652482269</v>
      </c>
      <c r="O40" s="126">
        <f t="shared" si="17"/>
        <v>69.518716577540104</v>
      </c>
      <c r="P40" s="126">
        <f t="shared" si="17"/>
        <v>63.157894736842103</v>
      </c>
      <c r="Q40" s="130"/>
      <c r="R40" s="126">
        <f t="shared" si="18"/>
        <v>53.775322283609569</v>
      </c>
      <c r="S40" s="126">
        <f t="shared" si="18"/>
        <v>51.82724252491694</v>
      </c>
      <c r="T40" s="126">
        <f t="shared" si="18"/>
        <v>56.198347107438018</v>
      </c>
      <c r="U40" s="130"/>
      <c r="V40" s="126">
        <f t="shared" si="19"/>
        <v>55.072463768115945</v>
      </c>
      <c r="W40" s="126">
        <f t="shared" si="19"/>
        <v>56.09756097560976</v>
      </c>
      <c r="X40" s="126">
        <f t="shared" si="19"/>
        <v>53.571428571428569</v>
      </c>
      <c r="Y40" s="130"/>
      <c r="Z40" s="126">
        <f t="shared" si="20"/>
        <v>83.747178329571099</v>
      </c>
      <c r="AA40" s="126">
        <f t="shared" si="20"/>
        <v>85.271317829457359</v>
      </c>
      <c r="AB40" s="126">
        <f t="shared" si="20"/>
        <v>81.621621621621614</v>
      </c>
    </row>
    <row r="41" spans="1:33" ht="15" customHeight="1" x14ac:dyDescent="0.25">
      <c r="B41" s="126"/>
      <c r="C41" s="126"/>
      <c r="D41" s="126"/>
      <c r="E41" s="130"/>
      <c r="F41" s="126"/>
      <c r="G41" s="126"/>
      <c r="H41" s="126"/>
      <c r="I41" s="130"/>
      <c r="J41" s="126"/>
      <c r="K41" s="126"/>
      <c r="L41" s="126"/>
      <c r="M41" s="130"/>
      <c r="N41" s="126"/>
      <c r="O41" s="126"/>
      <c r="P41" s="126"/>
      <c r="Q41" s="130"/>
      <c r="R41" s="126"/>
      <c r="S41" s="126"/>
      <c r="T41" s="126"/>
      <c r="U41" s="130"/>
      <c r="V41" s="126"/>
      <c r="W41" s="126"/>
      <c r="X41" s="126"/>
      <c r="Y41" s="130"/>
      <c r="Z41" s="126"/>
      <c r="AA41" s="126"/>
      <c r="AB41" s="126"/>
    </row>
    <row r="42" spans="1:33" ht="15" customHeight="1" x14ac:dyDescent="0.25">
      <c r="A42" s="139" t="s">
        <v>472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</row>
    <row r="43" spans="1:33" ht="15" customHeight="1" x14ac:dyDescent="0.25">
      <c r="A43" s="140" t="s">
        <v>19</v>
      </c>
      <c r="B43" s="174">
        <f t="shared" ref="B43:D44" si="21">+B24/(B24+B74+B125)*100</f>
        <v>92.754864346396275</v>
      </c>
      <c r="C43" s="174">
        <f t="shared" si="21"/>
        <v>91.594242259641504</v>
      </c>
      <c r="D43" s="174">
        <f t="shared" si="21"/>
        <v>93.936670353982294</v>
      </c>
      <c r="E43" s="174"/>
      <c r="F43" s="174">
        <f t="shared" ref="F43:H44" si="22">+F24/(F24+F74+F125)*100</f>
        <v>92.020301705907244</v>
      </c>
      <c r="G43" s="174">
        <f t="shared" si="22"/>
        <v>90.904212503353904</v>
      </c>
      <c r="H43" s="174">
        <f t="shared" si="22"/>
        <v>93.256090314913848</v>
      </c>
      <c r="I43" s="174"/>
      <c r="J43" s="174">
        <f t="shared" ref="J43:L44" si="23">+J24/(J24+J74+J125)*100</f>
        <v>91.766666666666666</v>
      </c>
      <c r="K43" s="174">
        <f t="shared" si="23"/>
        <v>90.566037735849065</v>
      </c>
      <c r="L43" s="174">
        <f t="shared" si="23"/>
        <v>92.984222893588452</v>
      </c>
      <c r="M43" s="174"/>
      <c r="N43" s="174">
        <f t="shared" ref="N43:P44" si="24">+N24/(N24+N74+N125)*100</f>
        <v>95.006880283074508</v>
      </c>
      <c r="O43" s="174">
        <f t="shared" si="24"/>
        <v>93.820443062572863</v>
      </c>
      <c r="P43" s="174">
        <f t="shared" si="24"/>
        <v>96.221161495624514</v>
      </c>
      <c r="Q43" s="174"/>
      <c r="R43" s="174">
        <f t="shared" ref="R43:T44" si="25">+R24/(R24+R74+R125)*100</f>
        <v>92.416306080619449</v>
      </c>
      <c r="S43" s="174">
        <f t="shared" si="25"/>
        <v>90.557553956834539</v>
      </c>
      <c r="T43" s="174">
        <f t="shared" si="25"/>
        <v>94.323950161513608</v>
      </c>
      <c r="U43" s="174"/>
      <c r="V43" s="174">
        <f t="shared" ref="V43:X44" si="26">+V24/(V24+V74+V125)*100</f>
        <v>92.855051244509511</v>
      </c>
      <c r="W43" s="174">
        <f t="shared" si="26"/>
        <v>91.850089232599643</v>
      </c>
      <c r="X43" s="174">
        <f t="shared" si="26"/>
        <v>93.829296424452139</v>
      </c>
      <c r="Y43" s="174"/>
      <c r="Z43" s="174">
        <f t="shared" ref="Z43:AB44" si="27">+Z24/(Z24+Z74+Z125)*100</f>
        <v>93.013100436681214</v>
      </c>
      <c r="AA43" s="174">
        <f t="shared" si="27"/>
        <v>92.809587217043941</v>
      </c>
      <c r="AB43" s="174">
        <f t="shared" si="27"/>
        <v>93.1924882629108</v>
      </c>
    </row>
    <row r="44" spans="1:33" ht="15" customHeight="1" x14ac:dyDescent="0.25">
      <c r="A44" s="108" t="s">
        <v>73</v>
      </c>
      <c r="B44" s="126">
        <f t="shared" si="21"/>
        <v>92.754864346396275</v>
      </c>
      <c r="C44" s="126">
        <f t="shared" si="21"/>
        <v>91.594242259641504</v>
      </c>
      <c r="D44" s="126">
        <f t="shared" si="21"/>
        <v>93.936670353982294</v>
      </c>
      <c r="E44" s="130"/>
      <c r="F44" s="126">
        <f t="shared" si="22"/>
        <v>92.020301705907244</v>
      </c>
      <c r="G44" s="126">
        <f t="shared" si="22"/>
        <v>90.904212503353904</v>
      </c>
      <c r="H44" s="126">
        <f t="shared" si="22"/>
        <v>93.256090314913848</v>
      </c>
      <c r="I44" s="130"/>
      <c r="J44" s="126">
        <f t="shared" si="23"/>
        <v>91.766666666666666</v>
      </c>
      <c r="K44" s="126">
        <f t="shared" si="23"/>
        <v>90.566037735849065</v>
      </c>
      <c r="L44" s="126">
        <f t="shared" si="23"/>
        <v>92.984222893588452</v>
      </c>
      <c r="M44" s="130"/>
      <c r="N44" s="126">
        <f t="shared" si="24"/>
        <v>95.006880283074508</v>
      </c>
      <c r="O44" s="126">
        <f t="shared" si="24"/>
        <v>93.820443062572863</v>
      </c>
      <c r="P44" s="126">
        <f t="shared" si="24"/>
        <v>96.221161495624514</v>
      </c>
      <c r="Q44" s="130"/>
      <c r="R44" s="126">
        <f t="shared" si="25"/>
        <v>92.416306080619449</v>
      </c>
      <c r="S44" s="126">
        <f t="shared" si="25"/>
        <v>90.557553956834539</v>
      </c>
      <c r="T44" s="126">
        <f t="shared" si="25"/>
        <v>94.323950161513608</v>
      </c>
      <c r="U44" s="130"/>
      <c r="V44" s="126">
        <f t="shared" si="26"/>
        <v>92.855051244509511</v>
      </c>
      <c r="W44" s="126">
        <f t="shared" si="26"/>
        <v>91.850089232599643</v>
      </c>
      <c r="X44" s="126">
        <f t="shared" si="26"/>
        <v>93.829296424452139</v>
      </c>
      <c r="Y44" s="130"/>
      <c r="Z44" s="126">
        <f t="shared" si="27"/>
        <v>93.013100436681214</v>
      </c>
      <c r="AA44" s="126">
        <f t="shared" si="27"/>
        <v>92.809587217043941</v>
      </c>
      <c r="AB44" s="126">
        <f t="shared" si="27"/>
        <v>93.1924882629108</v>
      </c>
    </row>
    <row r="45" spans="1:33" ht="15" customHeight="1" x14ac:dyDescent="0.25">
      <c r="A45" s="108" t="s">
        <v>74</v>
      </c>
      <c r="B45" s="126" t="s">
        <v>61</v>
      </c>
      <c r="C45" s="126" t="s">
        <v>61</v>
      </c>
      <c r="D45" s="126" t="s">
        <v>61</v>
      </c>
      <c r="E45" s="130"/>
      <c r="F45" s="126" t="s">
        <v>61</v>
      </c>
      <c r="G45" s="126" t="s">
        <v>61</v>
      </c>
      <c r="H45" s="126" t="s">
        <v>61</v>
      </c>
      <c r="I45" s="130"/>
      <c r="J45" s="126" t="s">
        <v>61</v>
      </c>
      <c r="K45" s="126" t="s">
        <v>61</v>
      </c>
      <c r="L45" s="126" t="s">
        <v>61</v>
      </c>
      <c r="M45" s="130"/>
      <c r="N45" s="126" t="s">
        <v>61</v>
      </c>
      <c r="O45" s="126" t="s">
        <v>61</v>
      </c>
      <c r="P45" s="126" t="s">
        <v>61</v>
      </c>
      <c r="Q45" s="130"/>
      <c r="R45" s="126" t="s">
        <v>61</v>
      </c>
      <c r="S45" s="126" t="s">
        <v>61</v>
      </c>
      <c r="T45" s="126" t="s">
        <v>61</v>
      </c>
      <c r="U45" s="130"/>
      <c r="V45" s="126" t="s">
        <v>61</v>
      </c>
      <c r="W45" s="126" t="s">
        <v>61</v>
      </c>
      <c r="X45" s="126" t="s">
        <v>61</v>
      </c>
      <c r="Y45" s="130"/>
      <c r="Z45" s="126" t="s">
        <v>61</v>
      </c>
      <c r="AA45" s="126" t="s">
        <v>61</v>
      </c>
      <c r="AB45" s="126" t="s">
        <v>61</v>
      </c>
    </row>
    <row r="46" spans="1:33" ht="15" customHeight="1" thickBot="1" x14ac:dyDescent="0.3">
      <c r="A46" s="123" t="s">
        <v>263</v>
      </c>
      <c r="B46" s="132" t="s">
        <v>61</v>
      </c>
      <c r="C46" s="132" t="s">
        <v>61</v>
      </c>
      <c r="D46" s="132" t="s">
        <v>61</v>
      </c>
      <c r="E46" s="133"/>
      <c r="F46" s="132" t="s">
        <v>61</v>
      </c>
      <c r="G46" s="132" t="s">
        <v>61</v>
      </c>
      <c r="H46" s="132" t="s">
        <v>61</v>
      </c>
      <c r="I46" s="133"/>
      <c r="J46" s="132" t="s">
        <v>61</v>
      </c>
      <c r="K46" s="132" t="s">
        <v>61</v>
      </c>
      <c r="L46" s="132" t="s">
        <v>61</v>
      </c>
      <c r="M46" s="133"/>
      <c r="N46" s="132" t="s">
        <v>61</v>
      </c>
      <c r="O46" s="132" t="s">
        <v>61</v>
      </c>
      <c r="P46" s="132" t="s">
        <v>61</v>
      </c>
      <c r="Q46" s="133"/>
      <c r="R46" s="132" t="s">
        <v>61</v>
      </c>
      <c r="S46" s="132" t="s">
        <v>61</v>
      </c>
      <c r="T46" s="132" t="s">
        <v>61</v>
      </c>
      <c r="U46" s="133"/>
      <c r="V46" s="132" t="s">
        <v>61</v>
      </c>
      <c r="W46" s="132" t="s">
        <v>61</v>
      </c>
      <c r="X46" s="132" t="s">
        <v>61</v>
      </c>
      <c r="Y46" s="133"/>
      <c r="Z46" s="132" t="s">
        <v>61</v>
      </c>
      <c r="AA46" s="132" t="s">
        <v>61</v>
      </c>
      <c r="AB46" s="132" t="s">
        <v>61</v>
      </c>
    </row>
    <row r="47" spans="1:33" ht="15" customHeight="1" x14ac:dyDescent="0.25">
      <c r="A47" s="334" t="s">
        <v>256</v>
      </c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</row>
    <row r="48" spans="1:33" ht="15" customHeight="1" x14ac:dyDescent="0.25">
      <c r="A48" s="335" t="s">
        <v>242</v>
      </c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</row>
    <row r="51" spans="1:33" s="124" customFormat="1" ht="15" customHeight="1" x14ac:dyDescent="0.2">
      <c r="A51" s="336" t="s">
        <v>312</v>
      </c>
      <c r="B51" s="33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6"/>
      <c r="W51" s="336"/>
      <c r="X51" s="336"/>
      <c r="Y51" s="336"/>
      <c r="Z51" s="336"/>
      <c r="AA51" s="336"/>
      <c r="AB51" s="336"/>
      <c r="AC51" s="171"/>
      <c r="AD51" s="29"/>
      <c r="AE51" s="318" t="s">
        <v>356</v>
      </c>
      <c r="AF51" s="318"/>
      <c r="AG51" s="108"/>
    </row>
    <row r="52" spans="1:33" s="124" customFormat="1" ht="15" customHeight="1" x14ac:dyDescent="0.2">
      <c r="A52" s="330" t="s">
        <v>351</v>
      </c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171"/>
      <c r="AD52" s="30"/>
      <c r="AE52" s="318"/>
      <c r="AF52" s="318"/>
      <c r="AG52" s="108"/>
    </row>
    <row r="53" spans="1:33" s="124" customFormat="1" ht="15" customHeight="1" x14ac:dyDescent="0.25">
      <c r="A53" s="336" t="s">
        <v>254</v>
      </c>
      <c r="B53" s="336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  <c r="T53" s="336"/>
      <c r="U53" s="336"/>
      <c r="V53" s="336"/>
      <c r="W53" s="336"/>
      <c r="X53" s="336"/>
      <c r="Y53" s="336"/>
      <c r="Z53" s="336"/>
      <c r="AA53" s="336"/>
      <c r="AB53" s="336"/>
      <c r="AC53" s="108"/>
      <c r="AD53" s="108"/>
      <c r="AE53" s="108"/>
      <c r="AF53" s="108"/>
      <c r="AG53" s="108"/>
    </row>
    <row r="54" spans="1:33" s="124" customFormat="1" ht="15" customHeight="1" x14ac:dyDescent="0.25">
      <c r="A54" s="330" t="s">
        <v>255</v>
      </c>
      <c r="B54" s="330"/>
      <c r="C54" s="330"/>
      <c r="D54" s="330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108"/>
      <c r="AD54" s="108"/>
      <c r="AE54" s="108"/>
      <c r="AF54" s="108"/>
      <c r="AG54" s="108"/>
    </row>
    <row r="55" spans="1:33" s="163" customFormat="1" ht="15" customHeight="1" x14ac:dyDescent="0.2">
      <c r="A55" s="330" t="s">
        <v>515</v>
      </c>
      <c r="B55" s="330"/>
      <c r="C55" s="330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171"/>
      <c r="AD55" s="171"/>
      <c r="AE55" s="171"/>
      <c r="AF55" s="171"/>
      <c r="AG55" s="171"/>
    </row>
    <row r="56" spans="1:33" s="163" customFormat="1" ht="15" customHeight="1" thickBot="1" x14ac:dyDescent="0.25">
      <c r="A56" s="120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71"/>
      <c r="AD56" s="171"/>
      <c r="AE56" s="171"/>
      <c r="AF56" s="171"/>
      <c r="AG56" s="171"/>
    </row>
    <row r="57" spans="1:33" ht="15" customHeight="1" x14ac:dyDescent="0.25">
      <c r="A57" s="332" t="s">
        <v>470</v>
      </c>
      <c r="B57" s="331" t="s">
        <v>19</v>
      </c>
      <c r="C57" s="331"/>
      <c r="D57" s="331"/>
      <c r="E57" s="109"/>
      <c r="F57" s="331" t="s">
        <v>116</v>
      </c>
      <c r="G57" s="331"/>
      <c r="H57" s="331"/>
      <c r="I57" s="109"/>
      <c r="J57" s="331" t="s">
        <v>117</v>
      </c>
      <c r="K57" s="331"/>
      <c r="L57" s="331"/>
      <c r="M57" s="109"/>
      <c r="N57" s="331" t="s">
        <v>118</v>
      </c>
      <c r="O57" s="331"/>
      <c r="P57" s="331"/>
      <c r="Q57" s="109"/>
      <c r="R57" s="331" t="s">
        <v>119</v>
      </c>
      <c r="S57" s="331"/>
      <c r="T57" s="331"/>
      <c r="U57" s="109"/>
      <c r="V57" s="331" t="s">
        <v>120</v>
      </c>
      <c r="W57" s="331"/>
      <c r="X57" s="331"/>
      <c r="Y57" s="109"/>
      <c r="Z57" s="331" t="s">
        <v>121</v>
      </c>
      <c r="AA57" s="331"/>
      <c r="AB57" s="331"/>
    </row>
    <row r="58" spans="1:33" ht="15" customHeight="1" thickBot="1" x14ac:dyDescent="0.3">
      <c r="A58" s="333"/>
      <c r="B58" s="110" t="s">
        <v>70</v>
      </c>
      <c r="C58" s="110" t="s">
        <v>71</v>
      </c>
      <c r="D58" s="110" t="s">
        <v>72</v>
      </c>
      <c r="E58" s="111"/>
      <c r="F58" s="110" t="s">
        <v>70</v>
      </c>
      <c r="G58" s="110" t="s">
        <v>71</v>
      </c>
      <c r="H58" s="110" t="s">
        <v>72</v>
      </c>
      <c r="I58" s="111"/>
      <c r="J58" s="110" t="s">
        <v>70</v>
      </c>
      <c r="K58" s="110" t="s">
        <v>71</v>
      </c>
      <c r="L58" s="110" t="s">
        <v>72</v>
      </c>
      <c r="M58" s="111"/>
      <c r="N58" s="110" t="s">
        <v>70</v>
      </c>
      <c r="O58" s="110" t="s">
        <v>71</v>
      </c>
      <c r="P58" s="110" t="s">
        <v>72</v>
      </c>
      <c r="Q58" s="111"/>
      <c r="R58" s="110" t="s">
        <v>70</v>
      </c>
      <c r="S58" s="110" t="s">
        <v>71</v>
      </c>
      <c r="T58" s="110" t="s">
        <v>72</v>
      </c>
      <c r="U58" s="111"/>
      <c r="V58" s="110" t="s">
        <v>70</v>
      </c>
      <c r="W58" s="110" t="s">
        <v>71</v>
      </c>
      <c r="X58" s="110" t="s">
        <v>72</v>
      </c>
      <c r="Y58" s="111"/>
      <c r="Z58" s="110" t="s">
        <v>70</v>
      </c>
      <c r="AA58" s="110" t="s">
        <v>71</v>
      </c>
      <c r="AB58" s="110" t="s">
        <v>72</v>
      </c>
    </row>
    <row r="59" spans="1:33" s="124" customFormat="1" ht="15" customHeight="1" x14ac:dyDescent="0.25">
      <c r="A59" s="175"/>
      <c r="B59" s="113"/>
      <c r="C59" s="113"/>
      <c r="D59" s="113"/>
      <c r="E59" s="114"/>
      <c r="F59" s="113"/>
      <c r="G59" s="113"/>
      <c r="H59" s="113"/>
      <c r="I59" s="114"/>
      <c r="J59" s="113"/>
      <c r="K59" s="113"/>
      <c r="L59" s="113"/>
      <c r="M59" s="114"/>
      <c r="N59" s="113"/>
      <c r="O59" s="113"/>
      <c r="P59" s="113"/>
      <c r="Q59" s="114"/>
      <c r="R59" s="113"/>
      <c r="S59" s="113"/>
      <c r="T59" s="113"/>
      <c r="U59" s="114"/>
      <c r="V59" s="113"/>
      <c r="W59" s="113"/>
      <c r="X59" s="113"/>
      <c r="Y59" s="114"/>
      <c r="Z59" s="113"/>
      <c r="AA59" s="113"/>
      <c r="AB59" s="113"/>
      <c r="AC59" s="108"/>
      <c r="AD59" s="108"/>
      <c r="AE59" s="108"/>
      <c r="AF59" s="108"/>
      <c r="AG59" s="108"/>
    </row>
    <row r="60" spans="1:33" s="124" customFormat="1" ht="15" customHeight="1" x14ac:dyDescent="0.25">
      <c r="A60" s="329" t="s">
        <v>473</v>
      </c>
      <c r="B60" s="329" t="s">
        <v>76</v>
      </c>
      <c r="C60" s="329"/>
      <c r="D60" s="329"/>
      <c r="E60" s="329"/>
      <c r="F60" s="329"/>
      <c r="G60" s="329"/>
      <c r="H60" s="329"/>
      <c r="I60" s="329"/>
      <c r="J60" s="329"/>
      <c r="K60" s="329"/>
      <c r="L60" s="329"/>
      <c r="M60" s="329"/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  <c r="Y60" s="329"/>
      <c r="Z60" s="329"/>
      <c r="AA60" s="329"/>
      <c r="AB60" s="329"/>
      <c r="AC60" s="108"/>
      <c r="AD60" s="108"/>
      <c r="AE60" s="108"/>
      <c r="AF60" s="108"/>
      <c r="AG60" s="108"/>
    </row>
    <row r="61" spans="1:33" s="124" customFormat="1" ht="15" customHeight="1" x14ac:dyDescent="0.25">
      <c r="A61" s="112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08"/>
      <c r="AD61" s="108"/>
      <c r="AE61" s="108"/>
      <c r="AF61" s="108"/>
      <c r="AG61" s="108"/>
    </row>
    <row r="62" spans="1:33" s="124" customFormat="1" ht="15" customHeight="1" x14ac:dyDescent="0.25">
      <c r="A62" s="136" t="s">
        <v>19</v>
      </c>
      <c r="B62" s="152">
        <f t="shared" ref="B62:D64" si="28">+B68+B74</f>
        <v>8287</v>
      </c>
      <c r="C62" s="152">
        <f t="shared" si="28"/>
        <v>4755</v>
      </c>
      <c r="D62" s="152">
        <f t="shared" si="28"/>
        <v>3532</v>
      </c>
      <c r="E62" s="152"/>
      <c r="F62" s="152">
        <f t="shared" ref="F62:H64" si="29">+F68+F74</f>
        <v>2249</v>
      </c>
      <c r="G62" s="152">
        <f t="shared" si="29"/>
        <v>1356</v>
      </c>
      <c r="H62" s="152">
        <f t="shared" si="29"/>
        <v>893</v>
      </c>
      <c r="I62" s="152"/>
      <c r="J62" s="152">
        <f t="shared" ref="J62:L64" si="30">+J68+J74</f>
        <v>1590</v>
      </c>
      <c r="K62" s="152">
        <f t="shared" si="30"/>
        <v>901</v>
      </c>
      <c r="L62" s="152">
        <f t="shared" si="30"/>
        <v>689</v>
      </c>
      <c r="M62" s="152"/>
      <c r="N62" s="152">
        <f t="shared" ref="N62:P64" si="31">+N68+N74</f>
        <v>947</v>
      </c>
      <c r="O62" s="152">
        <f t="shared" si="31"/>
        <v>545</v>
      </c>
      <c r="P62" s="152">
        <f t="shared" si="31"/>
        <v>402</v>
      </c>
      <c r="Q62" s="152"/>
      <c r="R62" s="152">
        <f t="shared" ref="R62:T64" si="32">+R68+R74</f>
        <v>1704</v>
      </c>
      <c r="S62" s="152">
        <f t="shared" si="32"/>
        <v>950</v>
      </c>
      <c r="T62" s="152">
        <f t="shared" si="32"/>
        <v>754</v>
      </c>
      <c r="U62" s="152"/>
      <c r="V62" s="152">
        <f t="shared" ref="V62:X64" si="33">+V68+V74</f>
        <v>1111</v>
      </c>
      <c r="W62" s="152">
        <f t="shared" si="33"/>
        <v>639</v>
      </c>
      <c r="X62" s="152">
        <f t="shared" si="33"/>
        <v>472</v>
      </c>
      <c r="Y62" s="152"/>
      <c r="Z62" s="152">
        <f t="shared" ref="Z62:AB64" si="34">+Z68+Z74</f>
        <v>686</v>
      </c>
      <c r="AA62" s="152">
        <f t="shared" si="34"/>
        <v>364</v>
      </c>
      <c r="AB62" s="152">
        <f t="shared" si="34"/>
        <v>322</v>
      </c>
      <c r="AC62" s="108"/>
      <c r="AD62" s="108"/>
      <c r="AE62" s="108"/>
      <c r="AF62" s="108"/>
      <c r="AG62" s="108"/>
    </row>
    <row r="63" spans="1:33" s="124" customFormat="1" ht="15" customHeight="1" x14ac:dyDescent="0.25">
      <c r="A63" s="116" t="s">
        <v>73</v>
      </c>
      <c r="B63" s="115">
        <f t="shared" si="28"/>
        <v>7346</v>
      </c>
      <c r="C63" s="115">
        <f t="shared" si="28"/>
        <v>4152</v>
      </c>
      <c r="D63" s="115">
        <f t="shared" si="28"/>
        <v>3194</v>
      </c>
      <c r="E63" s="115"/>
      <c r="F63" s="115">
        <f t="shared" si="29"/>
        <v>2081</v>
      </c>
      <c r="G63" s="115">
        <f t="shared" si="29"/>
        <v>1226</v>
      </c>
      <c r="H63" s="115">
        <f t="shared" si="29"/>
        <v>855</v>
      </c>
      <c r="I63" s="115"/>
      <c r="J63" s="115">
        <f t="shared" si="30"/>
        <v>1467</v>
      </c>
      <c r="K63" s="115">
        <f t="shared" si="30"/>
        <v>807</v>
      </c>
      <c r="L63" s="115">
        <f t="shared" si="30"/>
        <v>660</v>
      </c>
      <c r="M63" s="115"/>
      <c r="N63" s="115">
        <f t="shared" si="31"/>
        <v>845</v>
      </c>
      <c r="O63" s="115">
        <f t="shared" si="31"/>
        <v>482</v>
      </c>
      <c r="P63" s="115">
        <f t="shared" si="31"/>
        <v>363</v>
      </c>
      <c r="Q63" s="115"/>
      <c r="R63" s="115">
        <f t="shared" si="32"/>
        <v>1446</v>
      </c>
      <c r="S63" s="115">
        <f t="shared" si="32"/>
        <v>799</v>
      </c>
      <c r="T63" s="115">
        <f t="shared" si="32"/>
        <v>647</v>
      </c>
      <c r="U63" s="115"/>
      <c r="V63" s="115">
        <f t="shared" si="33"/>
        <v>893</v>
      </c>
      <c r="W63" s="115">
        <f t="shared" si="33"/>
        <v>512</v>
      </c>
      <c r="X63" s="115">
        <f t="shared" si="33"/>
        <v>381</v>
      </c>
      <c r="Y63" s="115"/>
      <c r="Z63" s="115">
        <f t="shared" si="34"/>
        <v>614</v>
      </c>
      <c r="AA63" s="115">
        <f t="shared" si="34"/>
        <v>326</v>
      </c>
      <c r="AB63" s="115">
        <f t="shared" si="34"/>
        <v>288</v>
      </c>
      <c r="AC63" s="108"/>
      <c r="AD63" s="108"/>
      <c r="AE63" s="108"/>
      <c r="AF63" s="108"/>
      <c r="AG63" s="108"/>
    </row>
    <row r="64" spans="1:33" s="124" customFormat="1" ht="15" customHeight="1" x14ac:dyDescent="0.25">
      <c r="A64" s="116" t="s">
        <v>74</v>
      </c>
      <c r="B64" s="115">
        <f t="shared" si="28"/>
        <v>52</v>
      </c>
      <c r="C64" s="115">
        <f t="shared" si="28"/>
        <v>37</v>
      </c>
      <c r="D64" s="115">
        <f t="shared" si="28"/>
        <v>15</v>
      </c>
      <c r="E64" s="115"/>
      <c r="F64" s="115">
        <f t="shared" si="29"/>
        <v>20</v>
      </c>
      <c r="G64" s="115">
        <f t="shared" si="29"/>
        <v>12</v>
      </c>
      <c r="H64" s="115">
        <f t="shared" si="29"/>
        <v>8</v>
      </c>
      <c r="I64" s="115"/>
      <c r="J64" s="115">
        <f t="shared" si="30"/>
        <v>14</v>
      </c>
      <c r="K64" s="115">
        <f t="shared" si="30"/>
        <v>12</v>
      </c>
      <c r="L64" s="115">
        <f t="shared" si="30"/>
        <v>2</v>
      </c>
      <c r="M64" s="115"/>
      <c r="N64" s="115">
        <f t="shared" si="31"/>
        <v>10</v>
      </c>
      <c r="O64" s="115">
        <f t="shared" si="31"/>
        <v>6</v>
      </c>
      <c r="P64" s="115">
        <f t="shared" si="31"/>
        <v>4</v>
      </c>
      <c r="Q64" s="115"/>
      <c r="R64" s="115">
        <f t="shared" si="32"/>
        <v>7</v>
      </c>
      <c r="S64" s="115">
        <f t="shared" si="32"/>
        <v>6</v>
      </c>
      <c r="T64" s="115">
        <f t="shared" si="32"/>
        <v>1</v>
      </c>
      <c r="U64" s="115"/>
      <c r="V64" s="115">
        <f t="shared" si="33"/>
        <v>1</v>
      </c>
      <c r="W64" s="115">
        <f t="shared" si="33"/>
        <v>1</v>
      </c>
      <c r="X64" s="115">
        <f t="shared" si="33"/>
        <v>0</v>
      </c>
      <c r="Y64" s="115"/>
      <c r="Z64" s="115">
        <f t="shared" si="34"/>
        <v>0</v>
      </c>
      <c r="AA64" s="115">
        <f t="shared" si="34"/>
        <v>0</v>
      </c>
      <c r="AB64" s="115">
        <f t="shared" si="34"/>
        <v>0</v>
      </c>
      <c r="AC64" s="108"/>
      <c r="AD64" s="108"/>
      <c r="AE64" s="108"/>
      <c r="AF64" s="108"/>
      <c r="AG64" s="108"/>
    </row>
    <row r="65" spans="1:33" s="124" customFormat="1" ht="15" customHeight="1" x14ac:dyDescent="0.25">
      <c r="A65" s="116" t="s">
        <v>263</v>
      </c>
      <c r="B65" s="115">
        <f>+B71</f>
        <v>889</v>
      </c>
      <c r="C65" s="115">
        <f>+C71</f>
        <v>566</v>
      </c>
      <c r="D65" s="115">
        <f>+D71</f>
        <v>323</v>
      </c>
      <c r="E65" s="115"/>
      <c r="F65" s="115">
        <f>+F71</f>
        <v>148</v>
      </c>
      <c r="G65" s="115">
        <f>+G71</f>
        <v>118</v>
      </c>
      <c r="H65" s="115">
        <f>+H71</f>
        <v>30</v>
      </c>
      <c r="I65" s="115"/>
      <c r="J65" s="115">
        <f>+J71</f>
        <v>109</v>
      </c>
      <c r="K65" s="115">
        <f>+K71</f>
        <v>82</v>
      </c>
      <c r="L65" s="115">
        <f>+L71</f>
        <v>27</v>
      </c>
      <c r="M65" s="115"/>
      <c r="N65" s="115">
        <f>+N71</f>
        <v>92</v>
      </c>
      <c r="O65" s="115">
        <f>+O71</f>
        <v>57</v>
      </c>
      <c r="P65" s="115">
        <f>+P71</f>
        <v>35</v>
      </c>
      <c r="Q65" s="115"/>
      <c r="R65" s="115">
        <f>+R71</f>
        <v>251</v>
      </c>
      <c r="S65" s="115">
        <f>+S71</f>
        <v>145</v>
      </c>
      <c r="T65" s="115">
        <f>+T71</f>
        <v>106</v>
      </c>
      <c r="U65" s="115"/>
      <c r="V65" s="115">
        <f>+V71</f>
        <v>217</v>
      </c>
      <c r="W65" s="115">
        <f>+W71</f>
        <v>126</v>
      </c>
      <c r="X65" s="115">
        <f>+X71</f>
        <v>91</v>
      </c>
      <c r="Y65" s="115"/>
      <c r="Z65" s="115">
        <f>+Z71</f>
        <v>72</v>
      </c>
      <c r="AA65" s="115">
        <f>+AA71</f>
        <v>38</v>
      </c>
      <c r="AB65" s="115">
        <f>+AB71</f>
        <v>34</v>
      </c>
      <c r="AC65" s="108"/>
      <c r="AD65" s="108"/>
      <c r="AE65" s="108"/>
      <c r="AF65" s="108"/>
      <c r="AG65" s="108"/>
    </row>
    <row r="66" spans="1:33" s="124" customFormat="1" ht="15" customHeight="1" x14ac:dyDescent="0.25">
      <c r="A66" s="11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08"/>
      <c r="AD66" s="108"/>
      <c r="AE66" s="108"/>
      <c r="AF66" s="108"/>
      <c r="AG66" s="108"/>
    </row>
    <row r="67" spans="1:33" s="124" customFormat="1" ht="15" customHeight="1" x14ac:dyDescent="0.25">
      <c r="A67" s="136" t="s">
        <v>471</v>
      </c>
      <c r="B67" s="117"/>
      <c r="C67" s="117"/>
      <c r="D67" s="117"/>
      <c r="E67" s="118"/>
      <c r="F67" s="117"/>
      <c r="G67" s="117"/>
      <c r="H67" s="117"/>
      <c r="I67" s="118"/>
      <c r="J67" s="117"/>
      <c r="K67" s="117"/>
      <c r="L67" s="117"/>
      <c r="M67" s="118"/>
      <c r="N67" s="117"/>
      <c r="O67" s="117"/>
      <c r="P67" s="117"/>
      <c r="Q67" s="118"/>
      <c r="R67" s="117"/>
      <c r="S67" s="117"/>
      <c r="T67" s="117"/>
      <c r="U67" s="118"/>
      <c r="V67" s="117"/>
      <c r="W67" s="117"/>
      <c r="X67" s="117"/>
      <c r="Y67" s="118"/>
      <c r="Z67" s="117"/>
      <c r="AA67" s="117"/>
      <c r="AB67" s="117"/>
      <c r="AC67" s="108"/>
      <c r="AD67" s="108"/>
      <c r="AE67" s="108"/>
      <c r="AF67" s="108"/>
      <c r="AG67" s="108"/>
    </row>
    <row r="68" spans="1:33" s="124" customFormat="1" ht="15" customHeight="1" x14ac:dyDescent="0.2">
      <c r="A68" s="137" t="s">
        <v>19</v>
      </c>
      <c r="B68" s="271">
        <v>6172</v>
      </c>
      <c r="C68" s="271">
        <v>3517</v>
      </c>
      <c r="D68" s="271">
        <v>2655</v>
      </c>
      <c r="E68" s="271"/>
      <c r="F68" s="271">
        <v>1683</v>
      </c>
      <c r="G68" s="271">
        <v>1017</v>
      </c>
      <c r="H68" s="271">
        <v>666</v>
      </c>
      <c r="I68" s="271"/>
      <c r="J68" s="271">
        <v>1096</v>
      </c>
      <c r="K68" s="271">
        <v>616</v>
      </c>
      <c r="L68" s="271">
        <v>480</v>
      </c>
      <c r="M68" s="271"/>
      <c r="N68" s="271">
        <v>693</v>
      </c>
      <c r="O68" s="271">
        <v>386</v>
      </c>
      <c r="P68" s="271">
        <v>307</v>
      </c>
      <c r="Q68" s="271"/>
      <c r="R68" s="271">
        <v>1371</v>
      </c>
      <c r="S68" s="271">
        <v>740</v>
      </c>
      <c r="T68" s="271">
        <v>631</v>
      </c>
      <c r="U68" s="271"/>
      <c r="V68" s="271">
        <v>867</v>
      </c>
      <c r="W68" s="271">
        <v>502</v>
      </c>
      <c r="X68" s="271">
        <v>365</v>
      </c>
      <c r="Y68" s="271"/>
      <c r="Z68" s="271">
        <v>462</v>
      </c>
      <c r="AA68" s="271">
        <v>256</v>
      </c>
      <c r="AB68" s="271">
        <v>206</v>
      </c>
      <c r="AC68" s="108"/>
      <c r="AD68" s="108"/>
      <c r="AE68" s="108"/>
      <c r="AF68" s="108"/>
      <c r="AG68" s="108"/>
    </row>
    <row r="69" spans="1:33" ht="15" customHeight="1" x14ac:dyDescent="0.2">
      <c r="A69" s="116" t="s">
        <v>73</v>
      </c>
      <c r="B69" s="272">
        <v>5231</v>
      </c>
      <c r="C69" s="272">
        <v>2914</v>
      </c>
      <c r="D69" s="272">
        <v>2317</v>
      </c>
      <c r="E69" s="272"/>
      <c r="F69" s="272">
        <v>1515</v>
      </c>
      <c r="G69" s="272">
        <v>887</v>
      </c>
      <c r="H69" s="272">
        <v>628</v>
      </c>
      <c r="I69" s="272"/>
      <c r="J69" s="272">
        <v>973</v>
      </c>
      <c r="K69" s="272">
        <v>522</v>
      </c>
      <c r="L69" s="272">
        <v>451</v>
      </c>
      <c r="M69" s="272"/>
      <c r="N69" s="272">
        <v>591</v>
      </c>
      <c r="O69" s="272">
        <v>323</v>
      </c>
      <c r="P69" s="272">
        <v>268</v>
      </c>
      <c r="Q69" s="272"/>
      <c r="R69" s="272">
        <v>1113</v>
      </c>
      <c r="S69" s="272">
        <v>589</v>
      </c>
      <c r="T69" s="272">
        <v>524</v>
      </c>
      <c r="U69" s="272"/>
      <c r="V69" s="272">
        <v>649</v>
      </c>
      <c r="W69" s="272">
        <v>375</v>
      </c>
      <c r="X69" s="272">
        <v>274</v>
      </c>
      <c r="Y69" s="272"/>
      <c r="Z69" s="272">
        <v>390</v>
      </c>
      <c r="AA69" s="272">
        <v>218</v>
      </c>
      <c r="AB69" s="272">
        <v>172</v>
      </c>
    </row>
    <row r="70" spans="1:33" ht="15" customHeight="1" x14ac:dyDescent="0.2">
      <c r="A70" s="116" t="s">
        <v>74</v>
      </c>
      <c r="B70" s="272">
        <v>52</v>
      </c>
      <c r="C70" s="272">
        <v>37</v>
      </c>
      <c r="D70" s="272">
        <v>15</v>
      </c>
      <c r="E70" s="272"/>
      <c r="F70" s="272">
        <v>20</v>
      </c>
      <c r="G70" s="272">
        <v>12</v>
      </c>
      <c r="H70" s="272">
        <v>8</v>
      </c>
      <c r="I70" s="272"/>
      <c r="J70" s="272">
        <v>14</v>
      </c>
      <c r="K70" s="272">
        <v>12</v>
      </c>
      <c r="L70" s="272">
        <v>2</v>
      </c>
      <c r="M70" s="272"/>
      <c r="N70" s="272">
        <v>10</v>
      </c>
      <c r="O70" s="272">
        <v>6</v>
      </c>
      <c r="P70" s="272">
        <v>4</v>
      </c>
      <c r="Q70" s="272"/>
      <c r="R70" s="272">
        <v>7</v>
      </c>
      <c r="S70" s="272">
        <v>6</v>
      </c>
      <c r="T70" s="272">
        <v>1</v>
      </c>
      <c r="U70" s="272"/>
      <c r="V70" s="272">
        <v>1</v>
      </c>
      <c r="W70" s="272">
        <v>1</v>
      </c>
      <c r="X70" s="272">
        <v>0</v>
      </c>
      <c r="Y70" s="272"/>
      <c r="Z70" s="272">
        <v>0</v>
      </c>
      <c r="AA70" s="272">
        <v>0</v>
      </c>
      <c r="AB70" s="272">
        <v>0</v>
      </c>
    </row>
    <row r="71" spans="1:33" ht="15" customHeight="1" x14ac:dyDescent="0.2">
      <c r="A71" s="116" t="s">
        <v>263</v>
      </c>
      <c r="B71" s="272">
        <v>889</v>
      </c>
      <c r="C71" s="272">
        <v>566</v>
      </c>
      <c r="D71" s="272">
        <v>323</v>
      </c>
      <c r="E71" s="272"/>
      <c r="F71" s="272">
        <v>148</v>
      </c>
      <c r="G71" s="272">
        <v>118</v>
      </c>
      <c r="H71" s="272">
        <v>30</v>
      </c>
      <c r="I71" s="272"/>
      <c r="J71" s="272">
        <v>109</v>
      </c>
      <c r="K71" s="272">
        <v>82</v>
      </c>
      <c r="L71" s="272">
        <v>27</v>
      </c>
      <c r="M71" s="272"/>
      <c r="N71" s="272">
        <v>92</v>
      </c>
      <c r="O71" s="272">
        <v>57</v>
      </c>
      <c r="P71" s="272">
        <v>35</v>
      </c>
      <c r="Q71" s="272"/>
      <c r="R71" s="272">
        <v>251</v>
      </c>
      <c r="S71" s="272">
        <v>145</v>
      </c>
      <c r="T71" s="272">
        <v>106</v>
      </c>
      <c r="U71" s="272"/>
      <c r="V71" s="272">
        <v>217</v>
      </c>
      <c r="W71" s="272">
        <v>126</v>
      </c>
      <c r="X71" s="272">
        <v>91</v>
      </c>
      <c r="Y71" s="272"/>
      <c r="Z71" s="272">
        <v>72</v>
      </c>
      <c r="AA71" s="272">
        <v>38</v>
      </c>
      <c r="AB71" s="272">
        <v>34</v>
      </c>
    </row>
    <row r="72" spans="1:33" ht="15" customHeight="1" x14ac:dyDescent="0.2">
      <c r="A72" s="116"/>
      <c r="B72" s="272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  <c r="AA72" s="272"/>
      <c r="AB72" s="272"/>
    </row>
    <row r="73" spans="1:33" ht="15" customHeight="1" x14ac:dyDescent="0.2">
      <c r="A73" s="125" t="s">
        <v>472</v>
      </c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</row>
    <row r="74" spans="1:33" s="124" customFormat="1" ht="15" customHeight="1" x14ac:dyDescent="0.2">
      <c r="A74" s="137" t="s">
        <v>19</v>
      </c>
      <c r="B74" s="271">
        <v>2115</v>
      </c>
      <c r="C74" s="271">
        <v>1238</v>
      </c>
      <c r="D74" s="271">
        <v>877</v>
      </c>
      <c r="E74" s="271"/>
      <c r="F74" s="271">
        <v>566</v>
      </c>
      <c r="G74" s="271">
        <v>339</v>
      </c>
      <c r="H74" s="271">
        <v>227</v>
      </c>
      <c r="I74" s="271"/>
      <c r="J74" s="271">
        <v>494</v>
      </c>
      <c r="K74" s="271">
        <v>285</v>
      </c>
      <c r="L74" s="271">
        <v>209</v>
      </c>
      <c r="M74" s="271"/>
      <c r="N74" s="271">
        <v>254</v>
      </c>
      <c r="O74" s="271">
        <v>159</v>
      </c>
      <c r="P74" s="271">
        <v>95</v>
      </c>
      <c r="Q74" s="271"/>
      <c r="R74" s="271">
        <v>333</v>
      </c>
      <c r="S74" s="271">
        <v>210</v>
      </c>
      <c r="T74" s="271">
        <v>123</v>
      </c>
      <c r="U74" s="271"/>
      <c r="V74" s="271">
        <v>244</v>
      </c>
      <c r="W74" s="271">
        <v>137</v>
      </c>
      <c r="X74" s="271">
        <v>107</v>
      </c>
      <c r="Y74" s="271"/>
      <c r="Z74" s="271">
        <v>224</v>
      </c>
      <c r="AA74" s="271">
        <v>108</v>
      </c>
      <c r="AB74" s="271">
        <v>116</v>
      </c>
      <c r="AC74" s="108"/>
      <c r="AD74" s="108"/>
      <c r="AE74" s="108"/>
      <c r="AF74" s="108"/>
      <c r="AG74" s="108"/>
    </row>
    <row r="75" spans="1:33" ht="15" customHeight="1" x14ac:dyDescent="0.2">
      <c r="A75" s="116" t="s">
        <v>73</v>
      </c>
      <c r="B75" s="272">
        <v>2115</v>
      </c>
      <c r="C75" s="272">
        <v>1238</v>
      </c>
      <c r="D75" s="272">
        <v>877</v>
      </c>
      <c r="E75" s="272"/>
      <c r="F75" s="272">
        <v>566</v>
      </c>
      <c r="G75" s="272">
        <v>339</v>
      </c>
      <c r="H75" s="272">
        <v>227</v>
      </c>
      <c r="I75" s="272"/>
      <c r="J75" s="272">
        <v>494</v>
      </c>
      <c r="K75" s="272">
        <v>285</v>
      </c>
      <c r="L75" s="272">
        <v>209</v>
      </c>
      <c r="M75" s="272"/>
      <c r="N75" s="272">
        <v>254</v>
      </c>
      <c r="O75" s="272">
        <v>159</v>
      </c>
      <c r="P75" s="272">
        <v>95</v>
      </c>
      <c r="Q75" s="272"/>
      <c r="R75" s="272">
        <v>333</v>
      </c>
      <c r="S75" s="272">
        <v>210</v>
      </c>
      <c r="T75" s="272">
        <v>123</v>
      </c>
      <c r="U75" s="272"/>
      <c r="V75" s="272">
        <v>244</v>
      </c>
      <c r="W75" s="272">
        <v>137</v>
      </c>
      <c r="X75" s="272">
        <v>107</v>
      </c>
      <c r="Y75" s="272"/>
      <c r="Z75" s="272">
        <v>224</v>
      </c>
      <c r="AA75" s="272">
        <v>108</v>
      </c>
      <c r="AB75" s="272">
        <v>116</v>
      </c>
    </row>
    <row r="76" spans="1:33" ht="15" customHeight="1" x14ac:dyDescent="0.25">
      <c r="A76" s="116" t="s">
        <v>74</v>
      </c>
      <c r="B76" s="248">
        <v>0</v>
      </c>
      <c r="C76" s="248">
        <v>0</v>
      </c>
      <c r="D76" s="248">
        <v>0</v>
      </c>
      <c r="E76" s="248"/>
      <c r="F76" s="248">
        <v>0</v>
      </c>
      <c r="G76" s="248">
        <v>0</v>
      </c>
      <c r="H76" s="248">
        <v>0</v>
      </c>
      <c r="I76" s="248"/>
      <c r="J76" s="248">
        <v>0</v>
      </c>
      <c r="K76" s="248">
        <v>0</v>
      </c>
      <c r="L76" s="248">
        <v>0</v>
      </c>
      <c r="M76" s="248"/>
      <c r="N76" s="248">
        <v>0</v>
      </c>
      <c r="O76" s="248">
        <v>0</v>
      </c>
      <c r="P76" s="248">
        <v>0</v>
      </c>
      <c r="Q76" s="248"/>
      <c r="R76" s="248">
        <v>0</v>
      </c>
      <c r="S76" s="248">
        <v>0</v>
      </c>
      <c r="T76" s="248">
        <v>0</v>
      </c>
      <c r="U76" s="248"/>
      <c r="V76" s="248">
        <v>0</v>
      </c>
      <c r="W76" s="248">
        <v>0</v>
      </c>
      <c r="X76" s="248">
        <v>0</v>
      </c>
      <c r="Y76" s="248"/>
      <c r="Z76" s="248">
        <v>0</v>
      </c>
      <c r="AA76" s="248">
        <v>0</v>
      </c>
      <c r="AB76" s="248">
        <v>0</v>
      </c>
    </row>
    <row r="77" spans="1:33" ht="15" customHeight="1" x14ac:dyDescent="0.25">
      <c r="A77" s="116" t="s">
        <v>263</v>
      </c>
      <c r="B77" s="248">
        <v>0</v>
      </c>
      <c r="C77" s="248">
        <v>0</v>
      </c>
      <c r="D77" s="248">
        <v>0</v>
      </c>
      <c r="E77" s="248"/>
      <c r="F77" s="248">
        <v>0</v>
      </c>
      <c r="G77" s="248">
        <v>0</v>
      </c>
      <c r="H77" s="248">
        <v>0</v>
      </c>
      <c r="I77" s="248"/>
      <c r="J77" s="248">
        <v>0</v>
      </c>
      <c r="K77" s="248">
        <v>0</v>
      </c>
      <c r="L77" s="248">
        <v>0</v>
      </c>
      <c r="M77" s="248"/>
      <c r="N77" s="248">
        <v>0</v>
      </c>
      <c r="O77" s="248">
        <v>0</v>
      </c>
      <c r="P77" s="248">
        <v>0</v>
      </c>
      <c r="Q77" s="248"/>
      <c r="R77" s="248">
        <v>0</v>
      </c>
      <c r="S77" s="248">
        <v>0</v>
      </c>
      <c r="T77" s="248">
        <v>0</v>
      </c>
      <c r="U77" s="248"/>
      <c r="V77" s="248">
        <v>0</v>
      </c>
      <c r="W77" s="248">
        <v>0</v>
      </c>
      <c r="X77" s="248">
        <v>0</v>
      </c>
      <c r="Y77" s="248"/>
      <c r="Z77" s="248">
        <v>0</v>
      </c>
      <c r="AA77" s="248">
        <v>0</v>
      </c>
      <c r="AB77" s="248">
        <v>0</v>
      </c>
    </row>
    <row r="78" spans="1:33" ht="15" customHeight="1" x14ac:dyDescent="0.25">
      <c r="A78" s="116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</row>
    <row r="79" spans="1:33" s="124" customFormat="1" ht="15" customHeight="1" x14ac:dyDescent="0.25">
      <c r="A79" s="329" t="s">
        <v>474</v>
      </c>
      <c r="B79" s="329"/>
      <c r="C79" s="329"/>
      <c r="D79" s="329"/>
      <c r="E79" s="329"/>
      <c r="F79" s="329"/>
      <c r="G79" s="329"/>
      <c r="H79" s="329"/>
      <c r="I79" s="329"/>
      <c r="J79" s="329"/>
      <c r="K79" s="329"/>
      <c r="L79" s="329"/>
      <c r="M79" s="329"/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/>
      <c r="Z79" s="329"/>
      <c r="AA79" s="329"/>
      <c r="AB79" s="329"/>
      <c r="AC79" s="108"/>
      <c r="AD79" s="108"/>
      <c r="AE79" s="108"/>
      <c r="AF79" s="108"/>
      <c r="AG79" s="108"/>
    </row>
    <row r="80" spans="1:33" s="124" customFormat="1" ht="15" customHeight="1" x14ac:dyDescent="0.25">
      <c r="A80" s="112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08"/>
      <c r="AD80" s="108"/>
      <c r="AE80" s="108"/>
      <c r="AF80" s="108"/>
      <c r="AG80" s="108"/>
    </row>
    <row r="81" spans="1:33" s="124" customFormat="1" ht="15" customHeight="1" x14ac:dyDescent="0.25">
      <c r="A81" s="113" t="s">
        <v>19</v>
      </c>
      <c r="B81" s="174">
        <f t="shared" ref="B81:D84" si="35">+B62/(B62+B113+B12)*100</f>
        <v>9.1907238790244783</v>
      </c>
      <c r="C81" s="174">
        <f t="shared" si="35"/>
        <v>10.624273840378944</v>
      </c>
      <c r="D81" s="174">
        <f t="shared" si="35"/>
        <v>7.7778511814318119</v>
      </c>
      <c r="E81" s="174"/>
      <c r="F81" s="174">
        <f t="shared" ref="F81:H84" si="36">+F62/(F62+F113+F12)*100</f>
        <v>11.703179476505179</v>
      </c>
      <c r="G81" s="174">
        <f t="shared" si="36"/>
        <v>13.566783391695846</v>
      </c>
      <c r="H81" s="174">
        <f t="shared" si="36"/>
        <v>9.6833658642376914</v>
      </c>
      <c r="I81" s="174"/>
      <c r="J81" s="174">
        <f t="shared" ref="J81:L84" si="37">+J62/(J62+J113+J12)*100</f>
        <v>9.823911028730306</v>
      </c>
      <c r="K81" s="174">
        <f t="shared" si="37"/>
        <v>11.021406727828746</v>
      </c>
      <c r="L81" s="174">
        <f t="shared" si="37"/>
        <v>8.6017478152309614</v>
      </c>
      <c r="M81" s="174"/>
      <c r="N81" s="174">
        <f t="shared" ref="N81:P84" si="38">+N62/(N62+N113+N12)*100</f>
        <v>6.7783265335337486</v>
      </c>
      <c r="O81" s="174">
        <f t="shared" si="38"/>
        <v>7.8248384781048088</v>
      </c>
      <c r="P81" s="174">
        <f t="shared" si="38"/>
        <v>5.7379389095061377</v>
      </c>
      <c r="Q81" s="174"/>
      <c r="R81" s="174">
        <f t="shared" ref="R81:T84" si="39">+R62/(R62+R113+R12)*100</f>
        <v>10.651997249484278</v>
      </c>
      <c r="S81" s="174">
        <f t="shared" si="39"/>
        <v>12.118892715907641</v>
      </c>
      <c r="T81" s="174">
        <f t="shared" si="39"/>
        <v>9.2424613875949984</v>
      </c>
      <c r="U81" s="174"/>
      <c r="V81" s="174">
        <f t="shared" ref="V81:X84" si="40">+V62/(V62+V113+V12)*100</f>
        <v>8.5745157057960952</v>
      </c>
      <c r="W81" s="174">
        <f t="shared" si="40"/>
        <v>10.158982511923687</v>
      </c>
      <c r="X81" s="174">
        <f t="shared" si="40"/>
        <v>7.0796460176991154</v>
      </c>
      <c r="Y81" s="174"/>
      <c r="Z81" s="174">
        <f t="shared" ref="Z81:AB84" si="41">+Z62/(Z62+Z113+Z12)*100</f>
        <v>5.7939189189189184</v>
      </c>
      <c r="AA81" s="174">
        <f t="shared" si="41"/>
        <v>6.6278222869628545</v>
      </c>
      <c r="AB81" s="174">
        <f t="shared" si="41"/>
        <v>5.0724637681159424</v>
      </c>
      <c r="AC81" s="108"/>
      <c r="AD81" s="108"/>
      <c r="AE81" s="108"/>
      <c r="AF81" s="108"/>
      <c r="AG81" s="108"/>
    </row>
    <row r="82" spans="1:33" s="124" customFormat="1" ht="15" customHeight="1" x14ac:dyDescent="0.25">
      <c r="A82" s="108" t="s">
        <v>73</v>
      </c>
      <c r="B82" s="126">
        <f t="shared" si="35"/>
        <v>8.4310799954091582</v>
      </c>
      <c r="C82" s="126">
        <f t="shared" si="35"/>
        <v>9.6749388325760233</v>
      </c>
      <c r="D82" s="126">
        <f t="shared" si="35"/>
        <v>7.2237928304873913</v>
      </c>
      <c r="E82" s="126"/>
      <c r="F82" s="126">
        <f t="shared" si="36"/>
        <v>11.101034887442655</v>
      </c>
      <c r="G82" s="126">
        <f t="shared" si="36"/>
        <v>12.653524615543398</v>
      </c>
      <c r="H82" s="126">
        <f t="shared" si="36"/>
        <v>9.4402119907254054</v>
      </c>
      <c r="I82" s="126"/>
      <c r="J82" s="126">
        <f t="shared" si="37"/>
        <v>9.3166518480884033</v>
      </c>
      <c r="K82" s="126">
        <f t="shared" si="37"/>
        <v>10.232027386839103</v>
      </c>
      <c r="L82" s="126">
        <f t="shared" si="37"/>
        <v>8.3980150146329056</v>
      </c>
      <c r="M82" s="126"/>
      <c r="N82" s="126">
        <f t="shared" si="38"/>
        <v>6.2361623616236166</v>
      </c>
      <c r="O82" s="126">
        <f t="shared" si="38"/>
        <v>7.1972525011199053</v>
      </c>
      <c r="P82" s="126">
        <f t="shared" si="38"/>
        <v>5.2969502407704656</v>
      </c>
      <c r="Q82" s="126"/>
      <c r="R82" s="126">
        <f t="shared" si="39"/>
        <v>9.4220368801720209</v>
      </c>
      <c r="S82" s="126">
        <f t="shared" si="39"/>
        <v>10.683246423318625</v>
      </c>
      <c r="T82" s="126">
        <f t="shared" si="39"/>
        <v>8.2231825114387398</v>
      </c>
      <c r="U82" s="126"/>
      <c r="V82" s="126">
        <f t="shared" si="40"/>
        <v>7.1900161030595804</v>
      </c>
      <c r="W82" s="126">
        <f t="shared" si="40"/>
        <v>8.570472045530634</v>
      </c>
      <c r="X82" s="126">
        <f t="shared" si="40"/>
        <v>5.9106422587651259</v>
      </c>
      <c r="Y82" s="126"/>
      <c r="Z82" s="126">
        <f t="shared" si="41"/>
        <v>5.4235491564349436</v>
      </c>
      <c r="AA82" s="126">
        <f t="shared" si="41"/>
        <v>6.2825207169011366</v>
      </c>
      <c r="AB82" s="126">
        <f t="shared" si="41"/>
        <v>4.6966731898238745</v>
      </c>
      <c r="AC82" s="108"/>
      <c r="AD82" s="108"/>
      <c r="AE82" s="108"/>
      <c r="AF82" s="108"/>
      <c r="AG82" s="108"/>
    </row>
    <row r="83" spans="1:33" s="124" customFormat="1" ht="15" customHeight="1" x14ac:dyDescent="0.25">
      <c r="A83" s="108" t="s">
        <v>74</v>
      </c>
      <c r="B83" s="126">
        <f t="shared" si="35"/>
        <v>8.1377151799687013</v>
      </c>
      <c r="C83" s="126">
        <f t="shared" si="35"/>
        <v>10.30640668523677</v>
      </c>
      <c r="D83" s="126">
        <f t="shared" si="35"/>
        <v>5.3571428571428568</v>
      </c>
      <c r="E83" s="126"/>
      <c r="F83" s="126">
        <f t="shared" si="36"/>
        <v>14.705882352941178</v>
      </c>
      <c r="G83" s="126">
        <f t="shared" si="36"/>
        <v>16.216216216216218</v>
      </c>
      <c r="H83" s="126">
        <f t="shared" si="36"/>
        <v>12.903225806451612</v>
      </c>
      <c r="I83" s="126"/>
      <c r="J83" s="126">
        <f t="shared" si="37"/>
        <v>11.023622047244094</v>
      </c>
      <c r="K83" s="126">
        <f t="shared" si="37"/>
        <v>16.901408450704224</v>
      </c>
      <c r="L83" s="126">
        <f t="shared" si="37"/>
        <v>3.5714285714285712</v>
      </c>
      <c r="M83" s="126"/>
      <c r="N83" s="126">
        <f t="shared" si="38"/>
        <v>7.1942446043165464</v>
      </c>
      <c r="O83" s="126">
        <f t="shared" si="38"/>
        <v>7.4074074074074066</v>
      </c>
      <c r="P83" s="126">
        <f t="shared" si="38"/>
        <v>6.8965517241379306</v>
      </c>
      <c r="Q83" s="126"/>
      <c r="R83" s="126">
        <f t="shared" si="39"/>
        <v>6.5420560747663545</v>
      </c>
      <c r="S83" s="126">
        <f t="shared" si="39"/>
        <v>10.16949152542373</v>
      </c>
      <c r="T83" s="126">
        <f t="shared" si="39"/>
        <v>2.083333333333333</v>
      </c>
      <c r="U83" s="126"/>
      <c r="V83" s="126">
        <f t="shared" si="40"/>
        <v>1.8518518518518516</v>
      </c>
      <c r="W83" s="126">
        <f t="shared" si="40"/>
        <v>3.4482758620689653</v>
      </c>
      <c r="X83" s="126">
        <f t="shared" si="40"/>
        <v>0</v>
      </c>
      <c r="Y83" s="126"/>
      <c r="Z83" s="126">
        <f t="shared" si="41"/>
        <v>0</v>
      </c>
      <c r="AA83" s="126">
        <f t="shared" si="41"/>
        <v>0</v>
      </c>
      <c r="AB83" s="126">
        <f t="shared" si="41"/>
        <v>0</v>
      </c>
      <c r="AC83" s="108"/>
      <c r="AD83" s="108"/>
      <c r="AE83" s="108"/>
      <c r="AF83" s="108"/>
      <c r="AG83" s="108"/>
    </row>
    <row r="84" spans="1:33" s="124" customFormat="1" ht="15" customHeight="1" x14ac:dyDescent="0.25">
      <c r="A84" s="108" t="s">
        <v>263</v>
      </c>
      <c r="B84" s="126">
        <f t="shared" si="35"/>
        <v>37.072560467055879</v>
      </c>
      <c r="C84" s="126">
        <f t="shared" si="35"/>
        <v>38.19163292847503</v>
      </c>
      <c r="D84" s="126">
        <f t="shared" si="35"/>
        <v>35.262008733624455</v>
      </c>
      <c r="E84" s="126"/>
      <c r="F84" s="126">
        <f t="shared" si="36"/>
        <v>44.179104477611943</v>
      </c>
      <c r="G84" s="126">
        <f t="shared" si="36"/>
        <v>50.862068965517238</v>
      </c>
      <c r="H84" s="126">
        <f t="shared" si="36"/>
        <v>29.126213592233007</v>
      </c>
      <c r="I84" s="126"/>
      <c r="J84" s="126">
        <f t="shared" si="37"/>
        <v>34.935897435897431</v>
      </c>
      <c r="K84" s="126">
        <f t="shared" si="37"/>
        <v>37.788018433179722</v>
      </c>
      <c r="L84" s="126">
        <f t="shared" si="37"/>
        <v>28.421052631578945</v>
      </c>
      <c r="M84" s="126"/>
      <c r="N84" s="126">
        <f t="shared" si="38"/>
        <v>32.62411347517731</v>
      </c>
      <c r="O84" s="126">
        <f t="shared" si="38"/>
        <v>30.481283422459892</v>
      </c>
      <c r="P84" s="126">
        <f t="shared" si="38"/>
        <v>36.84210526315789</v>
      </c>
      <c r="Q84" s="126"/>
      <c r="R84" s="126">
        <f t="shared" si="39"/>
        <v>46.224677716390424</v>
      </c>
      <c r="S84" s="126">
        <f t="shared" si="39"/>
        <v>48.172757475083053</v>
      </c>
      <c r="T84" s="126">
        <f t="shared" si="39"/>
        <v>43.801652892561982</v>
      </c>
      <c r="U84" s="126"/>
      <c r="V84" s="126">
        <f t="shared" si="40"/>
        <v>44.927536231884055</v>
      </c>
      <c r="W84" s="126">
        <f t="shared" si="40"/>
        <v>43.902439024390247</v>
      </c>
      <c r="X84" s="126">
        <f t="shared" si="40"/>
        <v>46.428571428571431</v>
      </c>
      <c r="Y84" s="126"/>
      <c r="Z84" s="126">
        <f t="shared" si="41"/>
        <v>16.252821670428894</v>
      </c>
      <c r="AA84" s="126">
        <f t="shared" si="41"/>
        <v>14.728682170542637</v>
      </c>
      <c r="AB84" s="126">
        <f t="shared" si="41"/>
        <v>18.378378378378379</v>
      </c>
      <c r="AC84" s="108"/>
      <c r="AD84" s="108"/>
      <c r="AE84" s="108"/>
      <c r="AF84" s="108"/>
      <c r="AG84" s="108"/>
    </row>
    <row r="85" spans="1:33" s="124" customFormat="1" ht="15" customHeight="1" x14ac:dyDescent="0.25">
      <c r="A85" s="127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08"/>
      <c r="AD85" s="108"/>
      <c r="AE85" s="108"/>
      <c r="AF85" s="108"/>
      <c r="AG85" s="108"/>
    </row>
    <row r="86" spans="1:33" s="124" customFormat="1" ht="15" customHeight="1" x14ac:dyDescent="0.25">
      <c r="A86" s="113" t="s">
        <v>471</v>
      </c>
      <c r="B86" s="128"/>
      <c r="C86" s="128"/>
      <c r="D86" s="128"/>
      <c r="E86" s="129"/>
      <c r="F86" s="128"/>
      <c r="G86" s="128"/>
      <c r="H86" s="128"/>
      <c r="I86" s="129"/>
      <c r="J86" s="128"/>
      <c r="K86" s="128"/>
      <c r="L86" s="128"/>
      <c r="M86" s="129"/>
      <c r="N86" s="128"/>
      <c r="O86" s="128"/>
      <c r="P86" s="128"/>
      <c r="Q86" s="129"/>
      <c r="R86" s="128"/>
      <c r="S86" s="128"/>
      <c r="T86" s="128"/>
      <c r="U86" s="129"/>
      <c r="V86" s="128"/>
      <c r="W86" s="128"/>
      <c r="X86" s="128"/>
      <c r="Y86" s="129"/>
      <c r="Z86" s="128"/>
      <c r="AA86" s="128"/>
      <c r="AB86" s="128"/>
      <c r="AC86" s="108"/>
      <c r="AD86" s="108"/>
      <c r="AE86" s="108"/>
      <c r="AF86" s="108"/>
      <c r="AG86" s="108"/>
    </row>
    <row r="87" spans="1:33" s="124" customFormat="1" ht="15" customHeight="1" x14ac:dyDescent="0.25">
      <c r="A87" s="138" t="s">
        <v>19</v>
      </c>
      <c r="B87" s="174">
        <f t="shared" ref="B87:D90" si="42">+B68/(B68+B119+B18)*100</f>
        <v>10.122181221812218</v>
      </c>
      <c r="C87" s="174">
        <f t="shared" si="42"/>
        <v>11.712401758358865</v>
      </c>
      <c r="D87" s="174">
        <f t="shared" si="42"/>
        <v>8.5791837657931307</v>
      </c>
      <c r="E87" s="174"/>
      <c r="F87" s="174">
        <f t="shared" ref="F87:H90" si="43">+F68/(F68+F119+F18)*100</f>
        <v>13.881557241834377</v>
      </c>
      <c r="G87" s="174">
        <f t="shared" si="43"/>
        <v>16.225271218889599</v>
      </c>
      <c r="H87" s="174">
        <f t="shared" si="43"/>
        <v>11.372950819672131</v>
      </c>
      <c r="I87" s="174"/>
      <c r="J87" s="174">
        <f t="shared" ref="J87:L90" si="44">+J68/(J68+J119+J18)*100</f>
        <v>10.76092292587138</v>
      </c>
      <c r="K87" s="174">
        <f t="shared" si="44"/>
        <v>11.951882033372138</v>
      </c>
      <c r="L87" s="174">
        <f t="shared" si="44"/>
        <v>9.5408467501490755</v>
      </c>
      <c r="M87" s="174"/>
      <c r="N87" s="174">
        <f t="shared" ref="N87:P90" si="45">+N68/(N68+N119+N18)*100</f>
        <v>7.8005402971634403</v>
      </c>
      <c r="O87" s="174">
        <f t="shared" si="45"/>
        <v>8.7887067395264111</v>
      </c>
      <c r="P87" s="174">
        <f t="shared" si="45"/>
        <v>6.8343722172751562</v>
      </c>
      <c r="Q87" s="174"/>
      <c r="R87" s="174">
        <f t="shared" ref="R87:T90" si="46">+R68/(R68+R119+R18)*100</f>
        <v>11.812855419610546</v>
      </c>
      <c r="S87" s="174">
        <f t="shared" si="46"/>
        <v>13.178984861976847</v>
      </c>
      <c r="T87" s="174">
        <f t="shared" si="46"/>
        <v>10.532465364713737</v>
      </c>
      <c r="U87" s="174"/>
      <c r="V87" s="174">
        <f t="shared" ref="V87:X90" si="47">+V68/(V68+V119+V18)*100</f>
        <v>9.086145462167261</v>
      </c>
      <c r="W87" s="174">
        <f t="shared" si="47"/>
        <v>10.891733564764591</v>
      </c>
      <c r="X87" s="174">
        <f t="shared" si="47"/>
        <v>7.3991485911210217</v>
      </c>
      <c r="Y87" s="174"/>
      <c r="Z87" s="174">
        <f t="shared" ref="Z87:AB90" si="48">+Z68/(Z68+Z119+Z18)*100</f>
        <v>5.350938151494093</v>
      </c>
      <c r="AA87" s="174">
        <f t="shared" si="48"/>
        <v>6.4160401002506262</v>
      </c>
      <c r="AB87" s="174">
        <f t="shared" si="48"/>
        <v>4.4358311800172263</v>
      </c>
      <c r="AC87" s="108"/>
      <c r="AD87" s="108"/>
      <c r="AE87" s="108"/>
      <c r="AF87" s="108"/>
      <c r="AG87" s="108"/>
    </row>
    <row r="88" spans="1:33" ht="15" customHeight="1" x14ac:dyDescent="0.25">
      <c r="A88" s="108" t="s">
        <v>73</v>
      </c>
      <c r="B88" s="126">
        <f t="shared" si="42"/>
        <v>9.0286167972660429</v>
      </c>
      <c r="C88" s="126">
        <f t="shared" si="42"/>
        <v>10.338099123709512</v>
      </c>
      <c r="D88" s="126">
        <f t="shared" si="42"/>
        <v>7.7879735134953441</v>
      </c>
      <c r="E88" s="130"/>
      <c r="F88" s="126">
        <f t="shared" si="43"/>
        <v>13.000943962928002</v>
      </c>
      <c r="G88" s="126">
        <f t="shared" si="43"/>
        <v>14.877557866487756</v>
      </c>
      <c r="H88" s="126">
        <f t="shared" si="43"/>
        <v>11.034967492532068</v>
      </c>
      <c r="I88" s="130"/>
      <c r="J88" s="126">
        <f t="shared" si="44"/>
        <v>9.9835830084137083</v>
      </c>
      <c r="K88" s="126">
        <f t="shared" si="44"/>
        <v>10.727496917385944</v>
      </c>
      <c r="L88" s="126">
        <f t="shared" si="44"/>
        <v>9.2418032786885256</v>
      </c>
      <c r="M88" s="130"/>
      <c r="N88" s="126">
        <f t="shared" si="45"/>
        <v>6.9833392414037574</v>
      </c>
      <c r="O88" s="126">
        <f t="shared" si="45"/>
        <v>7.8322017458777884</v>
      </c>
      <c r="P88" s="126">
        <f t="shared" si="45"/>
        <v>6.1765383728969807</v>
      </c>
      <c r="Q88" s="130"/>
      <c r="R88" s="126">
        <f t="shared" si="46"/>
        <v>10.158817086527931</v>
      </c>
      <c r="S88" s="126">
        <f t="shared" si="46"/>
        <v>11.208372978116079</v>
      </c>
      <c r="T88" s="126">
        <f t="shared" si="46"/>
        <v>9.1913699350991056</v>
      </c>
      <c r="U88" s="130"/>
      <c r="V88" s="126">
        <f t="shared" si="47"/>
        <v>7.2071071626873957</v>
      </c>
      <c r="W88" s="126">
        <f t="shared" si="47"/>
        <v>8.7351502445842062</v>
      </c>
      <c r="X88" s="126">
        <f t="shared" si="47"/>
        <v>5.8149405772495752</v>
      </c>
      <c r="Y88" s="130"/>
      <c r="Z88" s="126">
        <f t="shared" si="48"/>
        <v>4.805914972273567</v>
      </c>
      <c r="AA88" s="126">
        <f t="shared" si="48"/>
        <v>5.912666124220233</v>
      </c>
      <c r="AB88" s="126">
        <f t="shared" si="48"/>
        <v>3.8843721770551038</v>
      </c>
    </row>
    <row r="89" spans="1:33" ht="15" customHeight="1" x14ac:dyDescent="0.25">
      <c r="A89" s="108" t="s">
        <v>74</v>
      </c>
      <c r="B89" s="126">
        <f t="shared" si="42"/>
        <v>8.1377151799687013</v>
      </c>
      <c r="C89" s="126">
        <f t="shared" si="42"/>
        <v>10.30640668523677</v>
      </c>
      <c r="D89" s="126">
        <f t="shared" si="42"/>
        <v>5.3571428571428568</v>
      </c>
      <c r="E89" s="130"/>
      <c r="F89" s="126">
        <f t="shared" si="43"/>
        <v>14.705882352941178</v>
      </c>
      <c r="G89" s="126">
        <f t="shared" si="43"/>
        <v>16.216216216216218</v>
      </c>
      <c r="H89" s="126">
        <f t="shared" si="43"/>
        <v>12.903225806451612</v>
      </c>
      <c r="I89" s="130"/>
      <c r="J89" s="126">
        <f t="shared" si="44"/>
        <v>11.023622047244094</v>
      </c>
      <c r="K89" s="126">
        <f t="shared" si="44"/>
        <v>16.901408450704224</v>
      </c>
      <c r="L89" s="126">
        <f t="shared" si="44"/>
        <v>3.5714285714285712</v>
      </c>
      <c r="M89" s="130"/>
      <c r="N89" s="126">
        <f t="shared" si="45"/>
        <v>7.1942446043165464</v>
      </c>
      <c r="O89" s="126">
        <f t="shared" si="45"/>
        <v>7.4074074074074066</v>
      </c>
      <c r="P89" s="126">
        <f t="shared" si="45"/>
        <v>6.8965517241379306</v>
      </c>
      <c r="Q89" s="130"/>
      <c r="R89" s="126">
        <f t="shared" si="46"/>
        <v>6.5420560747663545</v>
      </c>
      <c r="S89" s="126">
        <f t="shared" si="46"/>
        <v>10.16949152542373</v>
      </c>
      <c r="T89" s="126">
        <f t="shared" si="46"/>
        <v>2.083333333333333</v>
      </c>
      <c r="U89" s="130"/>
      <c r="V89" s="126">
        <f t="shared" si="47"/>
        <v>1.8518518518518516</v>
      </c>
      <c r="W89" s="126">
        <f t="shared" si="47"/>
        <v>3.4482758620689653</v>
      </c>
      <c r="X89" s="126">
        <f t="shared" si="47"/>
        <v>0</v>
      </c>
      <c r="Y89" s="130"/>
      <c r="Z89" s="126">
        <f t="shared" si="48"/>
        <v>0</v>
      </c>
      <c r="AA89" s="126">
        <f t="shared" si="48"/>
        <v>0</v>
      </c>
      <c r="AB89" s="126">
        <f t="shared" si="48"/>
        <v>0</v>
      </c>
    </row>
    <row r="90" spans="1:33" ht="15" customHeight="1" x14ac:dyDescent="0.25">
      <c r="A90" s="108" t="s">
        <v>263</v>
      </c>
      <c r="B90" s="126">
        <f t="shared" si="42"/>
        <v>37.072560467055879</v>
      </c>
      <c r="C90" s="126">
        <f t="shared" si="42"/>
        <v>38.19163292847503</v>
      </c>
      <c r="D90" s="126">
        <f t="shared" si="42"/>
        <v>35.262008733624455</v>
      </c>
      <c r="E90" s="130"/>
      <c r="F90" s="126">
        <f t="shared" si="43"/>
        <v>44.179104477611943</v>
      </c>
      <c r="G90" s="126">
        <f t="shared" si="43"/>
        <v>50.862068965517238</v>
      </c>
      <c r="H90" s="126">
        <f t="shared" si="43"/>
        <v>29.126213592233007</v>
      </c>
      <c r="I90" s="130"/>
      <c r="J90" s="126">
        <f t="shared" si="44"/>
        <v>34.935897435897431</v>
      </c>
      <c r="K90" s="126">
        <f t="shared" si="44"/>
        <v>37.788018433179722</v>
      </c>
      <c r="L90" s="126">
        <f t="shared" si="44"/>
        <v>28.421052631578945</v>
      </c>
      <c r="M90" s="130"/>
      <c r="N90" s="126">
        <f t="shared" si="45"/>
        <v>32.62411347517731</v>
      </c>
      <c r="O90" s="126">
        <f t="shared" si="45"/>
        <v>30.481283422459892</v>
      </c>
      <c r="P90" s="126">
        <f t="shared" si="45"/>
        <v>36.84210526315789</v>
      </c>
      <c r="Q90" s="130"/>
      <c r="R90" s="126">
        <f t="shared" si="46"/>
        <v>46.224677716390424</v>
      </c>
      <c r="S90" s="126">
        <f t="shared" si="46"/>
        <v>48.172757475083053</v>
      </c>
      <c r="T90" s="126">
        <f t="shared" si="46"/>
        <v>43.801652892561982</v>
      </c>
      <c r="U90" s="130"/>
      <c r="V90" s="126">
        <f t="shared" si="47"/>
        <v>44.927536231884055</v>
      </c>
      <c r="W90" s="126">
        <f t="shared" si="47"/>
        <v>43.902439024390247</v>
      </c>
      <c r="X90" s="126">
        <f t="shared" si="47"/>
        <v>46.428571428571431</v>
      </c>
      <c r="Y90" s="130"/>
      <c r="Z90" s="126">
        <f t="shared" si="48"/>
        <v>16.252821670428894</v>
      </c>
      <c r="AA90" s="126">
        <f t="shared" si="48"/>
        <v>14.728682170542637</v>
      </c>
      <c r="AB90" s="126">
        <f t="shared" si="48"/>
        <v>18.378378378378379</v>
      </c>
    </row>
    <row r="91" spans="1:33" ht="15" customHeight="1" x14ac:dyDescent="0.25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</row>
    <row r="92" spans="1:33" ht="15" customHeight="1" x14ac:dyDescent="0.25">
      <c r="A92" s="139" t="s">
        <v>472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</row>
    <row r="93" spans="1:33" ht="15" customHeight="1" x14ac:dyDescent="0.25">
      <c r="A93" s="140" t="s">
        <v>19</v>
      </c>
      <c r="B93" s="174">
        <f t="shared" ref="B93:D94" si="49">+B74/(B74+B125+B24)*100</f>
        <v>7.2451356536037261</v>
      </c>
      <c r="C93" s="174">
        <f t="shared" si="49"/>
        <v>8.4057577403585011</v>
      </c>
      <c r="D93" s="174">
        <f t="shared" si="49"/>
        <v>6.0633296460176993</v>
      </c>
      <c r="E93" s="174"/>
      <c r="F93" s="174">
        <f t="shared" ref="F93:H94" si="50">+F74/(F74+F125+F24)*100</f>
        <v>7.979698294092767</v>
      </c>
      <c r="G93" s="174">
        <f t="shared" si="50"/>
        <v>9.0957874966460963</v>
      </c>
      <c r="H93" s="174">
        <f t="shared" si="50"/>
        <v>6.7439096850861553</v>
      </c>
      <c r="I93" s="174"/>
      <c r="J93" s="174">
        <f t="shared" ref="J93:L94" si="51">+J74/(J74+J125+J24)*100</f>
        <v>8.2333333333333325</v>
      </c>
      <c r="K93" s="174">
        <f t="shared" si="51"/>
        <v>9.433962264150944</v>
      </c>
      <c r="L93" s="174">
        <f t="shared" si="51"/>
        <v>7.0157771064115471</v>
      </c>
      <c r="M93" s="174"/>
      <c r="N93" s="174">
        <f t="shared" ref="N93:P94" si="52">+N74/(N74+N125+N24)*100</f>
        <v>4.9931197169254959</v>
      </c>
      <c r="O93" s="174">
        <f t="shared" si="52"/>
        <v>6.1795569374271277</v>
      </c>
      <c r="P93" s="174">
        <f t="shared" si="52"/>
        <v>3.7788385043754973</v>
      </c>
      <c r="Q93" s="174"/>
      <c r="R93" s="174">
        <f t="shared" ref="R93:T94" si="53">+R74/(R74+R125+R24)*100</f>
        <v>7.5836939193805506</v>
      </c>
      <c r="S93" s="174">
        <f t="shared" si="53"/>
        <v>9.442446043165468</v>
      </c>
      <c r="T93" s="174">
        <f t="shared" si="53"/>
        <v>5.6760498384863869</v>
      </c>
      <c r="U93" s="174"/>
      <c r="V93" s="174">
        <f t="shared" ref="V93:X94" si="54">+V74/(V74+V125+V24)*100</f>
        <v>7.1449487554904838</v>
      </c>
      <c r="W93" s="174">
        <f t="shared" si="54"/>
        <v>8.1499107674003568</v>
      </c>
      <c r="X93" s="174">
        <f t="shared" si="54"/>
        <v>6.1707035755478659</v>
      </c>
      <c r="Y93" s="174"/>
      <c r="Z93" s="174">
        <f t="shared" ref="Z93:AB94" si="55">+Z74/(Z74+Z125+Z24)*100</f>
        <v>6.9868995633187767</v>
      </c>
      <c r="AA93" s="174">
        <f t="shared" si="55"/>
        <v>7.1904127829560585</v>
      </c>
      <c r="AB93" s="174">
        <f t="shared" si="55"/>
        <v>6.807511737089202</v>
      </c>
    </row>
    <row r="94" spans="1:33" ht="15" customHeight="1" x14ac:dyDescent="0.25">
      <c r="A94" s="108" t="s">
        <v>73</v>
      </c>
      <c r="B94" s="126">
        <f t="shared" si="49"/>
        <v>7.2451356536037261</v>
      </c>
      <c r="C94" s="126">
        <f t="shared" si="49"/>
        <v>8.4057577403585011</v>
      </c>
      <c r="D94" s="126">
        <f t="shared" si="49"/>
        <v>6.0633296460176993</v>
      </c>
      <c r="E94" s="130"/>
      <c r="F94" s="126">
        <f t="shared" si="50"/>
        <v>7.979698294092767</v>
      </c>
      <c r="G94" s="126">
        <f t="shared" si="50"/>
        <v>9.0957874966460963</v>
      </c>
      <c r="H94" s="126">
        <f t="shared" si="50"/>
        <v>6.7439096850861553</v>
      </c>
      <c r="I94" s="130"/>
      <c r="J94" s="126">
        <f t="shared" si="51"/>
        <v>8.2333333333333325</v>
      </c>
      <c r="K94" s="126">
        <f t="shared" si="51"/>
        <v>9.433962264150944</v>
      </c>
      <c r="L94" s="126">
        <f t="shared" si="51"/>
        <v>7.0157771064115471</v>
      </c>
      <c r="M94" s="130"/>
      <c r="N94" s="126">
        <f t="shared" si="52"/>
        <v>4.9931197169254959</v>
      </c>
      <c r="O94" s="126">
        <f t="shared" si="52"/>
        <v>6.1795569374271277</v>
      </c>
      <c r="P94" s="126">
        <f t="shared" si="52"/>
        <v>3.7788385043754973</v>
      </c>
      <c r="Q94" s="130"/>
      <c r="R94" s="126">
        <f t="shared" si="53"/>
        <v>7.5836939193805506</v>
      </c>
      <c r="S94" s="126">
        <f t="shared" si="53"/>
        <v>9.442446043165468</v>
      </c>
      <c r="T94" s="126">
        <f t="shared" si="53"/>
        <v>5.6760498384863869</v>
      </c>
      <c r="U94" s="130"/>
      <c r="V94" s="126">
        <f t="shared" si="54"/>
        <v>7.1449487554904838</v>
      </c>
      <c r="W94" s="126">
        <f t="shared" si="54"/>
        <v>8.1499107674003568</v>
      </c>
      <c r="X94" s="126">
        <f t="shared" si="54"/>
        <v>6.1707035755478659</v>
      </c>
      <c r="Y94" s="130"/>
      <c r="Z94" s="126">
        <f t="shared" si="55"/>
        <v>6.9868995633187767</v>
      </c>
      <c r="AA94" s="126">
        <f t="shared" si="55"/>
        <v>7.1904127829560585</v>
      </c>
      <c r="AB94" s="126">
        <f t="shared" si="55"/>
        <v>6.807511737089202</v>
      </c>
    </row>
    <row r="95" spans="1:33" ht="15" customHeight="1" x14ac:dyDescent="0.25">
      <c r="A95" s="108" t="s">
        <v>74</v>
      </c>
      <c r="B95" s="126" t="s">
        <v>61</v>
      </c>
      <c r="C95" s="126" t="s">
        <v>61</v>
      </c>
      <c r="D95" s="126" t="s">
        <v>61</v>
      </c>
      <c r="E95" s="130"/>
      <c r="F95" s="126" t="s">
        <v>61</v>
      </c>
      <c r="G95" s="126" t="s">
        <v>61</v>
      </c>
      <c r="H95" s="126" t="s">
        <v>61</v>
      </c>
      <c r="I95" s="130"/>
      <c r="J95" s="126" t="s">
        <v>61</v>
      </c>
      <c r="K95" s="126" t="s">
        <v>61</v>
      </c>
      <c r="L95" s="126" t="s">
        <v>61</v>
      </c>
      <c r="M95" s="130"/>
      <c r="N95" s="126" t="s">
        <v>61</v>
      </c>
      <c r="O95" s="126" t="s">
        <v>61</v>
      </c>
      <c r="P95" s="126" t="s">
        <v>61</v>
      </c>
      <c r="Q95" s="130"/>
      <c r="R95" s="126" t="s">
        <v>61</v>
      </c>
      <c r="S95" s="126" t="s">
        <v>61</v>
      </c>
      <c r="T95" s="126" t="s">
        <v>61</v>
      </c>
      <c r="U95" s="130"/>
      <c r="V95" s="126" t="s">
        <v>61</v>
      </c>
      <c r="W95" s="126" t="s">
        <v>61</v>
      </c>
      <c r="X95" s="126" t="s">
        <v>61</v>
      </c>
      <c r="Y95" s="130"/>
      <c r="Z95" s="126" t="s">
        <v>61</v>
      </c>
      <c r="AA95" s="126" t="s">
        <v>61</v>
      </c>
      <c r="AB95" s="126" t="s">
        <v>61</v>
      </c>
    </row>
    <row r="96" spans="1:33" ht="15" customHeight="1" thickBot="1" x14ac:dyDescent="0.3">
      <c r="A96" s="123" t="s">
        <v>263</v>
      </c>
      <c r="B96" s="132" t="s">
        <v>61</v>
      </c>
      <c r="C96" s="132" t="s">
        <v>61</v>
      </c>
      <c r="D96" s="132" t="s">
        <v>61</v>
      </c>
      <c r="E96" s="133"/>
      <c r="F96" s="132" t="s">
        <v>61</v>
      </c>
      <c r="G96" s="132" t="s">
        <v>61</v>
      </c>
      <c r="H96" s="132" t="s">
        <v>61</v>
      </c>
      <c r="I96" s="133"/>
      <c r="J96" s="132" t="s">
        <v>61</v>
      </c>
      <c r="K96" s="132" t="s">
        <v>61</v>
      </c>
      <c r="L96" s="132" t="s">
        <v>61</v>
      </c>
      <c r="M96" s="133"/>
      <c r="N96" s="132" t="s">
        <v>61</v>
      </c>
      <c r="O96" s="132" t="s">
        <v>61</v>
      </c>
      <c r="P96" s="132" t="s">
        <v>61</v>
      </c>
      <c r="Q96" s="133"/>
      <c r="R96" s="132" t="s">
        <v>61</v>
      </c>
      <c r="S96" s="132" t="s">
        <v>61</v>
      </c>
      <c r="T96" s="132" t="s">
        <v>61</v>
      </c>
      <c r="U96" s="133"/>
      <c r="V96" s="132" t="s">
        <v>61</v>
      </c>
      <c r="W96" s="132" t="s">
        <v>61</v>
      </c>
      <c r="X96" s="132" t="s">
        <v>61</v>
      </c>
      <c r="Y96" s="133"/>
      <c r="Z96" s="132" t="s">
        <v>61</v>
      </c>
      <c r="AA96" s="132" t="s">
        <v>61</v>
      </c>
      <c r="AB96" s="132" t="s">
        <v>61</v>
      </c>
    </row>
    <row r="97" spans="1:33" ht="15" customHeight="1" x14ac:dyDescent="0.25">
      <c r="A97" s="334" t="s">
        <v>256</v>
      </c>
      <c r="B97" s="334"/>
      <c r="C97" s="334"/>
      <c r="D97" s="334"/>
      <c r="E97" s="334"/>
      <c r="F97" s="334"/>
      <c r="G97" s="334"/>
      <c r="H97" s="334"/>
      <c r="I97" s="334"/>
      <c r="J97" s="334"/>
      <c r="K97" s="334"/>
      <c r="L97" s="334"/>
      <c r="M97" s="334"/>
      <c r="N97" s="334"/>
      <c r="O97" s="334"/>
      <c r="P97" s="334"/>
      <c r="Q97" s="334"/>
      <c r="R97" s="334"/>
      <c r="S97" s="334"/>
      <c r="T97" s="334"/>
      <c r="U97" s="334"/>
      <c r="V97" s="334"/>
      <c r="W97" s="334"/>
      <c r="X97" s="334"/>
      <c r="Y97" s="334"/>
      <c r="Z97" s="334"/>
      <c r="AA97" s="334"/>
      <c r="AB97" s="334"/>
    </row>
    <row r="98" spans="1:33" ht="15" customHeight="1" x14ac:dyDescent="0.25">
      <c r="A98" s="335" t="s">
        <v>242</v>
      </c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</row>
    <row r="102" spans="1:33" s="124" customFormat="1" ht="15" customHeight="1" x14ac:dyDescent="0.2">
      <c r="A102" s="336" t="s">
        <v>313</v>
      </c>
      <c r="B102" s="336"/>
      <c r="C102" s="336"/>
      <c r="D102" s="336"/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  <c r="T102" s="336"/>
      <c r="U102" s="336"/>
      <c r="V102" s="336"/>
      <c r="W102" s="336"/>
      <c r="X102" s="336"/>
      <c r="Y102" s="336"/>
      <c r="Z102" s="336"/>
      <c r="AA102" s="336"/>
      <c r="AB102" s="336"/>
      <c r="AC102" s="171"/>
      <c r="AD102" s="29"/>
      <c r="AE102" s="318" t="s">
        <v>356</v>
      </c>
      <c r="AF102" s="318"/>
      <c r="AG102" s="108"/>
    </row>
    <row r="103" spans="1:33" s="124" customFormat="1" ht="15" customHeight="1" x14ac:dyDescent="0.2">
      <c r="A103" s="330" t="s">
        <v>352</v>
      </c>
      <c r="B103" s="330"/>
      <c r="C103" s="330"/>
      <c r="D103" s="330"/>
      <c r="E103" s="330"/>
      <c r="F103" s="330"/>
      <c r="G103" s="330"/>
      <c r="H103" s="330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  <c r="S103" s="330"/>
      <c r="T103" s="330"/>
      <c r="U103" s="330"/>
      <c r="V103" s="330"/>
      <c r="W103" s="330"/>
      <c r="X103" s="330"/>
      <c r="Y103" s="330"/>
      <c r="Z103" s="330"/>
      <c r="AA103" s="330"/>
      <c r="AB103" s="330"/>
      <c r="AC103" s="171"/>
      <c r="AD103" s="30"/>
      <c r="AE103" s="318"/>
      <c r="AF103" s="318"/>
      <c r="AG103" s="108"/>
    </row>
    <row r="104" spans="1:33" s="124" customFormat="1" ht="15" customHeight="1" x14ac:dyDescent="0.25">
      <c r="A104" s="336" t="s">
        <v>254</v>
      </c>
      <c r="B104" s="336"/>
      <c r="C104" s="336"/>
      <c r="D104" s="336"/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  <c r="O104" s="336"/>
      <c r="P104" s="336"/>
      <c r="Q104" s="336"/>
      <c r="R104" s="336"/>
      <c r="S104" s="336"/>
      <c r="T104" s="336"/>
      <c r="U104" s="336"/>
      <c r="V104" s="336"/>
      <c r="W104" s="336"/>
      <c r="X104" s="336"/>
      <c r="Y104" s="336"/>
      <c r="Z104" s="336"/>
      <c r="AA104" s="336"/>
      <c r="AB104" s="336"/>
      <c r="AC104" s="108"/>
      <c r="AD104" s="108"/>
      <c r="AE104" s="108"/>
      <c r="AF104" s="108"/>
      <c r="AG104" s="108"/>
    </row>
    <row r="105" spans="1:33" s="124" customFormat="1" ht="15" customHeight="1" x14ac:dyDescent="0.25">
      <c r="A105" s="330" t="s">
        <v>255</v>
      </c>
      <c r="B105" s="330"/>
      <c r="C105" s="330"/>
      <c r="D105" s="330"/>
      <c r="E105" s="330"/>
      <c r="F105" s="330"/>
      <c r="G105" s="330"/>
      <c r="H105" s="330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  <c r="S105" s="330"/>
      <c r="T105" s="330"/>
      <c r="U105" s="330"/>
      <c r="V105" s="330"/>
      <c r="W105" s="330"/>
      <c r="X105" s="330"/>
      <c r="Y105" s="330"/>
      <c r="Z105" s="330"/>
      <c r="AA105" s="330"/>
      <c r="AB105" s="330"/>
      <c r="AC105" s="108"/>
      <c r="AD105" s="108"/>
      <c r="AE105" s="108"/>
      <c r="AF105" s="108"/>
      <c r="AG105" s="108"/>
    </row>
    <row r="106" spans="1:33" s="163" customFormat="1" ht="15" customHeight="1" x14ac:dyDescent="0.2">
      <c r="A106" s="330" t="s">
        <v>515</v>
      </c>
      <c r="B106" s="330"/>
      <c r="C106" s="330"/>
      <c r="D106" s="330"/>
      <c r="E106" s="330"/>
      <c r="F106" s="330"/>
      <c r="G106" s="330"/>
      <c r="H106" s="330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  <c r="S106" s="330"/>
      <c r="T106" s="330"/>
      <c r="U106" s="330"/>
      <c r="V106" s="330"/>
      <c r="W106" s="330"/>
      <c r="X106" s="330"/>
      <c r="Y106" s="330"/>
      <c r="Z106" s="330"/>
      <c r="AA106" s="330"/>
      <c r="AB106" s="330"/>
      <c r="AC106" s="171"/>
      <c r="AD106" s="171"/>
      <c r="AE106" s="171"/>
      <c r="AF106" s="171"/>
      <c r="AG106" s="171"/>
    </row>
    <row r="107" spans="1:33" s="163" customFormat="1" ht="15" customHeight="1" thickBot="1" x14ac:dyDescent="0.25">
      <c r="A107" s="120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71"/>
      <c r="AD107" s="171"/>
      <c r="AE107" s="171"/>
      <c r="AF107" s="171"/>
      <c r="AG107" s="171"/>
    </row>
    <row r="108" spans="1:33" ht="15" customHeight="1" x14ac:dyDescent="0.25">
      <c r="A108" s="332" t="s">
        <v>470</v>
      </c>
      <c r="B108" s="331" t="s">
        <v>19</v>
      </c>
      <c r="C108" s="331"/>
      <c r="D108" s="331"/>
      <c r="E108" s="109"/>
      <c r="F108" s="331" t="s">
        <v>116</v>
      </c>
      <c r="G108" s="331"/>
      <c r="H108" s="331"/>
      <c r="I108" s="109"/>
      <c r="J108" s="331" t="s">
        <v>117</v>
      </c>
      <c r="K108" s="331"/>
      <c r="L108" s="331"/>
      <c r="M108" s="109"/>
      <c r="N108" s="331" t="s">
        <v>118</v>
      </c>
      <c r="O108" s="331"/>
      <c r="P108" s="331"/>
      <c r="Q108" s="109"/>
      <c r="R108" s="331" t="s">
        <v>119</v>
      </c>
      <c r="S108" s="331"/>
      <c r="T108" s="331"/>
      <c r="U108" s="109"/>
      <c r="V108" s="331" t="s">
        <v>120</v>
      </c>
      <c r="W108" s="331"/>
      <c r="X108" s="331"/>
      <c r="Y108" s="109"/>
      <c r="Z108" s="331" t="s">
        <v>121</v>
      </c>
      <c r="AA108" s="331"/>
      <c r="AB108" s="331"/>
    </row>
    <row r="109" spans="1:33" ht="15" customHeight="1" thickBot="1" x14ac:dyDescent="0.3">
      <c r="A109" s="333"/>
      <c r="B109" s="110" t="s">
        <v>70</v>
      </c>
      <c r="C109" s="110" t="s">
        <v>71</v>
      </c>
      <c r="D109" s="110" t="s">
        <v>72</v>
      </c>
      <c r="E109" s="111"/>
      <c r="F109" s="110" t="s">
        <v>70</v>
      </c>
      <c r="G109" s="110" t="s">
        <v>71</v>
      </c>
      <c r="H109" s="110" t="s">
        <v>72</v>
      </c>
      <c r="I109" s="111"/>
      <c r="J109" s="110" t="s">
        <v>70</v>
      </c>
      <c r="K109" s="110" t="s">
        <v>71</v>
      </c>
      <c r="L109" s="110" t="s">
        <v>72</v>
      </c>
      <c r="M109" s="111"/>
      <c r="N109" s="110" t="s">
        <v>70</v>
      </c>
      <c r="O109" s="110" t="s">
        <v>71</v>
      </c>
      <c r="P109" s="110" t="s">
        <v>72</v>
      </c>
      <c r="Q109" s="111"/>
      <c r="R109" s="110" t="s">
        <v>70</v>
      </c>
      <c r="S109" s="110" t="s">
        <v>71</v>
      </c>
      <c r="T109" s="110" t="s">
        <v>72</v>
      </c>
      <c r="U109" s="111"/>
      <c r="V109" s="110" t="s">
        <v>70</v>
      </c>
      <c r="W109" s="110" t="s">
        <v>71</v>
      </c>
      <c r="X109" s="110" t="s">
        <v>72</v>
      </c>
      <c r="Y109" s="111"/>
      <c r="Z109" s="110" t="s">
        <v>70</v>
      </c>
      <c r="AA109" s="110" t="s">
        <v>71</v>
      </c>
      <c r="AB109" s="110" t="s">
        <v>72</v>
      </c>
    </row>
    <row r="110" spans="1:33" s="124" customFormat="1" ht="15" customHeight="1" x14ac:dyDescent="0.25">
      <c r="A110" s="175"/>
      <c r="B110" s="113"/>
      <c r="C110" s="113"/>
      <c r="D110" s="113"/>
      <c r="E110" s="114"/>
      <c r="F110" s="113"/>
      <c r="G110" s="113"/>
      <c r="H110" s="113"/>
      <c r="I110" s="114"/>
      <c r="J110" s="113"/>
      <c r="K110" s="113"/>
      <c r="L110" s="113"/>
      <c r="M110" s="114"/>
      <c r="N110" s="113"/>
      <c r="O110" s="113"/>
      <c r="P110" s="113"/>
      <c r="Q110" s="114"/>
      <c r="R110" s="113"/>
      <c r="S110" s="113"/>
      <c r="T110" s="113"/>
      <c r="U110" s="114"/>
      <c r="V110" s="113"/>
      <c r="W110" s="113"/>
      <c r="X110" s="113"/>
      <c r="Y110" s="114"/>
      <c r="Z110" s="113"/>
      <c r="AA110" s="113"/>
      <c r="AB110" s="113"/>
      <c r="AC110" s="108"/>
      <c r="AD110" s="108"/>
      <c r="AE110" s="108"/>
      <c r="AF110" s="108"/>
      <c r="AG110" s="108"/>
    </row>
    <row r="111" spans="1:33" s="124" customFormat="1" ht="15" customHeight="1" x14ac:dyDescent="0.25">
      <c r="A111" s="329" t="s">
        <v>473</v>
      </c>
      <c r="B111" s="329" t="s">
        <v>76</v>
      </c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29"/>
      <c r="N111" s="329"/>
      <c r="O111" s="329"/>
      <c r="P111" s="329"/>
      <c r="Q111" s="329"/>
      <c r="R111" s="329"/>
      <c r="S111" s="329"/>
      <c r="T111" s="329"/>
      <c r="U111" s="329"/>
      <c r="V111" s="329"/>
      <c r="W111" s="329"/>
      <c r="X111" s="329"/>
      <c r="Y111" s="329"/>
      <c r="Z111" s="329"/>
      <c r="AA111" s="329"/>
      <c r="AB111" s="329"/>
      <c r="AC111" s="108"/>
      <c r="AD111" s="108"/>
      <c r="AE111" s="108"/>
      <c r="AF111" s="108"/>
      <c r="AG111" s="108"/>
    </row>
    <row r="112" spans="1:33" s="124" customFormat="1" ht="15" customHeight="1" x14ac:dyDescent="0.25">
      <c r="A112" s="112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08"/>
      <c r="AD112" s="108"/>
      <c r="AE112" s="108"/>
      <c r="AF112" s="108"/>
      <c r="AG112" s="108"/>
    </row>
    <row r="113" spans="1:33" s="124" customFormat="1" ht="15" customHeight="1" x14ac:dyDescent="0.25">
      <c r="A113" s="136" t="s">
        <v>19</v>
      </c>
      <c r="B113" s="152">
        <f t="shared" ref="B113:D115" si="56">+B119+B125</f>
        <v>0</v>
      </c>
      <c r="C113" s="152">
        <f t="shared" si="56"/>
        <v>0</v>
      </c>
      <c r="D113" s="152">
        <f t="shared" si="56"/>
        <v>0</v>
      </c>
      <c r="E113" s="152"/>
      <c r="F113" s="152">
        <f t="shared" ref="F113:H115" si="57">+F119+F125</f>
        <v>0</v>
      </c>
      <c r="G113" s="152">
        <f t="shared" si="57"/>
        <v>0</v>
      </c>
      <c r="H113" s="152">
        <f t="shared" si="57"/>
        <v>0</v>
      </c>
      <c r="I113" s="152"/>
      <c r="J113" s="152">
        <f t="shared" ref="J113:L115" si="58">+J119+J125</f>
        <v>0</v>
      </c>
      <c r="K113" s="152">
        <f t="shared" si="58"/>
        <v>0</v>
      </c>
      <c r="L113" s="152">
        <f t="shared" si="58"/>
        <v>0</v>
      </c>
      <c r="M113" s="152"/>
      <c r="N113" s="152">
        <f t="shared" ref="N113:P115" si="59">+N119+N125</f>
        <v>0</v>
      </c>
      <c r="O113" s="152">
        <f t="shared" si="59"/>
        <v>0</v>
      </c>
      <c r="P113" s="152">
        <f t="shared" si="59"/>
        <v>0</v>
      </c>
      <c r="Q113" s="152"/>
      <c r="R113" s="152">
        <f t="shared" ref="R113:T115" si="60">+R119+R125</f>
        <v>0</v>
      </c>
      <c r="S113" s="152">
        <f t="shared" si="60"/>
        <v>0</v>
      </c>
      <c r="T113" s="152">
        <f t="shared" si="60"/>
        <v>0</v>
      </c>
      <c r="U113" s="152"/>
      <c r="V113" s="152">
        <f t="shared" ref="V113:X115" si="61">+V119+V125</f>
        <v>0</v>
      </c>
      <c r="W113" s="152">
        <f t="shared" si="61"/>
        <v>0</v>
      </c>
      <c r="X113" s="152">
        <f t="shared" si="61"/>
        <v>0</v>
      </c>
      <c r="Y113" s="152"/>
      <c r="Z113" s="152">
        <f t="shared" ref="Z113:AB115" si="62">+Z119+Z125</f>
        <v>0</v>
      </c>
      <c r="AA113" s="152">
        <f t="shared" si="62"/>
        <v>0</v>
      </c>
      <c r="AB113" s="152">
        <f t="shared" si="62"/>
        <v>0</v>
      </c>
      <c r="AC113" s="108"/>
      <c r="AD113" s="108"/>
      <c r="AE113" s="108"/>
      <c r="AF113" s="108"/>
      <c r="AG113" s="108"/>
    </row>
    <row r="114" spans="1:33" s="124" customFormat="1" ht="15" customHeight="1" x14ac:dyDescent="0.25">
      <c r="A114" s="116" t="s">
        <v>73</v>
      </c>
      <c r="B114" s="115">
        <f t="shared" si="56"/>
        <v>0</v>
      </c>
      <c r="C114" s="115">
        <f t="shared" si="56"/>
        <v>0</v>
      </c>
      <c r="D114" s="115">
        <f t="shared" si="56"/>
        <v>0</v>
      </c>
      <c r="E114" s="115"/>
      <c r="F114" s="115">
        <f t="shared" si="57"/>
        <v>0</v>
      </c>
      <c r="G114" s="115">
        <f t="shared" si="57"/>
        <v>0</v>
      </c>
      <c r="H114" s="115">
        <f t="shared" si="57"/>
        <v>0</v>
      </c>
      <c r="I114" s="115"/>
      <c r="J114" s="115">
        <f t="shared" si="58"/>
        <v>0</v>
      </c>
      <c r="K114" s="115">
        <f t="shared" si="58"/>
        <v>0</v>
      </c>
      <c r="L114" s="115">
        <f t="shared" si="58"/>
        <v>0</v>
      </c>
      <c r="M114" s="115"/>
      <c r="N114" s="115">
        <f t="shared" si="59"/>
        <v>0</v>
      </c>
      <c r="O114" s="115">
        <f t="shared" si="59"/>
        <v>0</v>
      </c>
      <c r="P114" s="115">
        <f t="shared" si="59"/>
        <v>0</v>
      </c>
      <c r="Q114" s="115"/>
      <c r="R114" s="115">
        <f t="shared" si="60"/>
        <v>0</v>
      </c>
      <c r="S114" s="115">
        <f t="shared" si="60"/>
        <v>0</v>
      </c>
      <c r="T114" s="115">
        <f t="shared" si="60"/>
        <v>0</v>
      </c>
      <c r="U114" s="115"/>
      <c r="V114" s="115">
        <f t="shared" si="61"/>
        <v>0</v>
      </c>
      <c r="W114" s="115">
        <f t="shared" si="61"/>
        <v>0</v>
      </c>
      <c r="X114" s="115">
        <f t="shared" si="61"/>
        <v>0</v>
      </c>
      <c r="Y114" s="115"/>
      <c r="Z114" s="115">
        <f t="shared" si="62"/>
        <v>0</v>
      </c>
      <c r="AA114" s="115">
        <f t="shared" si="62"/>
        <v>0</v>
      </c>
      <c r="AB114" s="115">
        <f t="shared" si="62"/>
        <v>0</v>
      </c>
      <c r="AC114" s="108"/>
      <c r="AD114" s="108"/>
      <c r="AE114" s="108"/>
      <c r="AF114" s="108"/>
      <c r="AG114" s="108"/>
    </row>
    <row r="115" spans="1:33" s="124" customFormat="1" ht="15" customHeight="1" x14ac:dyDescent="0.25">
      <c r="A115" s="116" t="s">
        <v>74</v>
      </c>
      <c r="B115" s="115">
        <f t="shared" si="56"/>
        <v>0</v>
      </c>
      <c r="C115" s="115">
        <f t="shared" si="56"/>
        <v>0</v>
      </c>
      <c r="D115" s="115">
        <f t="shared" si="56"/>
        <v>0</v>
      </c>
      <c r="E115" s="115"/>
      <c r="F115" s="115">
        <f t="shared" si="57"/>
        <v>0</v>
      </c>
      <c r="G115" s="115">
        <f t="shared" si="57"/>
        <v>0</v>
      </c>
      <c r="H115" s="115">
        <f t="shared" si="57"/>
        <v>0</v>
      </c>
      <c r="I115" s="115"/>
      <c r="J115" s="115">
        <f t="shared" si="58"/>
        <v>0</v>
      </c>
      <c r="K115" s="115">
        <f t="shared" si="58"/>
        <v>0</v>
      </c>
      <c r="L115" s="115">
        <f t="shared" si="58"/>
        <v>0</v>
      </c>
      <c r="M115" s="115"/>
      <c r="N115" s="115">
        <f t="shared" si="59"/>
        <v>0</v>
      </c>
      <c r="O115" s="115">
        <f t="shared" si="59"/>
        <v>0</v>
      </c>
      <c r="P115" s="115">
        <f t="shared" si="59"/>
        <v>0</v>
      </c>
      <c r="Q115" s="115"/>
      <c r="R115" s="115">
        <f t="shared" si="60"/>
        <v>0</v>
      </c>
      <c r="S115" s="115">
        <f t="shared" si="60"/>
        <v>0</v>
      </c>
      <c r="T115" s="115">
        <f t="shared" si="60"/>
        <v>0</v>
      </c>
      <c r="U115" s="115"/>
      <c r="V115" s="115">
        <f t="shared" si="61"/>
        <v>0</v>
      </c>
      <c r="W115" s="115">
        <f t="shared" si="61"/>
        <v>0</v>
      </c>
      <c r="X115" s="115">
        <f t="shared" si="61"/>
        <v>0</v>
      </c>
      <c r="Y115" s="115"/>
      <c r="Z115" s="115">
        <f t="shared" si="62"/>
        <v>0</v>
      </c>
      <c r="AA115" s="115">
        <f t="shared" si="62"/>
        <v>0</v>
      </c>
      <c r="AB115" s="115">
        <f t="shared" si="62"/>
        <v>0</v>
      </c>
      <c r="AC115" s="108"/>
      <c r="AD115" s="108"/>
      <c r="AE115" s="108"/>
      <c r="AF115" s="108"/>
      <c r="AG115" s="108"/>
    </row>
    <row r="116" spans="1:33" s="124" customFormat="1" ht="15" customHeight="1" x14ac:dyDescent="0.25">
      <c r="A116" s="116" t="s">
        <v>263</v>
      </c>
      <c r="B116" s="115">
        <f>+B122</f>
        <v>0</v>
      </c>
      <c r="C116" s="115">
        <f>+C122</f>
        <v>0</v>
      </c>
      <c r="D116" s="115">
        <f>+D122</f>
        <v>0</v>
      </c>
      <c r="E116" s="115"/>
      <c r="F116" s="115">
        <f>+F122</f>
        <v>0</v>
      </c>
      <c r="G116" s="115">
        <f>+G122</f>
        <v>0</v>
      </c>
      <c r="H116" s="115">
        <f>+H122</f>
        <v>0</v>
      </c>
      <c r="I116" s="115"/>
      <c r="J116" s="115">
        <f>+J122</f>
        <v>0</v>
      </c>
      <c r="K116" s="115">
        <f>+K122</f>
        <v>0</v>
      </c>
      <c r="L116" s="115">
        <f>+L122</f>
        <v>0</v>
      </c>
      <c r="M116" s="115"/>
      <c r="N116" s="115">
        <f>+N122</f>
        <v>0</v>
      </c>
      <c r="O116" s="115">
        <f>+O122</f>
        <v>0</v>
      </c>
      <c r="P116" s="115">
        <f>+P122</f>
        <v>0</v>
      </c>
      <c r="Q116" s="115"/>
      <c r="R116" s="115">
        <f>+R122</f>
        <v>0</v>
      </c>
      <c r="S116" s="115">
        <f>+S122</f>
        <v>0</v>
      </c>
      <c r="T116" s="115">
        <f>+T122</f>
        <v>0</v>
      </c>
      <c r="U116" s="115"/>
      <c r="V116" s="115">
        <f>+V122</f>
        <v>0</v>
      </c>
      <c r="W116" s="115">
        <f>+W122</f>
        <v>0</v>
      </c>
      <c r="X116" s="115">
        <f>+X122</f>
        <v>0</v>
      </c>
      <c r="Y116" s="115"/>
      <c r="Z116" s="115">
        <f>+Z122</f>
        <v>0</v>
      </c>
      <c r="AA116" s="115">
        <f>+AA122</f>
        <v>0</v>
      </c>
      <c r="AB116" s="115">
        <f>+AB122</f>
        <v>0</v>
      </c>
      <c r="AC116" s="108"/>
      <c r="AD116" s="108"/>
      <c r="AE116" s="108"/>
      <c r="AF116" s="108"/>
      <c r="AG116" s="108"/>
    </row>
    <row r="117" spans="1:33" s="124" customFormat="1" ht="15" customHeight="1" x14ac:dyDescent="0.25">
      <c r="A117" s="112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08"/>
      <c r="AD117" s="108"/>
      <c r="AE117" s="108"/>
      <c r="AF117" s="108"/>
      <c r="AG117" s="108"/>
    </row>
    <row r="118" spans="1:33" s="124" customFormat="1" ht="15" customHeight="1" x14ac:dyDescent="0.25">
      <c r="A118" s="136" t="s">
        <v>471</v>
      </c>
      <c r="B118" s="117"/>
      <c r="C118" s="117"/>
      <c r="D118" s="117"/>
      <c r="E118" s="118"/>
      <c r="F118" s="117"/>
      <c r="G118" s="117"/>
      <c r="H118" s="117"/>
      <c r="I118" s="118"/>
      <c r="J118" s="117"/>
      <c r="K118" s="117"/>
      <c r="L118" s="117"/>
      <c r="M118" s="118"/>
      <c r="N118" s="117"/>
      <c r="O118" s="117"/>
      <c r="P118" s="117"/>
      <c r="Q118" s="118"/>
      <c r="R118" s="117"/>
      <c r="S118" s="117"/>
      <c r="T118" s="117"/>
      <c r="U118" s="118"/>
      <c r="V118" s="117"/>
      <c r="W118" s="117"/>
      <c r="X118" s="117"/>
      <c r="Y118" s="118"/>
      <c r="Z118" s="117"/>
      <c r="AA118" s="117"/>
      <c r="AB118" s="117"/>
      <c r="AC118" s="108"/>
      <c r="AD118" s="108"/>
      <c r="AE118" s="108"/>
      <c r="AF118" s="108"/>
      <c r="AG118" s="108"/>
    </row>
    <row r="119" spans="1:33" s="124" customFormat="1" ht="15" customHeight="1" x14ac:dyDescent="0.2">
      <c r="A119" s="137" t="s">
        <v>19</v>
      </c>
      <c r="B119" s="271">
        <v>0</v>
      </c>
      <c r="C119" s="271">
        <v>0</v>
      </c>
      <c r="D119" s="271">
        <v>0</v>
      </c>
      <c r="E119" s="271"/>
      <c r="F119" s="271">
        <v>0</v>
      </c>
      <c r="G119" s="271">
        <v>0</v>
      </c>
      <c r="H119" s="271">
        <v>0</v>
      </c>
      <c r="I119" s="271"/>
      <c r="J119" s="271">
        <v>0</v>
      </c>
      <c r="K119" s="271">
        <v>0</v>
      </c>
      <c r="L119" s="271">
        <v>0</v>
      </c>
      <c r="M119" s="271"/>
      <c r="N119" s="271">
        <v>0</v>
      </c>
      <c r="O119" s="271">
        <v>0</v>
      </c>
      <c r="P119" s="271">
        <v>0</v>
      </c>
      <c r="Q119" s="271"/>
      <c r="R119" s="271">
        <v>0</v>
      </c>
      <c r="S119" s="271">
        <v>0</v>
      </c>
      <c r="T119" s="271">
        <v>0</v>
      </c>
      <c r="U119" s="271"/>
      <c r="V119" s="271">
        <v>0</v>
      </c>
      <c r="W119" s="271">
        <v>0</v>
      </c>
      <c r="X119" s="271">
        <v>0</v>
      </c>
      <c r="Y119" s="271"/>
      <c r="Z119" s="271">
        <v>0</v>
      </c>
      <c r="AA119" s="271">
        <v>0</v>
      </c>
      <c r="AB119" s="271">
        <v>0</v>
      </c>
      <c r="AC119" s="108"/>
      <c r="AD119" s="108"/>
      <c r="AE119" s="108"/>
      <c r="AF119" s="108"/>
      <c r="AG119" s="108"/>
    </row>
    <row r="120" spans="1:33" ht="15" customHeight="1" x14ac:dyDescent="0.2">
      <c r="A120" s="116" t="s">
        <v>73</v>
      </c>
      <c r="B120" s="272">
        <v>0</v>
      </c>
      <c r="C120" s="272">
        <v>0</v>
      </c>
      <c r="D120" s="272">
        <v>0</v>
      </c>
      <c r="E120" s="272"/>
      <c r="F120" s="272">
        <v>0</v>
      </c>
      <c r="G120" s="272">
        <v>0</v>
      </c>
      <c r="H120" s="272">
        <v>0</v>
      </c>
      <c r="I120" s="272"/>
      <c r="J120" s="272">
        <v>0</v>
      </c>
      <c r="K120" s="272">
        <v>0</v>
      </c>
      <c r="L120" s="272">
        <v>0</v>
      </c>
      <c r="M120" s="272"/>
      <c r="N120" s="272">
        <v>0</v>
      </c>
      <c r="O120" s="272">
        <v>0</v>
      </c>
      <c r="P120" s="272">
        <v>0</v>
      </c>
      <c r="Q120" s="272"/>
      <c r="R120" s="272">
        <v>0</v>
      </c>
      <c r="S120" s="272">
        <v>0</v>
      </c>
      <c r="T120" s="272">
        <v>0</v>
      </c>
      <c r="U120" s="272"/>
      <c r="V120" s="272">
        <v>0</v>
      </c>
      <c r="W120" s="272">
        <v>0</v>
      </c>
      <c r="X120" s="272">
        <v>0</v>
      </c>
      <c r="Y120" s="272"/>
      <c r="Z120" s="272">
        <v>0</v>
      </c>
      <c r="AA120" s="272">
        <v>0</v>
      </c>
      <c r="AB120" s="272">
        <v>0</v>
      </c>
    </row>
    <row r="121" spans="1:33" ht="15" customHeight="1" x14ac:dyDescent="0.2">
      <c r="A121" s="116" t="s">
        <v>74</v>
      </c>
      <c r="B121" s="272">
        <v>0</v>
      </c>
      <c r="C121" s="272">
        <v>0</v>
      </c>
      <c r="D121" s="272">
        <v>0</v>
      </c>
      <c r="E121" s="272"/>
      <c r="F121" s="272">
        <v>0</v>
      </c>
      <c r="G121" s="272">
        <v>0</v>
      </c>
      <c r="H121" s="272">
        <v>0</v>
      </c>
      <c r="I121" s="272"/>
      <c r="J121" s="272">
        <v>0</v>
      </c>
      <c r="K121" s="272">
        <v>0</v>
      </c>
      <c r="L121" s="272">
        <v>0</v>
      </c>
      <c r="M121" s="272"/>
      <c r="N121" s="272">
        <v>0</v>
      </c>
      <c r="O121" s="272">
        <v>0</v>
      </c>
      <c r="P121" s="272">
        <v>0</v>
      </c>
      <c r="Q121" s="272"/>
      <c r="R121" s="272">
        <v>0</v>
      </c>
      <c r="S121" s="272">
        <v>0</v>
      </c>
      <c r="T121" s="272">
        <v>0</v>
      </c>
      <c r="U121" s="272"/>
      <c r="V121" s="272">
        <v>0</v>
      </c>
      <c r="W121" s="272">
        <v>0</v>
      </c>
      <c r="X121" s="272">
        <v>0</v>
      </c>
      <c r="Y121" s="272"/>
      <c r="Z121" s="272">
        <v>0</v>
      </c>
      <c r="AA121" s="272">
        <v>0</v>
      </c>
      <c r="AB121" s="272">
        <v>0</v>
      </c>
    </row>
    <row r="122" spans="1:33" ht="15" customHeight="1" x14ac:dyDescent="0.2">
      <c r="A122" s="116" t="s">
        <v>263</v>
      </c>
      <c r="B122" s="272">
        <v>0</v>
      </c>
      <c r="C122" s="272">
        <v>0</v>
      </c>
      <c r="D122" s="272">
        <v>0</v>
      </c>
      <c r="E122" s="272"/>
      <c r="F122" s="272">
        <v>0</v>
      </c>
      <c r="G122" s="272">
        <v>0</v>
      </c>
      <c r="H122" s="272">
        <v>0</v>
      </c>
      <c r="I122" s="272"/>
      <c r="J122" s="272">
        <v>0</v>
      </c>
      <c r="K122" s="272">
        <v>0</v>
      </c>
      <c r="L122" s="272">
        <v>0</v>
      </c>
      <c r="M122" s="272"/>
      <c r="N122" s="272">
        <v>0</v>
      </c>
      <c r="O122" s="272">
        <v>0</v>
      </c>
      <c r="P122" s="272">
        <v>0</v>
      </c>
      <c r="Q122" s="272"/>
      <c r="R122" s="272">
        <v>0</v>
      </c>
      <c r="S122" s="272">
        <v>0</v>
      </c>
      <c r="T122" s="272">
        <v>0</v>
      </c>
      <c r="U122" s="272"/>
      <c r="V122" s="272">
        <v>0</v>
      </c>
      <c r="W122" s="272">
        <v>0</v>
      </c>
      <c r="X122" s="272">
        <v>0</v>
      </c>
      <c r="Y122" s="272"/>
      <c r="Z122" s="272">
        <v>0</v>
      </c>
      <c r="AA122" s="272">
        <v>0</v>
      </c>
      <c r="AB122" s="272">
        <v>0</v>
      </c>
    </row>
    <row r="123" spans="1:33" ht="15" customHeight="1" x14ac:dyDescent="0.2">
      <c r="A123" s="116"/>
      <c r="B123" s="272"/>
      <c r="C123" s="272"/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  <c r="AA123" s="272"/>
      <c r="AB123" s="272"/>
    </row>
    <row r="124" spans="1:33" ht="15" customHeight="1" x14ac:dyDescent="0.2">
      <c r="A124" s="125" t="s">
        <v>472</v>
      </c>
      <c r="B124" s="272"/>
      <c r="C124" s="272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  <c r="Z124" s="272"/>
      <c r="AA124" s="272"/>
      <c r="AB124" s="272"/>
    </row>
    <row r="125" spans="1:33" s="124" customFormat="1" ht="15" customHeight="1" x14ac:dyDescent="0.2">
      <c r="A125" s="137" t="s">
        <v>19</v>
      </c>
      <c r="B125" s="271">
        <v>0</v>
      </c>
      <c r="C125" s="271">
        <v>0</v>
      </c>
      <c r="D125" s="271">
        <v>0</v>
      </c>
      <c r="E125" s="271"/>
      <c r="F125" s="271">
        <v>0</v>
      </c>
      <c r="G125" s="271">
        <v>0</v>
      </c>
      <c r="H125" s="271">
        <v>0</v>
      </c>
      <c r="I125" s="271"/>
      <c r="J125" s="271">
        <v>0</v>
      </c>
      <c r="K125" s="271">
        <v>0</v>
      </c>
      <c r="L125" s="271">
        <v>0</v>
      </c>
      <c r="M125" s="271"/>
      <c r="N125" s="271">
        <v>0</v>
      </c>
      <c r="O125" s="271">
        <v>0</v>
      </c>
      <c r="P125" s="271">
        <v>0</v>
      </c>
      <c r="Q125" s="271"/>
      <c r="R125" s="271">
        <v>0</v>
      </c>
      <c r="S125" s="271">
        <v>0</v>
      </c>
      <c r="T125" s="271">
        <v>0</v>
      </c>
      <c r="U125" s="271"/>
      <c r="V125" s="271">
        <v>0</v>
      </c>
      <c r="W125" s="271">
        <v>0</v>
      </c>
      <c r="X125" s="271">
        <v>0</v>
      </c>
      <c r="Y125" s="271"/>
      <c r="Z125" s="271">
        <v>0</v>
      </c>
      <c r="AA125" s="271">
        <v>0</v>
      </c>
      <c r="AB125" s="271">
        <v>0</v>
      </c>
      <c r="AC125" s="108"/>
      <c r="AD125" s="108"/>
      <c r="AE125" s="108"/>
      <c r="AF125" s="108"/>
      <c r="AG125" s="108"/>
    </row>
    <row r="126" spans="1:33" ht="15" customHeight="1" x14ac:dyDescent="0.2">
      <c r="A126" s="116" t="s">
        <v>73</v>
      </c>
      <c r="B126" s="272">
        <v>0</v>
      </c>
      <c r="C126" s="272">
        <v>0</v>
      </c>
      <c r="D126" s="272">
        <v>0</v>
      </c>
      <c r="E126" s="272"/>
      <c r="F126" s="272">
        <v>0</v>
      </c>
      <c r="G126" s="272">
        <v>0</v>
      </c>
      <c r="H126" s="272">
        <v>0</v>
      </c>
      <c r="I126" s="272"/>
      <c r="J126" s="272">
        <v>0</v>
      </c>
      <c r="K126" s="272">
        <v>0</v>
      </c>
      <c r="L126" s="272">
        <v>0</v>
      </c>
      <c r="M126" s="272"/>
      <c r="N126" s="272">
        <v>0</v>
      </c>
      <c r="O126" s="272">
        <v>0</v>
      </c>
      <c r="P126" s="272">
        <v>0</v>
      </c>
      <c r="Q126" s="272"/>
      <c r="R126" s="272">
        <v>0</v>
      </c>
      <c r="S126" s="272">
        <v>0</v>
      </c>
      <c r="T126" s="272">
        <v>0</v>
      </c>
      <c r="U126" s="272"/>
      <c r="V126" s="272">
        <v>0</v>
      </c>
      <c r="W126" s="272">
        <v>0</v>
      </c>
      <c r="X126" s="272">
        <v>0</v>
      </c>
      <c r="Y126" s="272"/>
      <c r="Z126" s="272">
        <v>0</v>
      </c>
      <c r="AA126" s="272">
        <v>0</v>
      </c>
      <c r="AB126" s="272">
        <v>0</v>
      </c>
    </row>
    <row r="127" spans="1:33" ht="15" customHeight="1" x14ac:dyDescent="0.25">
      <c r="A127" s="116" t="s">
        <v>74</v>
      </c>
      <c r="B127" s="248">
        <v>0</v>
      </c>
      <c r="C127" s="248">
        <v>0</v>
      </c>
      <c r="D127" s="248">
        <v>0</v>
      </c>
      <c r="E127" s="248"/>
      <c r="F127" s="248">
        <v>0</v>
      </c>
      <c r="G127" s="248">
        <v>0</v>
      </c>
      <c r="H127" s="248">
        <v>0</v>
      </c>
      <c r="I127" s="248"/>
      <c r="J127" s="248">
        <v>0</v>
      </c>
      <c r="K127" s="248">
        <v>0</v>
      </c>
      <c r="L127" s="248">
        <v>0</v>
      </c>
      <c r="M127" s="248"/>
      <c r="N127" s="248">
        <v>0</v>
      </c>
      <c r="O127" s="248">
        <v>0</v>
      </c>
      <c r="P127" s="248">
        <v>0</v>
      </c>
      <c r="Q127" s="248"/>
      <c r="R127" s="248">
        <v>0</v>
      </c>
      <c r="S127" s="248">
        <v>0</v>
      </c>
      <c r="T127" s="248">
        <v>0</v>
      </c>
      <c r="U127" s="248"/>
      <c r="V127" s="248">
        <v>0</v>
      </c>
      <c r="W127" s="248">
        <v>0</v>
      </c>
      <c r="X127" s="248">
        <v>0</v>
      </c>
      <c r="Y127" s="248"/>
      <c r="Z127" s="248">
        <v>0</v>
      </c>
      <c r="AA127" s="248">
        <v>0</v>
      </c>
      <c r="AB127" s="248">
        <v>0</v>
      </c>
    </row>
    <row r="128" spans="1:33" ht="15" customHeight="1" x14ac:dyDescent="0.25">
      <c r="A128" s="116" t="s">
        <v>263</v>
      </c>
      <c r="B128" s="248">
        <v>0</v>
      </c>
      <c r="C128" s="248">
        <v>0</v>
      </c>
      <c r="D128" s="248">
        <v>0</v>
      </c>
      <c r="E128" s="248"/>
      <c r="F128" s="248">
        <v>0</v>
      </c>
      <c r="G128" s="248">
        <v>0</v>
      </c>
      <c r="H128" s="248">
        <v>0</v>
      </c>
      <c r="I128" s="248"/>
      <c r="J128" s="248">
        <v>0</v>
      </c>
      <c r="K128" s="248">
        <v>0</v>
      </c>
      <c r="L128" s="248">
        <v>0</v>
      </c>
      <c r="M128" s="248"/>
      <c r="N128" s="248">
        <v>0</v>
      </c>
      <c r="O128" s="248">
        <v>0</v>
      </c>
      <c r="P128" s="248">
        <v>0</v>
      </c>
      <c r="Q128" s="248"/>
      <c r="R128" s="248">
        <v>0</v>
      </c>
      <c r="S128" s="248">
        <v>0</v>
      </c>
      <c r="T128" s="248">
        <v>0</v>
      </c>
      <c r="U128" s="248"/>
      <c r="V128" s="248">
        <v>0</v>
      </c>
      <c r="W128" s="248">
        <v>0</v>
      </c>
      <c r="X128" s="248">
        <v>0</v>
      </c>
      <c r="Y128" s="248"/>
      <c r="Z128" s="248">
        <v>0</v>
      </c>
      <c r="AA128" s="248">
        <v>0</v>
      </c>
      <c r="AB128" s="248">
        <v>0</v>
      </c>
    </row>
    <row r="129" spans="1:33" ht="15" customHeight="1" x14ac:dyDescent="0.25">
      <c r="A129" s="116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</row>
    <row r="130" spans="1:33" s="124" customFormat="1" ht="15" customHeight="1" x14ac:dyDescent="0.25">
      <c r="A130" s="329" t="s">
        <v>474</v>
      </c>
      <c r="B130" s="329"/>
      <c r="C130" s="329"/>
      <c r="D130" s="329"/>
      <c r="E130" s="329"/>
      <c r="F130" s="329"/>
      <c r="G130" s="329"/>
      <c r="H130" s="329"/>
      <c r="I130" s="329"/>
      <c r="J130" s="329"/>
      <c r="K130" s="329"/>
      <c r="L130" s="329"/>
      <c r="M130" s="329"/>
      <c r="N130" s="329"/>
      <c r="O130" s="329"/>
      <c r="P130" s="329"/>
      <c r="Q130" s="329"/>
      <c r="R130" s="329"/>
      <c r="S130" s="329"/>
      <c r="T130" s="329"/>
      <c r="U130" s="329"/>
      <c r="V130" s="329"/>
      <c r="W130" s="329"/>
      <c r="X130" s="329"/>
      <c r="Y130" s="329"/>
      <c r="Z130" s="329"/>
      <c r="AA130" s="329"/>
      <c r="AB130" s="329"/>
      <c r="AC130" s="108"/>
      <c r="AD130" s="108"/>
      <c r="AE130" s="108"/>
      <c r="AF130" s="108"/>
      <c r="AG130" s="108"/>
    </row>
    <row r="131" spans="1:33" s="124" customFormat="1" ht="15" customHeight="1" x14ac:dyDescent="0.25">
      <c r="A131" s="112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08"/>
      <c r="AD131" s="108"/>
      <c r="AE131" s="108"/>
      <c r="AF131" s="108"/>
      <c r="AG131" s="108"/>
    </row>
    <row r="132" spans="1:33" s="124" customFormat="1" ht="15" customHeight="1" x14ac:dyDescent="0.25">
      <c r="A132" s="113" t="s">
        <v>19</v>
      </c>
      <c r="B132" s="174">
        <f t="shared" ref="B132:D135" si="63">+B113/(B113+B12+B62)*100</f>
        <v>0</v>
      </c>
      <c r="C132" s="174">
        <f t="shared" si="63"/>
        <v>0</v>
      </c>
      <c r="D132" s="174">
        <f t="shared" si="63"/>
        <v>0</v>
      </c>
      <c r="E132" s="174"/>
      <c r="F132" s="174">
        <f t="shared" ref="F132:H135" si="64">+F113/(F113+F12+F62)*100</f>
        <v>0</v>
      </c>
      <c r="G132" s="174">
        <f t="shared" si="64"/>
        <v>0</v>
      </c>
      <c r="H132" s="174">
        <f t="shared" si="64"/>
        <v>0</v>
      </c>
      <c r="I132" s="174"/>
      <c r="J132" s="174">
        <f t="shared" ref="J132:L135" si="65">+J113/(J113+J12+J62)*100</f>
        <v>0</v>
      </c>
      <c r="K132" s="174">
        <f t="shared" si="65"/>
        <v>0</v>
      </c>
      <c r="L132" s="174">
        <f t="shared" si="65"/>
        <v>0</v>
      </c>
      <c r="M132" s="174"/>
      <c r="N132" s="174">
        <f t="shared" ref="N132:P135" si="66">+N113/(N113+N12+N62)*100</f>
        <v>0</v>
      </c>
      <c r="O132" s="174">
        <f t="shared" si="66"/>
        <v>0</v>
      </c>
      <c r="P132" s="174">
        <f t="shared" si="66"/>
        <v>0</v>
      </c>
      <c r="Q132" s="174"/>
      <c r="R132" s="174">
        <f t="shared" ref="R132:T135" si="67">+R113/(R113+R12+R62)*100</f>
        <v>0</v>
      </c>
      <c r="S132" s="174">
        <f t="shared" si="67"/>
        <v>0</v>
      </c>
      <c r="T132" s="174">
        <f t="shared" si="67"/>
        <v>0</v>
      </c>
      <c r="U132" s="174"/>
      <c r="V132" s="174">
        <f t="shared" ref="V132:X135" si="68">+V113/(V113+V12+V62)*100</f>
        <v>0</v>
      </c>
      <c r="W132" s="174">
        <f t="shared" si="68"/>
        <v>0</v>
      </c>
      <c r="X132" s="174">
        <f t="shared" si="68"/>
        <v>0</v>
      </c>
      <c r="Y132" s="174"/>
      <c r="Z132" s="174">
        <f t="shared" ref="Z132:AB135" si="69">+Z113/(Z113+Z12+Z62)*100</f>
        <v>0</v>
      </c>
      <c r="AA132" s="174">
        <f t="shared" si="69"/>
        <v>0</v>
      </c>
      <c r="AB132" s="174">
        <f t="shared" si="69"/>
        <v>0</v>
      </c>
      <c r="AC132" s="108"/>
      <c r="AD132" s="108"/>
      <c r="AE132" s="108"/>
      <c r="AF132" s="108"/>
      <c r="AG132" s="108"/>
    </row>
    <row r="133" spans="1:33" s="124" customFormat="1" ht="15" customHeight="1" x14ac:dyDescent="0.25">
      <c r="A133" s="108" t="s">
        <v>73</v>
      </c>
      <c r="B133" s="126">
        <f t="shared" si="63"/>
        <v>0</v>
      </c>
      <c r="C133" s="126">
        <f t="shared" si="63"/>
        <v>0</v>
      </c>
      <c r="D133" s="126">
        <f t="shared" si="63"/>
        <v>0</v>
      </c>
      <c r="E133" s="126"/>
      <c r="F133" s="126">
        <f t="shared" si="64"/>
        <v>0</v>
      </c>
      <c r="G133" s="126">
        <f t="shared" si="64"/>
        <v>0</v>
      </c>
      <c r="H133" s="126">
        <f t="shared" si="64"/>
        <v>0</v>
      </c>
      <c r="I133" s="126"/>
      <c r="J133" s="126">
        <f t="shared" si="65"/>
        <v>0</v>
      </c>
      <c r="K133" s="126">
        <f t="shared" si="65"/>
        <v>0</v>
      </c>
      <c r="L133" s="126">
        <f t="shared" si="65"/>
        <v>0</v>
      </c>
      <c r="M133" s="126"/>
      <c r="N133" s="126">
        <f t="shared" si="66"/>
        <v>0</v>
      </c>
      <c r="O133" s="126">
        <f t="shared" si="66"/>
        <v>0</v>
      </c>
      <c r="P133" s="126">
        <f t="shared" si="66"/>
        <v>0</v>
      </c>
      <c r="Q133" s="126"/>
      <c r="R133" s="126">
        <f t="shared" si="67"/>
        <v>0</v>
      </c>
      <c r="S133" s="126">
        <f t="shared" si="67"/>
        <v>0</v>
      </c>
      <c r="T133" s="126">
        <f t="shared" si="67"/>
        <v>0</v>
      </c>
      <c r="U133" s="126"/>
      <c r="V133" s="126">
        <f t="shared" si="68"/>
        <v>0</v>
      </c>
      <c r="W133" s="126">
        <f t="shared" si="68"/>
        <v>0</v>
      </c>
      <c r="X133" s="126">
        <f t="shared" si="68"/>
        <v>0</v>
      </c>
      <c r="Y133" s="126"/>
      <c r="Z133" s="126">
        <f t="shared" si="69"/>
        <v>0</v>
      </c>
      <c r="AA133" s="126">
        <f t="shared" si="69"/>
        <v>0</v>
      </c>
      <c r="AB133" s="126">
        <f t="shared" si="69"/>
        <v>0</v>
      </c>
      <c r="AC133" s="108"/>
      <c r="AD133" s="108"/>
      <c r="AE133" s="108"/>
      <c r="AF133" s="108"/>
      <c r="AG133" s="108"/>
    </row>
    <row r="134" spans="1:33" s="124" customFormat="1" ht="15" customHeight="1" x14ac:dyDescent="0.25">
      <c r="A134" s="108" t="s">
        <v>74</v>
      </c>
      <c r="B134" s="126">
        <f t="shared" si="63"/>
        <v>0</v>
      </c>
      <c r="C134" s="126">
        <f t="shared" si="63"/>
        <v>0</v>
      </c>
      <c r="D134" s="126">
        <f t="shared" si="63"/>
        <v>0</v>
      </c>
      <c r="E134" s="126"/>
      <c r="F134" s="126">
        <f t="shared" si="64"/>
        <v>0</v>
      </c>
      <c r="G134" s="126">
        <f t="shared" si="64"/>
        <v>0</v>
      </c>
      <c r="H134" s="126">
        <f t="shared" si="64"/>
        <v>0</v>
      </c>
      <c r="I134" s="126"/>
      <c r="J134" s="126">
        <f t="shared" si="65"/>
        <v>0</v>
      </c>
      <c r="K134" s="126">
        <f t="shared" si="65"/>
        <v>0</v>
      </c>
      <c r="L134" s="126">
        <f t="shared" si="65"/>
        <v>0</v>
      </c>
      <c r="M134" s="126"/>
      <c r="N134" s="126">
        <f t="shared" si="66"/>
        <v>0</v>
      </c>
      <c r="O134" s="126">
        <f t="shared" si="66"/>
        <v>0</v>
      </c>
      <c r="P134" s="126">
        <f t="shared" si="66"/>
        <v>0</v>
      </c>
      <c r="Q134" s="126"/>
      <c r="R134" s="126">
        <f t="shared" si="67"/>
        <v>0</v>
      </c>
      <c r="S134" s="126">
        <f t="shared" si="67"/>
        <v>0</v>
      </c>
      <c r="T134" s="126">
        <f t="shared" si="67"/>
        <v>0</v>
      </c>
      <c r="U134" s="126"/>
      <c r="V134" s="126">
        <f t="shared" si="68"/>
        <v>0</v>
      </c>
      <c r="W134" s="126">
        <f t="shared" si="68"/>
        <v>0</v>
      </c>
      <c r="X134" s="126">
        <f t="shared" si="68"/>
        <v>0</v>
      </c>
      <c r="Y134" s="126"/>
      <c r="Z134" s="126">
        <f t="shared" si="69"/>
        <v>0</v>
      </c>
      <c r="AA134" s="126">
        <f t="shared" si="69"/>
        <v>0</v>
      </c>
      <c r="AB134" s="126">
        <f t="shared" si="69"/>
        <v>0</v>
      </c>
      <c r="AC134" s="108"/>
      <c r="AD134" s="108"/>
      <c r="AE134" s="108"/>
      <c r="AF134" s="108"/>
      <c r="AG134" s="108"/>
    </row>
    <row r="135" spans="1:33" s="124" customFormat="1" ht="15" customHeight="1" x14ac:dyDescent="0.25">
      <c r="A135" s="108" t="s">
        <v>263</v>
      </c>
      <c r="B135" s="126">
        <f t="shared" si="63"/>
        <v>0</v>
      </c>
      <c r="C135" s="126">
        <f t="shared" si="63"/>
        <v>0</v>
      </c>
      <c r="D135" s="126">
        <f t="shared" si="63"/>
        <v>0</v>
      </c>
      <c r="E135" s="126"/>
      <c r="F135" s="126">
        <f t="shared" si="64"/>
        <v>0</v>
      </c>
      <c r="G135" s="126">
        <f t="shared" si="64"/>
        <v>0</v>
      </c>
      <c r="H135" s="126">
        <f t="shared" si="64"/>
        <v>0</v>
      </c>
      <c r="I135" s="126"/>
      <c r="J135" s="126">
        <f t="shared" si="65"/>
        <v>0</v>
      </c>
      <c r="K135" s="126">
        <f t="shared" si="65"/>
        <v>0</v>
      </c>
      <c r="L135" s="126">
        <f t="shared" si="65"/>
        <v>0</v>
      </c>
      <c r="M135" s="126"/>
      <c r="N135" s="126">
        <f t="shared" si="66"/>
        <v>0</v>
      </c>
      <c r="O135" s="126">
        <f t="shared" si="66"/>
        <v>0</v>
      </c>
      <c r="P135" s="126">
        <f t="shared" si="66"/>
        <v>0</v>
      </c>
      <c r="Q135" s="126"/>
      <c r="R135" s="126">
        <f t="shared" si="67"/>
        <v>0</v>
      </c>
      <c r="S135" s="126">
        <f t="shared" si="67"/>
        <v>0</v>
      </c>
      <c r="T135" s="126">
        <f t="shared" si="67"/>
        <v>0</v>
      </c>
      <c r="U135" s="126"/>
      <c r="V135" s="126">
        <f t="shared" si="68"/>
        <v>0</v>
      </c>
      <c r="W135" s="126">
        <f t="shared" si="68"/>
        <v>0</v>
      </c>
      <c r="X135" s="126">
        <f t="shared" si="68"/>
        <v>0</v>
      </c>
      <c r="Y135" s="126"/>
      <c r="Z135" s="126">
        <f t="shared" si="69"/>
        <v>0</v>
      </c>
      <c r="AA135" s="126">
        <f t="shared" si="69"/>
        <v>0</v>
      </c>
      <c r="AB135" s="126">
        <f t="shared" si="69"/>
        <v>0</v>
      </c>
      <c r="AC135" s="108"/>
      <c r="AD135" s="108"/>
      <c r="AE135" s="108"/>
      <c r="AF135" s="108"/>
      <c r="AG135" s="108"/>
    </row>
    <row r="136" spans="1:33" s="124" customFormat="1" ht="15" customHeight="1" x14ac:dyDescent="0.25">
      <c r="A136" s="127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08"/>
      <c r="AD136" s="108"/>
      <c r="AE136" s="108"/>
      <c r="AF136" s="108"/>
      <c r="AG136" s="108"/>
    </row>
    <row r="137" spans="1:33" s="124" customFormat="1" ht="15" customHeight="1" x14ac:dyDescent="0.25">
      <c r="A137" s="113" t="s">
        <v>471</v>
      </c>
      <c r="B137" s="128"/>
      <c r="C137" s="128"/>
      <c r="D137" s="128"/>
      <c r="E137" s="129"/>
      <c r="F137" s="128"/>
      <c r="G137" s="128"/>
      <c r="H137" s="128"/>
      <c r="I137" s="129"/>
      <c r="J137" s="128"/>
      <c r="K137" s="128"/>
      <c r="L137" s="128"/>
      <c r="M137" s="129"/>
      <c r="N137" s="128"/>
      <c r="O137" s="128"/>
      <c r="P137" s="128"/>
      <c r="Q137" s="129"/>
      <c r="R137" s="128"/>
      <c r="S137" s="128"/>
      <c r="T137" s="128"/>
      <c r="U137" s="129"/>
      <c r="V137" s="128"/>
      <c r="W137" s="128"/>
      <c r="X137" s="128"/>
      <c r="Y137" s="129"/>
      <c r="Z137" s="128"/>
      <c r="AA137" s="128"/>
      <c r="AB137" s="128"/>
      <c r="AC137" s="108"/>
      <c r="AD137" s="108"/>
      <c r="AE137" s="108"/>
      <c r="AF137" s="108"/>
      <c r="AG137" s="108"/>
    </row>
    <row r="138" spans="1:33" s="124" customFormat="1" ht="15" customHeight="1" x14ac:dyDescent="0.25">
      <c r="A138" s="138" t="s">
        <v>19</v>
      </c>
      <c r="B138" s="174">
        <f t="shared" ref="B138:D141" si="70">+B119/(B119+B18+B68)*100</f>
        <v>0</v>
      </c>
      <c r="C138" s="174">
        <f t="shared" si="70"/>
        <v>0</v>
      </c>
      <c r="D138" s="174">
        <f t="shared" si="70"/>
        <v>0</v>
      </c>
      <c r="E138" s="174"/>
      <c r="F138" s="174">
        <f t="shared" ref="F138:H141" si="71">+F119/(F119+F18+F68)*100</f>
        <v>0</v>
      </c>
      <c r="G138" s="174">
        <f t="shared" si="71"/>
        <v>0</v>
      </c>
      <c r="H138" s="174">
        <f t="shared" si="71"/>
        <v>0</v>
      </c>
      <c r="I138" s="174"/>
      <c r="J138" s="174">
        <f t="shared" ref="J138:L141" si="72">+J119/(J119+J18+J68)*100</f>
        <v>0</v>
      </c>
      <c r="K138" s="174">
        <f t="shared" si="72"/>
        <v>0</v>
      </c>
      <c r="L138" s="174">
        <f t="shared" si="72"/>
        <v>0</v>
      </c>
      <c r="M138" s="174"/>
      <c r="N138" s="174">
        <f t="shared" ref="N138:P141" si="73">+N119/(N119+N18+N68)*100</f>
        <v>0</v>
      </c>
      <c r="O138" s="174">
        <f t="shared" si="73"/>
        <v>0</v>
      </c>
      <c r="P138" s="174">
        <f t="shared" si="73"/>
        <v>0</v>
      </c>
      <c r="Q138" s="174"/>
      <c r="R138" s="174">
        <f t="shared" ref="R138:T141" si="74">+R119/(R119+R18+R68)*100</f>
        <v>0</v>
      </c>
      <c r="S138" s="174">
        <f t="shared" si="74"/>
        <v>0</v>
      </c>
      <c r="T138" s="174">
        <f t="shared" si="74"/>
        <v>0</v>
      </c>
      <c r="U138" s="174"/>
      <c r="V138" s="174">
        <f t="shared" ref="V138:X141" si="75">+V119/(V119+V18+V68)*100</f>
        <v>0</v>
      </c>
      <c r="W138" s="174">
        <f t="shared" si="75"/>
        <v>0</v>
      </c>
      <c r="X138" s="174">
        <f t="shared" si="75"/>
        <v>0</v>
      </c>
      <c r="Y138" s="174"/>
      <c r="Z138" s="174">
        <f t="shared" ref="Z138:AB141" si="76">+Z119/(Z119+Z18+Z68)*100</f>
        <v>0</v>
      </c>
      <c r="AA138" s="174">
        <f t="shared" si="76"/>
        <v>0</v>
      </c>
      <c r="AB138" s="174">
        <f t="shared" si="76"/>
        <v>0</v>
      </c>
      <c r="AC138" s="108"/>
      <c r="AD138" s="108"/>
      <c r="AE138" s="108"/>
      <c r="AF138" s="108"/>
      <c r="AG138" s="108"/>
    </row>
    <row r="139" spans="1:33" ht="15" customHeight="1" x14ac:dyDescent="0.25">
      <c r="A139" s="108" t="s">
        <v>73</v>
      </c>
      <c r="B139" s="126">
        <f t="shared" si="70"/>
        <v>0</v>
      </c>
      <c r="C139" s="126">
        <f t="shared" si="70"/>
        <v>0</v>
      </c>
      <c r="D139" s="126">
        <f t="shared" si="70"/>
        <v>0</v>
      </c>
      <c r="E139" s="130"/>
      <c r="F139" s="126">
        <f t="shared" si="71"/>
        <v>0</v>
      </c>
      <c r="G139" s="126">
        <f t="shared" si="71"/>
        <v>0</v>
      </c>
      <c r="H139" s="126">
        <f t="shared" si="71"/>
        <v>0</v>
      </c>
      <c r="I139" s="130"/>
      <c r="J139" s="126">
        <f t="shared" si="72"/>
        <v>0</v>
      </c>
      <c r="K139" s="126">
        <f t="shared" si="72"/>
        <v>0</v>
      </c>
      <c r="L139" s="126">
        <f t="shared" si="72"/>
        <v>0</v>
      </c>
      <c r="M139" s="130"/>
      <c r="N139" s="126">
        <f t="shared" si="73"/>
        <v>0</v>
      </c>
      <c r="O139" s="126">
        <f t="shared" si="73"/>
        <v>0</v>
      </c>
      <c r="P139" s="126">
        <f t="shared" si="73"/>
        <v>0</v>
      </c>
      <c r="Q139" s="130"/>
      <c r="R139" s="126">
        <f t="shared" si="74"/>
        <v>0</v>
      </c>
      <c r="S139" s="126">
        <f t="shared" si="74"/>
        <v>0</v>
      </c>
      <c r="T139" s="126">
        <f t="shared" si="74"/>
        <v>0</v>
      </c>
      <c r="U139" s="130"/>
      <c r="V139" s="126">
        <f t="shared" si="75"/>
        <v>0</v>
      </c>
      <c r="W139" s="126">
        <f t="shared" si="75"/>
        <v>0</v>
      </c>
      <c r="X139" s="126">
        <f t="shared" si="75"/>
        <v>0</v>
      </c>
      <c r="Y139" s="130"/>
      <c r="Z139" s="126">
        <f t="shared" si="76"/>
        <v>0</v>
      </c>
      <c r="AA139" s="126">
        <f t="shared" si="76"/>
        <v>0</v>
      </c>
      <c r="AB139" s="126">
        <f t="shared" si="76"/>
        <v>0</v>
      </c>
    </row>
    <row r="140" spans="1:33" ht="15" customHeight="1" x14ac:dyDescent="0.25">
      <c r="A140" s="108" t="s">
        <v>74</v>
      </c>
      <c r="B140" s="126">
        <f t="shared" si="70"/>
        <v>0</v>
      </c>
      <c r="C140" s="126">
        <f t="shared" si="70"/>
        <v>0</v>
      </c>
      <c r="D140" s="126">
        <f t="shared" si="70"/>
        <v>0</v>
      </c>
      <c r="E140" s="130"/>
      <c r="F140" s="126">
        <f t="shared" si="71"/>
        <v>0</v>
      </c>
      <c r="G140" s="126">
        <f t="shared" si="71"/>
        <v>0</v>
      </c>
      <c r="H140" s="126">
        <f t="shared" si="71"/>
        <v>0</v>
      </c>
      <c r="I140" s="130"/>
      <c r="J140" s="126">
        <f t="shared" si="72"/>
        <v>0</v>
      </c>
      <c r="K140" s="126">
        <f t="shared" si="72"/>
        <v>0</v>
      </c>
      <c r="L140" s="126">
        <f t="shared" si="72"/>
        <v>0</v>
      </c>
      <c r="M140" s="130"/>
      <c r="N140" s="126">
        <f t="shared" si="73"/>
        <v>0</v>
      </c>
      <c r="O140" s="126">
        <f t="shared" si="73"/>
        <v>0</v>
      </c>
      <c r="P140" s="126">
        <f t="shared" si="73"/>
        <v>0</v>
      </c>
      <c r="Q140" s="130"/>
      <c r="R140" s="126">
        <f t="shared" si="74"/>
        <v>0</v>
      </c>
      <c r="S140" s="126">
        <f t="shared" si="74"/>
        <v>0</v>
      </c>
      <c r="T140" s="126">
        <f t="shared" si="74"/>
        <v>0</v>
      </c>
      <c r="U140" s="130"/>
      <c r="V140" s="126">
        <f t="shared" si="75"/>
        <v>0</v>
      </c>
      <c r="W140" s="126">
        <f t="shared" si="75"/>
        <v>0</v>
      </c>
      <c r="X140" s="126">
        <f t="shared" si="75"/>
        <v>0</v>
      </c>
      <c r="Y140" s="130"/>
      <c r="Z140" s="126">
        <f t="shared" si="76"/>
        <v>0</v>
      </c>
      <c r="AA140" s="126">
        <f t="shared" si="76"/>
        <v>0</v>
      </c>
      <c r="AB140" s="126">
        <f t="shared" si="76"/>
        <v>0</v>
      </c>
    </row>
    <row r="141" spans="1:33" ht="15" customHeight="1" x14ac:dyDescent="0.25">
      <c r="A141" s="108" t="s">
        <v>263</v>
      </c>
      <c r="B141" s="126">
        <f t="shared" si="70"/>
        <v>0</v>
      </c>
      <c r="C141" s="126">
        <f t="shared" si="70"/>
        <v>0</v>
      </c>
      <c r="D141" s="126">
        <f t="shared" si="70"/>
        <v>0</v>
      </c>
      <c r="E141" s="130"/>
      <c r="F141" s="126">
        <f t="shared" si="71"/>
        <v>0</v>
      </c>
      <c r="G141" s="126">
        <f t="shared" si="71"/>
        <v>0</v>
      </c>
      <c r="H141" s="126">
        <f t="shared" si="71"/>
        <v>0</v>
      </c>
      <c r="I141" s="130"/>
      <c r="J141" s="126">
        <f t="shared" si="72"/>
        <v>0</v>
      </c>
      <c r="K141" s="126">
        <f t="shared" si="72"/>
        <v>0</v>
      </c>
      <c r="L141" s="126">
        <f t="shared" si="72"/>
        <v>0</v>
      </c>
      <c r="M141" s="130"/>
      <c r="N141" s="126">
        <f t="shared" si="73"/>
        <v>0</v>
      </c>
      <c r="O141" s="126">
        <f t="shared" si="73"/>
        <v>0</v>
      </c>
      <c r="P141" s="126">
        <f t="shared" si="73"/>
        <v>0</v>
      </c>
      <c r="Q141" s="130"/>
      <c r="R141" s="126">
        <f t="shared" si="74"/>
        <v>0</v>
      </c>
      <c r="S141" s="126">
        <f t="shared" si="74"/>
        <v>0</v>
      </c>
      <c r="T141" s="126">
        <f t="shared" si="74"/>
        <v>0</v>
      </c>
      <c r="U141" s="130"/>
      <c r="V141" s="126">
        <f t="shared" si="75"/>
        <v>0</v>
      </c>
      <c r="W141" s="126">
        <f t="shared" si="75"/>
        <v>0</v>
      </c>
      <c r="X141" s="126">
        <f t="shared" si="75"/>
        <v>0</v>
      </c>
      <c r="Y141" s="130"/>
      <c r="Z141" s="126">
        <f t="shared" si="76"/>
        <v>0</v>
      </c>
      <c r="AA141" s="126">
        <f t="shared" si="76"/>
        <v>0</v>
      </c>
      <c r="AB141" s="126">
        <f t="shared" si="76"/>
        <v>0</v>
      </c>
    </row>
    <row r="142" spans="1:33" ht="15" customHeight="1" x14ac:dyDescent="0.25"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</row>
    <row r="143" spans="1:33" ht="15" customHeight="1" x14ac:dyDescent="0.25">
      <c r="A143" s="139" t="s">
        <v>472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</row>
    <row r="144" spans="1:33" ht="15" customHeight="1" x14ac:dyDescent="0.25">
      <c r="A144" s="140" t="s">
        <v>19</v>
      </c>
      <c r="B144" s="174">
        <f t="shared" ref="B144:D145" si="77">+B125/(B125+B24+B74)*100</f>
        <v>0</v>
      </c>
      <c r="C144" s="174">
        <f t="shared" si="77"/>
        <v>0</v>
      </c>
      <c r="D144" s="174">
        <f t="shared" si="77"/>
        <v>0</v>
      </c>
      <c r="E144" s="174"/>
      <c r="F144" s="174">
        <f t="shared" ref="F144:H145" si="78">+F125/(F125+F24+F74)*100</f>
        <v>0</v>
      </c>
      <c r="G144" s="174">
        <f t="shared" si="78"/>
        <v>0</v>
      </c>
      <c r="H144" s="174">
        <f t="shared" si="78"/>
        <v>0</v>
      </c>
      <c r="I144" s="174"/>
      <c r="J144" s="174">
        <f t="shared" ref="J144:L145" si="79">+J125/(J125+J24+J74)*100</f>
        <v>0</v>
      </c>
      <c r="K144" s="174">
        <f t="shared" si="79"/>
        <v>0</v>
      </c>
      <c r="L144" s="174">
        <f t="shared" si="79"/>
        <v>0</v>
      </c>
      <c r="M144" s="174"/>
      <c r="N144" s="174">
        <f t="shared" ref="N144:P145" si="80">+N125/(N125+N24+N74)*100</f>
        <v>0</v>
      </c>
      <c r="O144" s="174">
        <f t="shared" si="80"/>
        <v>0</v>
      </c>
      <c r="P144" s="174">
        <f t="shared" si="80"/>
        <v>0</v>
      </c>
      <c r="Q144" s="174"/>
      <c r="R144" s="174">
        <f t="shared" ref="R144:T145" si="81">+R125/(R125+R24+R74)*100</f>
        <v>0</v>
      </c>
      <c r="S144" s="174">
        <f t="shared" si="81"/>
        <v>0</v>
      </c>
      <c r="T144" s="174">
        <f t="shared" si="81"/>
        <v>0</v>
      </c>
      <c r="U144" s="174"/>
      <c r="V144" s="174">
        <f t="shared" ref="V144:X145" si="82">+V125/(V125+V24+V74)*100</f>
        <v>0</v>
      </c>
      <c r="W144" s="174">
        <f t="shared" si="82"/>
        <v>0</v>
      </c>
      <c r="X144" s="174">
        <f t="shared" si="82"/>
        <v>0</v>
      </c>
      <c r="Y144" s="174"/>
      <c r="Z144" s="174">
        <f t="shared" ref="Z144:AB145" si="83">+Z125/(Z125+Z24+Z74)*100</f>
        <v>0</v>
      </c>
      <c r="AA144" s="174">
        <f t="shared" si="83"/>
        <v>0</v>
      </c>
      <c r="AB144" s="174">
        <f t="shared" si="83"/>
        <v>0</v>
      </c>
    </row>
    <row r="145" spans="1:28" ht="15" customHeight="1" x14ac:dyDescent="0.25">
      <c r="A145" s="108" t="s">
        <v>73</v>
      </c>
      <c r="B145" s="126">
        <f t="shared" si="77"/>
        <v>0</v>
      </c>
      <c r="C145" s="126">
        <f t="shared" si="77"/>
        <v>0</v>
      </c>
      <c r="D145" s="126">
        <f t="shared" si="77"/>
        <v>0</v>
      </c>
      <c r="E145" s="130"/>
      <c r="F145" s="126">
        <f t="shared" si="78"/>
        <v>0</v>
      </c>
      <c r="G145" s="126">
        <f t="shared" si="78"/>
        <v>0</v>
      </c>
      <c r="H145" s="126">
        <f t="shared" si="78"/>
        <v>0</v>
      </c>
      <c r="I145" s="130"/>
      <c r="J145" s="126">
        <f t="shared" si="79"/>
        <v>0</v>
      </c>
      <c r="K145" s="126">
        <f t="shared" si="79"/>
        <v>0</v>
      </c>
      <c r="L145" s="126">
        <f t="shared" si="79"/>
        <v>0</v>
      </c>
      <c r="M145" s="130"/>
      <c r="N145" s="126">
        <f t="shared" si="80"/>
        <v>0</v>
      </c>
      <c r="O145" s="126">
        <f t="shared" si="80"/>
        <v>0</v>
      </c>
      <c r="P145" s="126">
        <f t="shared" si="80"/>
        <v>0</v>
      </c>
      <c r="Q145" s="130"/>
      <c r="R145" s="126">
        <f t="shared" si="81"/>
        <v>0</v>
      </c>
      <c r="S145" s="126">
        <f t="shared" si="81"/>
        <v>0</v>
      </c>
      <c r="T145" s="126">
        <f t="shared" si="81"/>
        <v>0</v>
      </c>
      <c r="U145" s="130"/>
      <c r="V145" s="126">
        <f t="shared" si="82"/>
        <v>0</v>
      </c>
      <c r="W145" s="126">
        <f t="shared" si="82"/>
        <v>0</v>
      </c>
      <c r="X145" s="126">
        <f t="shared" si="82"/>
        <v>0</v>
      </c>
      <c r="Y145" s="130"/>
      <c r="Z145" s="126">
        <f t="shared" si="83"/>
        <v>0</v>
      </c>
      <c r="AA145" s="126">
        <f t="shared" si="83"/>
        <v>0</v>
      </c>
      <c r="AB145" s="126">
        <f t="shared" si="83"/>
        <v>0</v>
      </c>
    </row>
    <row r="146" spans="1:28" ht="15" customHeight="1" x14ac:dyDescent="0.25">
      <c r="A146" s="108" t="s">
        <v>74</v>
      </c>
      <c r="B146" s="126" t="s">
        <v>61</v>
      </c>
      <c r="C146" s="126" t="s">
        <v>61</v>
      </c>
      <c r="D146" s="126" t="s">
        <v>61</v>
      </c>
      <c r="E146" s="130"/>
      <c r="F146" s="126" t="s">
        <v>61</v>
      </c>
      <c r="G146" s="126" t="s">
        <v>61</v>
      </c>
      <c r="H146" s="126" t="s">
        <v>61</v>
      </c>
      <c r="I146" s="130"/>
      <c r="J146" s="126" t="s">
        <v>61</v>
      </c>
      <c r="K146" s="126" t="s">
        <v>61</v>
      </c>
      <c r="L146" s="126" t="s">
        <v>61</v>
      </c>
      <c r="M146" s="130"/>
      <c r="N146" s="126" t="s">
        <v>61</v>
      </c>
      <c r="O146" s="126" t="s">
        <v>61</v>
      </c>
      <c r="P146" s="126" t="s">
        <v>61</v>
      </c>
      <c r="Q146" s="130"/>
      <c r="R146" s="126" t="s">
        <v>61</v>
      </c>
      <c r="S146" s="126" t="s">
        <v>61</v>
      </c>
      <c r="T146" s="126" t="s">
        <v>61</v>
      </c>
      <c r="U146" s="130"/>
      <c r="V146" s="126" t="s">
        <v>61</v>
      </c>
      <c r="W146" s="126" t="s">
        <v>61</v>
      </c>
      <c r="X146" s="126" t="s">
        <v>61</v>
      </c>
      <c r="Y146" s="130"/>
      <c r="Z146" s="126" t="s">
        <v>61</v>
      </c>
      <c r="AA146" s="126" t="s">
        <v>61</v>
      </c>
      <c r="AB146" s="126" t="s">
        <v>61</v>
      </c>
    </row>
    <row r="147" spans="1:28" ht="15" customHeight="1" thickBot="1" x14ac:dyDescent="0.3">
      <c r="A147" s="123" t="s">
        <v>263</v>
      </c>
      <c r="B147" s="132" t="s">
        <v>61</v>
      </c>
      <c r="C147" s="132" t="s">
        <v>61</v>
      </c>
      <c r="D147" s="132" t="s">
        <v>61</v>
      </c>
      <c r="E147" s="133"/>
      <c r="F147" s="132" t="s">
        <v>61</v>
      </c>
      <c r="G147" s="132" t="s">
        <v>61</v>
      </c>
      <c r="H147" s="132" t="s">
        <v>61</v>
      </c>
      <c r="I147" s="133"/>
      <c r="J147" s="132" t="s">
        <v>61</v>
      </c>
      <c r="K147" s="132" t="s">
        <v>61</v>
      </c>
      <c r="L147" s="132" t="s">
        <v>61</v>
      </c>
      <c r="M147" s="133"/>
      <c r="N147" s="132" t="s">
        <v>61</v>
      </c>
      <c r="O147" s="132" t="s">
        <v>61</v>
      </c>
      <c r="P147" s="132" t="s">
        <v>61</v>
      </c>
      <c r="Q147" s="133"/>
      <c r="R147" s="132" t="s">
        <v>61</v>
      </c>
      <c r="S147" s="132" t="s">
        <v>61</v>
      </c>
      <c r="T147" s="132" t="s">
        <v>61</v>
      </c>
      <c r="U147" s="133"/>
      <c r="V147" s="132" t="s">
        <v>61</v>
      </c>
      <c r="W147" s="132" t="s">
        <v>61</v>
      </c>
      <c r="X147" s="132" t="s">
        <v>61</v>
      </c>
      <c r="Y147" s="133"/>
      <c r="Z147" s="132" t="s">
        <v>61</v>
      </c>
      <c r="AA147" s="132" t="s">
        <v>61</v>
      </c>
      <c r="AB147" s="132" t="s">
        <v>61</v>
      </c>
    </row>
    <row r="148" spans="1:28" ht="15" customHeight="1" x14ac:dyDescent="0.25">
      <c r="A148" s="334" t="s">
        <v>256</v>
      </c>
      <c r="B148" s="334"/>
      <c r="C148" s="334"/>
      <c r="D148" s="334"/>
      <c r="E148" s="334"/>
      <c r="F148" s="334"/>
      <c r="G148" s="334"/>
      <c r="H148" s="334"/>
      <c r="I148" s="334"/>
      <c r="J148" s="334"/>
      <c r="K148" s="334"/>
      <c r="L148" s="334"/>
      <c r="M148" s="334"/>
      <c r="N148" s="334"/>
      <c r="O148" s="334"/>
      <c r="P148" s="334"/>
      <c r="Q148" s="334"/>
      <c r="R148" s="334"/>
      <c r="S148" s="334"/>
      <c r="T148" s="334"/>
      <c r="U148" s="334"/>
      <c r="V148" s="334"/>
      <c r="W148" s="334"/>
      <c r="X148" s="334"/>
      <c r="Y148" s="334"/>
      <c r="Z148" s="334"/>
      <c r="AA148" s="334"/>
      <c r="AB148" s="334"/>
    </row>
    <row r="149" spans="1:28" ht="15" customHeight="1" x14ac:dyDescent="0.25">
      <c r="A149" s="335" t="s">
        <v>242</v>
      </c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  <c r="AA149" s="335"/>
      <c r="AB149" s="335"/>
    </row>
  </sheetData>
  <mergeCells count="54">
    <mergeCell ref="R108:T108"/>
    <mergeCell ref="V108:X108"/>
    <mergeCell ref="A108:A109"/>
    <mergeCell ref="B108:D108"/>
    <mergeCell ref="F108:H108"/>
    <mergeCell ref="J108:L108"/>
    <mergeCell ref="N108:P108"/>
    <mergeCell ref="R7:T7"/>
    <mergeCell ref="V7:X7"/>
    <mergeCell ref="Z7:AB7"/>
    <mergeCell ref="A106:AB106"/>
    <mergeCell ref="A102:AB102"/>
    <mergeCell ref="A103:AB103"/>
    <mergeCell ref="A104:AB104"/>
    <mergeCell ref="A105:AB105"/>
    <mergeCell ref="A7:A8"/>
    <mergeCell ref="B7:D7"/>
    <mergeCell ref="F7:H7"/>
    <mergeCell ref="J7:L7"/>
    <mergeCell ref="N7:P7"/>
    <mergeCell ref="R57:T57"/>
    <mergeCell ref="V57:X57"/>
    <mergeCell ref="Z57:AB57"/>
    <mergeCell ref="A1:AB1"/>
    <mergeCell ref="A2:AB2"/>
    <mergeCell ref="A3:AB3"/>
    <mergeCell ref="A4:AB4"/>
    <mergeCell ref="A5:AB5"/>
    <mergeCell ref="A55:AB55"/>
    <mergeCell ref="A51:AB51"/>
    <mergeCell ref="A52:AB52"/>
    <mergeCell ref="A53:AB53"/>
    <mergeCell ref="A57:A58"/>
    <mergeCell ref="B57:D57"/>
    <mergeCell ref="F57:H57"/>
    <mergeCell ref="J57:L57"/>
    <mergeCell ref="N57:P57"/>
    <mergeCell ref="A54:AB54"/>
    <mergeCell ref="A111:AB111"/>
    <mergeCell ref="A130:AB130"/>
    <mergeCell ref="A148:AB148"/>
    <mergeCell ref="A149:AB149"/>
    <mergeCell ref="AE1:AF2"/>
    <mergeCell ref="AE51:AF52"/>
    <mergeCell ref="AE102:AF103"/>
    <mergeCell ref="Z108:AB108"/>
    <mergeCell ref="A10:AB10"/>
    <mergeCell ref="A29:AB29"/>
    <mergeCell ref="A47:AB47"/>
    <mergeCell ref="A48:AB48"/>
    <mergeCell ref="A60:AB60"/>
    <mergeCell ref="A79:AB79"/>
    <mergeCell ref="A97:AB97"/>
    <mergeCell ref="A98:AB98"/>
  </mergeCells>
  <hyperlinks>
    <hyperlink ref="AE1" r:id="rId1" location="INDICE!A1"/>
    <hyperlink ref="AE1:AF2" location="INDICE!A1" display="INDICE"/>
    <hyperlink ref="AE51" r:id="rId2" location="INDICE!A1"/>
    <hyperlink ref="AE51:AF52" location="INDICE!A1" display="INDICE"/>
    <hyperlink ref="AE102" r:id="rId3" location="INDICE!A1"/>
    <hyperlink ref="AE102:AF103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4"/>
  <headerFooter alignWithMargins="0"/>
  <rowBreaks count="2" manualBreakCount="2">
    <brk id="50" max="16383" man="1"/>
    <brk id="10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2:K4"/>
  <sheetViews>
    <sheetView showGridLines="0" workbookViewId="0">
      <selection activeCell="K11" sqref="K11"/>
    </sheetView>
  </sheetViews>
  <sheetFormatPr baseColWidth="10" defaultRowHeight="15" x14ac:dyDescent="0.25"/>
  <sheetData>
    <row r="2" spans="10:11" ht="15" customHeight="1" x14ac:dyDescent="0.25"/>
    <row r="3" spans="10:11" ht="15" customHeight="1" x14ac:dyDescent="0.25">
      <c r="J3" s="318" t="s">
        <v>356</v>
      </c>
      <c r="K3" s="318"/>
    </row>
    <row r="4" spans="10:11" x14ac:dyDescent="0.25">
      <c r="J4" s="318"/>
      <c r="K4" s="318"/>
    </row>
  </sheetData>
  <mergeCells count="1">
    <mergeCell ref="J3:K4"/>
  </mergeCells>
  <hyperlinks>
    <hyperlink ref="J3" r:id="rId1" location="INDICE!A1"/>
    <hyperlink ref="J3:K4" location="INDICE!A1" display="INDICE"/>
  </hyperlinks>
  <pageMargins left="0.7" right="0.7" top="0.75" bottom="0.75" header="0.3" footer="0.3"/>
  <pageSetup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zoomScaleNormal="100" zoomScaleSheetLayoutView="100" workbookViewId="0">
      <selection activeCell="AE1" sqref="AE1:AF2"/>
    </sheetView>
  </sheetViews>
  <sheetFormatPr baseColWidth="10" defaultRowHeight="15" customHeight="1" x14ac:dyDescent="0.25"/>
  <cols>
    <col min="1" max="1" width="17.7109375" style="124" customWidth="1"/>
    <col min="2" max="4" width="7" style="124" customWidth="1"/>
    <col min="5" max="5" width="1.42578125" style="124" customWidth="1"/>
    <col min="6" max="6" width="7" style="124" customWidth="1"/>
    <col min="7" max="8" width="6" style="124" customWidth="1"/>
    <col min="9" max="9" width="1.42578125" style="124" customWidth="1"/>
    <col min="10" max="10" width="7" style="124" customWidth="1"/>
    <col min="11" max="12" width="6" style="124" customWidth="1"/>
    <col min="13" max="13" width="1.85546875" style="124" customWidth="1"/>
    <col min="14" max="14" width="7" style="124" customWidth="1"/>
    <col min="15" max="16" width="6" style="124" customWidth="1"/>
    <col min="17" max="17" width="1.5703125" style="124" customWidth="1"/>
    <col min="18" max="18" width="7" style="124" customWidth="1"/>
    <col min="19" max="20" width="6" style="124" customWidth="1"/>
    <col min="21" max="21" width="1.140625" style="124" customWidth="1"/>
    <col min="22" max="22" width="7" style="124" customWidth="1"/>
    <col min="23" max="24" width="6" style="124" customWidth="1"/>
    <col min="25" max="25" width="1.42578125" style="124" customWidth="1"/>
    <col min="26" max="26" width="7" style="124" customWidth="1"/>
    <col min="27" max="28" width="6" style="124" customWidth="1"/>
    <col min="29" max="33" width="7.7109375" style="108" customWidth="1"/>
    <col min="34" max="256" width="11.42578125" style="108"/>
    <col min="257" max="257" width="17.7109375" style="108" customWidth="1"/>
    <col min="258" max="260" width="7.42578125" style="108" bestFit="1" customWidth="1"/>
    <col min="261" max="261" width="1.42578125" style="108" customWidth="1"/>
    <col min="262" max="264" width="7.28515625" style="108" customWidth="1"/>
    <col min="265" max="265" width="1.42578125" style="108" customWidth="1"/>
    <col min="266" max="268" width="7.28515625" style="108" customWidth="1"/>
    <col min="269" max="269" width="1.85546875" style="108" customWidth="1"/>
    <col min="270" max="272" width="7.28515625" style="108" customWidth="1"/>
    <col min="273" max="273" width="1.5703125" style="108" customWidth="1"/>
    <col min="274" max="276" width="7.28515625" style="108" customWidth="1"/>
    <col min="277" max="277" width="1.140625" style="108" customWidth="1"/>
    <col min="278" max="280" width="7.28515625" style="108" customWidth="1"/>
    <col min="281" max="281" width="1.42578125" style="108" customWidth="1"/>
    <col min="282" max="284" width="7.28515625" style="108" customWidth="1"/>
    <col min="285" max="512" width="11.42578125" style="108"/>
    <col min="513" max="513" width="17.7109375" style="108" customWidth="1"/>
    <col min="514" max="516" width="7.42578125" style="108" bestFit="1" customWidth="1"/>
    <col min="517" max="517" width="1.42578125" style="108" customWidth="1"/>
    <col min="518" max="520" width="7.28515625" style="108" customWidth="1"/>
    <col min="521" max="521" width="1.42578125" style="108" customWidth="1"/>
    <col min="522" max="524" width="7.28515625" style="108" customWidth="1"/>
    <col min="525" max="525" width="1.85546875" style="108" customWidth="1"/>
    <col min="526" max="528" width="7.28515625" style="108" customWidth="1"/>
    <col min="529" max="529" width="1.5703125" style="108" customWidth="1"/>
    <col min="530" max="532" width="7.28515625" style="108" customWidth="1"/>
    <col min="533" max="533" width="1.140625" style="108" customWidth="1"/>
    <col min="534" max="536" width="7.28515625" style="108" customWidth="1"/>
    <col min="537" max="537" width="1.42578125" style="108" customWidth="1"/>
    <col min="538" max="540" width="7.28515625" style="108" customWidth="1"/>
    <col min="541" max="768" width="11.42578125" style="108"/>
    <col min="769" max="769" width="17.7109375" style="108" customWidth="1"/>
    <col min="770" max="772" width="7.42578125" style="108" bestFit="1" customWidth="1"/>
    <col min="773" max="773" width="1.42578125" style="108" customWidth="1"/>
    <col min="774" max="776" width="7.28515625" style="108" customWidth="1"/>
    <col min="777" max="777" width="1.42578125" style="108" customWidth="1"/>
    <col min="778" max="780" width="7.28515625" style="108" customWidth="1"/>
    <col min="781" max="781" width="1.85546875" style="108" customWidth="1"/>
    <col min="782" max="784" width="7.28515625" style="108" customWidth="1"/>
    <col min="785" max="785" width="1.5703125" style="108" customWidth="1"/>
    <col min="786" max="788" width="7.28515625" style="108" customWidth="1"/>
    <col min="789" max="789" width="1.140625" style="108" customWidth="1"/>
    <col min="790" max="792" width="7.28515625" style="108" customWidth="1"/>
    <col min="793" max="793" width="1.42578125" style="108" customWidth="1"/>
    <col min="794" max="796" width="7.28515625" style="108" customWidth="1"/>
    <col min="797" max="1024" width="11.42578125" style="108"/>
    <col min="1025" max="1025" width="17.7109375" style="108" customWidth="1"/>
    <col min="1026" max="1028" width="7.42578125" style="108" bestFit="1" customWidth="1"/>
    <col min="1029" max="1029" width="1.42578125" style="108" customWidth="1"/>
    <col min="1030" max="1032" width="7.28515625" style="108" customWidth="1"/>
    <col min="1033" max="1033" width="1.42578125" style="108" customWidth="1"/>
    <col min="1034" max="1036" width="7.28515625" style="108" customWidth="1"/>
    <col min="1037" max="1037" width="1.85546875" style="108" customWidth="1"/>
    <col min="1038" max="1040" width="7.28515625" style="108" customWidth="1"/>
    <col min="1041" max="1041" width="1.5703125" style="108" customWidth="1"/>
    <col min="1042" max="1044" width="7.28515625" style="108" customWidth="1"/>
    <col min="1045" max="1045" width="1.140625" style="108" customWidth="1"/>
    <col min="1046" max="1048" width="7.28515625" style="108" customWidth="1"/>
    <col min="1049" max="1049" width="1.42578125" style="108" customWidth="1"/>
    <col min="1050" max="1052" width="7.28515625" style="108" customWidth="1"/>
    <col min="1053" max="1280" width="11.42578125" style="108"/>
    <col min="1281" max="1281" width="17.7109375" style="108" customWidth="1"/>
    <col min="1282" max="1284" width="7.42578125" style="108" bestFit="1" customWidth="1"/>
    <col min="1285" max="1285" width="1.42578125" style="108" customWidth="1"/>
    <col min="1286" max="1288" width="7.28515625" style="108" customWidth="1"/>
    <col min="1289" max="1289" width="1.42578125" style="108" customWidth="1"/>
    <col min="1290" max="1292" width="7.28515625" style="108" customWidth="1"/>
    <col min="1293" max="1293" width="1.85546875" style="108" customWidth="1"/>
    <col min="1294" max="1296" width="7.28515625" style="108" customWidth="1"/>
    <col min="1297" max="1297" width="1.5703125" style="108" customWidth="1"/>
    <col min="1298" max="1300" width="7.28515625" style="108" customWidth="1"/>
    <col min="1301" max="1301" width="1.140625" style="108" customWidth="1"/>
    <col min="1302" max="1304" width="7.28515625" style="108" customWidth="1"/>
    <col min="1305" max="1305" width="1.42578125" style="108" customWidth="1"/>
    <col min="1306" max="1308" width="7.28515625" style="108" customWidth="1"/>
    <col min="1309" max="1536" width="11.42578125" style="108"/>
    <col min="1537" max="1537" width="17.7109375" style="108" customWidth="1"/>
    <col min="1538" max="1540" width="7.42578125" style="108" bestFit="1" customWidth="1"/>
    <col min="1541" max="1541" width="1.42578125" style="108" customWidth="1"/>
    <col min="1542" max="1544" width="7.28515625" style="108" customWidth="1"/>
    <col min="1545" max="1545" width="1.42578125" style="108" customWidth="1"/>
    <col min="1546" max="1548" width="7.28515625" style="108" customWidth="1"/>
    <col min="1549" max="1549" width="1.85546875" style="108" customWidth="1"/>
    <col min="1550" max="1552" width="7.28515625" style="108" customWidth="1"/>
    <col min="1553" max="1553" width="1.5703125" style="108" customWidth="1"/>
    <col min="1554" max="1556" width="7.28515625" style="108" customWidth="1"/>
    <col min="1557" max="1557" width="1.140625" style="108" customWidth="1"/>
    <col min="1558" max="1560" width="7.28515625" style="108" customWidth="1"/>
    <col min="1561" max="1561" width="1.42578125" style="108" customWidth="1"/>
    <col min="1562" max="1564" width="7.28515625" style="108" customWidth="1"/>
    <col min="1565" max="1792" width="11.42578125" style="108"/>
    <col min="1793" max="1793" width="17.7109375" style="108" customWidth="1"/>
    <col min="1794" max="1796" width="7.42578125" style="108" bestFit="1" customWidth="1"/>
    <col min="1797" max="1797" width="1.42578125" style="108" customWidth="1"/>
    <col min="1798" max="1800" width="7.28515625" style="108" customWidth="1"/>
    <col min="1801" max="1801" width="1.42578125" style="108" customWidth="1"/>
    <col min="1802" max="1804" width="7.28515625" style="108" customWidth="1"/>
    <col min="1805" max="1805" width="1.85546875" style="108" customWidth="1"/>
    <col min="1806" max="1808" width="7.28515625" style="108" customWidth="1"/>
    <col min="1809" max="1809" width="1.5703125" style="108" customWidth="1"/>
    <col min="1810" max="1812" width="7.28515625" style="108" customWidth="1"/>
    <col min="1813" max="1813" width="1.140625" style="108" customWidth="1"/>
    <col min="1814" max="1816" width="7.28515625" style="108" customWidth="1"/>
    <col min="1817" max="1817" width="1.42578125" style="108" customWidth="1"/>
    <col min="1818" max="1820" width="7.28515625" style="108" customWidth="1"/>
    <col min="1821" max="2048" width="11.42578125" style="108"/>
    <col min="2049" max="2049" width="17.7109375" style="108" customWidth="1"/>
    <col min="2050" max="2052" width="7.42578125" style="108" bestFit="1" customWidth="1"/>
    <col min="2053" max="2053" width="1.42578125" style="108" customWidth="1"/>
    <col min="2054" max="2056" width="7.28515625" style="108" customWidth="1"/>
    <col min="2057" max="2057" width="1.42578125" style="108" customWidth="1"/>
    <col min="2058" max="2060" width="7.28515625" style="108" customWidth="1"/>
    <col min="2061" max="2061" width="1.85546875" style="108" customWidth="1"/>
    <col min="2062" max="2064" width="7.28515625" style="108" customWidth="1"/>
    <col min="2065" max="2065" width="1.5703125" style="108" customWidth="1"/>
    <col min="2066" max="2068" width="7.28515625" style="108" customWidth="1"/>
    <col min="2069" max="2069" width="1.140625" style="108" customWidth="1"/>
    <col min="2070" max="2072" width="7.28515625" style="108" customWidth="1"/>
    <col min="2073" max="2073" width="1.42578125" style="108" customWidth="1"/>
    <col min="2074" max="2076" width="7.28515625" style="108" customWidth="1"/>
    <col min="2077" max="2304" width="11.42578125" style="108"/>
    <col min="2305" max="2305" width="17.7109375" style="108" customWidth="1"/>
    <col min="2306" max="2308" width="7.42578125" style="108" bestFit="1" customWidth="1"/>
    <col min="2309" max="2309" width="1.42578125" style="108" customWidth="1"/>
    <col min="2310" max="2312" width="7.28515625" style="108" customWidth="1"/>
    <col min="2313" max="2313" width="1.42578125" style="108" customWidth="1"/>
    <col min="2314" max="2316" width="7.28515625" style="108" customWidth="1"/>
    <col min="2317" max="2317" width="1.85546875" style="108" customWidth="1"/>
    <col min="2318" max="2320" width="7.28515625" style="108" customWidth="1"/>
    <col min="2321" max="2321" width="1.5703125" style="108" customWidth="1"/>
    <col min="2322" max="2324" width="7.28515625" style="108" customWidth="1"/>
    <col min="2325" max="2325" width="1.140625" style="108" customWidth="1"/>
    <col min="2326" max="2328" width="7.28515625" style="108" customWidth="1"/>
    <col min="2329" max="2329" width="1.42578125" style="108" customWidth="1"/>
    <col min="2330" max="2332" width="7.28515625" style="108" customWidth="1"/>
    <col min="2333" max="2560" width="11.42578125" style="108"/>
    <col min="2561" max="2561" width="17.7109375" style="108" customWidth="1"/>
    <col min="2562" max="2564" width="7.42578125" style="108" bestFit="1" customWidth="1"/>
    <col min="2565" max="2565" width="1.42578125" style="108" customWidth="1"/>
    <col min="2566" max="2568" width="7.28515625" style="108" customWidth="1"/>
    <col min="2569" max="2569" width="1.42578125" style="108" customWidth="1"/>
    <col min="2570" max="2572" width="7.28515625" style="108" customWidth="1"/>
    <col min="2573" max="2573" width="1.85546875" style="108" customWidth="1"/>
    <col min="2574" max="2576" width="7.28515625" style="108" customWidth="1"/>
    <col min="2577" max="2577" width="1.5703125" style="108" customWidth="1"/>
    <col min="2578" max="2580" width="7.28515625" style="108" customWidth="1"/>
    <col min="2581" max="2581" width="1.140625" style="108" customWidth="1"/>
    <col min="2582" max="2584" width="7.28515625" style="108" customWidth="1"/>
    <col min="2585" max="2585" width="1.42578125" style="108" customWidth="1"/>
    <col min="2586" max="2588" width="7.28515625" style="108" customWidth="1"/>
    <col min="2589" max="2816" width="11.42578125" style="108"/>
    <col min="2817" max="2817" width="17.7109375" style="108" customWidth="1"/>
    <col min="2818" max="2820" width="7.42578125" style="108" bestFit="1" customWidth="1"/>
    <col min="2821" max="2821" width="1.42578125" style="108" customWidth="1"/>
    <col min="2822" max="2824" width="7.28515625" style="108" customWidth="1"/>
    <col min="2825" max="2825" width="1.42578125" style="108" customWidth="1"/>
    <col min="2826" max="2828" width="7.28515625" style="108" customWidth="1"/>
    <col min="2829" max="2829" width="1.85546875" style="108" customWidth="1"/>
    <col min="2830" max="2832" width="7.28515625" style="108" customWidth="1"/>
    <col min="2833" max="2833" width="1.5703125" style="108" customWidth="1"/>
    <col min="2834" max="2836" width="7.28515625" style="108" customWidth="1"/>
    <col min="2837" max="2837" width="1.140625" style="108" customWidth="1"/>
    <col min="2838" max="2840" width="7.28515625" style="108" customWidth="1"/>
    <col min="2841" max="2841" width="1.42578125" style="108" customWidth="1"/>
    <col min="2842" max="2844" width="7.28515625" style="108" customWidth="1"/>
    <col min="2845" max="3072" width="11.42578125" style="108"/>
    <col min="3073" max="3073" width="17.7109375" style="108" customWidth="1"/>
    <col min="3074" max="3076" width="7.42578125" style="108" bestFit="1" customWidth="1"/>
    <col min="3077" max="3077" width="1.42578125" style="108" customWidth="1"/>
    <col min="3078" max="3080" width="7.28515625" style="108" customWidth="1"/>
    <col min="3081" max="3081" width="1.42578125" style="108" customWidth="1"/>
    <col min="3082" max="3084" width="7.28515625" style="108" customWidth="1"/>
    <col min="3085" max="3085" width="1.85546875" style="108" customWidth="1"/>
    <col min="3086" max="3088" width="7.28515625" style="108" customWidth="1"/>
    <col min="3089" max="3089" width="1.5703125" style="108" customWidth="1"/>
    <col min="3090" max="3092" width="7.28515625" style="108" customWidth="1"/>
    <col min="3093" max="3093" width="1.140625" style="108" customWidth="1"/>
    <col min="3094" max="3096" width="7.28515625" style="108" customWidth="1"/>
    <col min="3097" max="3097" width="1.42578125" style="108" customWidth="1"/>
    <col min="3098" max="3100" width="7.28515625" style="108" customWidth="1"/>
    <col min="3101" max="3328" width="11.42578125" style="108"/>
    <col min="3329" max="3329" width="17.7109375" style="108" customWidth="1"/>
    <col min="3330" max="3332" width="7.42578125" style="108" bestFit="1" customWidth="1"/>
    <col min="3333" max="3333" width="1.42578125" style="108" customWidth="1"/>
    <col min="3334" max="3336" width="7.28515625" style="108" customWidth="1"/>
    <col min="3337" max="3337" width="1.42578125" style="108" customWidth="1"/>
    <col min="3338" max="3340" width="7.28515625" style="108" customWidth="1"/>
    <col min="3341" max="3341" width="1.85546875" style="108" customWidth="1"/>
    <col min="3342" max="3344" width="7.28515625" style="108" customWidth="1"/>
    <col min="3345" max="3345" width="1.5703125" style="108" customWidth="1"/>
    <col min="3346" max="3348" width="7.28515625" style="108" customWidth="1"/>
    <col min="3349" max="3349" width="1.140625" style="108" customWidth="1"/>
    <col min="3350" max="3352" width="7.28515625" style="108" customWidth="1"/>
    <col min="3353" max="3353" width="1.42578125" style="108" customWidth="1"/>
    <col min="3354" max="3356" width="7.28515625" style="108" customWidth="1"/>
    <col min="3357" max="3584" width="11.42578125" style="108"/>
    <col min="3585" max="3585" width="17.7109375" style="108" customWidth="1"/>
    <col min="3586" max="3588" width="7.42578125" style="108" bestFit="1" customWidth="1"/>
    <col min="3589" max="3589" width="1.42578125" style="108" customWidth="1"/>
    <col min="3590" max="3592" width="7.28515625" style="108" customWidth="1"/>
    <col min="3593" max="3593" width="1.42578125" style="108" customWidth="1"/>
    <col min="3594" max="3596" width="7.28515625" style="108" customWidth="1"/>
    <col min="3597" max="3597" width="1.85546875" style="108" customWidth="1"/>
    <col min="3598" max="3600" width="7.28515625" style="108" customWidth="1"/>
    <col min="3601" max="3601" width="1.5703125" style="108" customWidth="1"/>
    <col min="3602" max="3604" width="7.28515625" style="108" customWidth="1"/>
    <col min="3605" max="3605" width="1.140625" style="108" customWidth="1"/>
    <col min="3606" max="3608" width="7.28515625" style="108" customWidth="1"/>
    <col min="3609" max="3609" width="1.42578125" style="108" customWidth="1"/>
    <col min="3610" max="3612" width="7.28515625" style="108" customWidth="1"/>
    <col min="3613" max="3840" width="11.42578125" style="108"/>
    <col min="3841" max="3841" width="17.7109375" style="108" customWidth="1"/>
    <col min="3842" max="3844" width="7.42578125" style="108" bestFit="1" customWidth="1"/>
    <col min="3845" max="3845" width="1.42578125" style="108" customWidth="1"/>
    <col min="3846" max="3848" width="7.28515625" style="108" customWidth="1"/>
    <col min="3849" max="3849" width="1.42578125" style="108" customWidth="1"/>
    <col min="3850" max="3852" width="7.28515625" style="108" customWidth="1"/>
    <col min="3853" max="3853" width="1.85546875" style="108" customWidth="1"/>
    <col min="3854" max="3856" width="7.28515625" style="108" customWidth="1"/>
    <col min="3857" max="3857" width="1.5703125" style="108" customWidth="1"/>
    <col min="3858" max="3860" width="7.28515625" style="108" customWidth="1"/>
    <col min="3861" max="3861" width="1.140625" style="108" customWidth="1"/>
    <col min="3862" max="3864" width="7.28515625" style="108" customWidth="1"/>
    <col min="3865" max="3865" width="1.42578125" style="108" customWidth="1"/>
    <col min="3866" max="3868" width="7.28515625" style="108" customWidth="1"/>
    <col min="3869" max="4096" width="11.42578125" style="108"/>
    <col min="4097" max="4097" width="17.7109375" style="108" customWidth="1"/>
    <col min="4098" max="4100" width="7.42578125" style="108" bestFit="1" customWidth="1"/>
    <col min="4101" max="4101" width="1.42578125" style="108" customWidth="1"/>
    <col min="4102" max="4104" width="7.28515625" style="108" customWidth="1"/>
    <col min="4105" max="4105" width="1.42578125" style="108" customWidth="1"/>
    <col min="4106" max="4108" width="7.28515625" style="108" customWidth="1"/>
    <col min="4109" max="4109" width="1.85546875" style="108" customWidth="1"/>
    <col min="4110" max="4112" width="7.28515625" style="108" customWidth="1"/>
    <col min="4113" max="4113" width="1.5703125" style="108" customWidth="1"/>
    <col min="4114" max="4116" width="7.28515625" style="108" customWidth="1"/>
    <col min="4117" max="4117" width="1.140625" style="108" customWidth="1"/>
    <col min="4118" max="4120" width="7.28515625" style="108" customWidth="1"/>
    <col min="4121" max="4121" width="1.42578125" style="108" customWidth="1"/>
    <col min="4122" max="4124" width="7.28515625" style="108" customWidth="1"/>
    <col min="4125" max="4352" width="11.42578125" style="108"/>
    <col min="4353" max="4353" width="17.7109375" style="108" customWidth="1"/>
    <col min="4354" max="4356" width="7.42578125" style="108" bestFit="1" customWidth="1"/>
    <col min="4357" max="4357" width="1.42578125" style="108" customWidth="1"/>
    <col min="4358" max="4360" width="7.28515625" style="108" customWidth="1"/>
    <col min="4361" max="4361" width="1.42578125" style="108" customWidth="1"/>
    <col min="4362" max="4364" width="7.28515625" style="108" customWidth="1"/>
    <col min="4365" max="4365" width="1.85546875" style="108" customWidth="1"/>
    <col min="4366" max="4368" width="7.28515625" style="108" customWidth="1"/>
    <col min="4369" max="4369" width="1.5703125" style="108" customWidth="1"/>
    <col min="4370" max="4372" width="7.28515625" style="108" customWidth="1"/>
    <col min="4373" max="4373" width="1.140625" style="108" customWidth="1"/>
    <col min="4374" max="4376" width="7.28515625" style="108" customWidth="1"/>
    <col min="4377" max="4377" width="1.42578125" style="108" customWidth="1"/>
    <col min="4378" max="4380" width="7.28515625" style="108" customWidth="1"/>
    <col min="4381" max="4608" width="11.42578125" style="108"/>
    <col min="4609" max="4609" width="17.7109375" style="108" customWidth="1"/>
    <col min="4610" max="4612" width="7.42578125" style="108" bestFit="1" customWidth="1"/>
    <col min="4613" max="4613" width="1.42578125" style="108" customWidth="1"/>
    <col min="4614" max="4616" width="7.28515625" style="108" customWidth="1"/>
    <col min="4617" max="4617" width="1.42578125" style="108" customWidth="1"/>
    <col min="4618" max="4620" width="7.28515625" style="108" customWidth="1"/>
    <col min="4621" max="4621" width="1.85546875" style="108" customWidth="1"/>
    <col min="4622" max="4624" width="7.28515625" style="108" customWidth="1"/>
    <col min="4625" max="4625" width="1.5703125" style="108" customWidth="1"/>
    <col min="4626" max="4628" width="7.28515625" style="108" customWidth="1"/>
    <col min="4629" max="4629" width="1.140625" style="108" customWidth="1"/>
    <col min="4630" max="4632" width="7.28515625" style="108" customWidth="1"/>
    <col min="4633" max="4633" width="1.42578125" style="108" customWidth="1"/>
    <col min="4634" max="4636" width="7.28515625" style="108" customWidth="1"/>
    <col min="4637" max="4864" width="11.42578125" style="108"/>
    <col min="4865" max="4865" width="17.7109375" style="108" customWidth="1"/>
    <col min="4866" max="4868" width="7.42578125" style="108" bestFit="1" customWidth="1"/>
    <col min="4869" max="4869" width="1.42578125" style="108" customWidth="1"/>
    <col min="4870" max="4872" width="7.28515625" style="108" customWidth="1"/>
    <col min="4873" max="4873" width="1.42578125" style="108" customWidth="1"/>
    <col min="4874" max="4876" width="7.28515625" style="108" customWidth="1"/>
    <col min="4877" max="4877" width="1.85546875" style="108" customWidth="1"/>
    <col min="4878" max="4880" width="7.28515625" style="108" customWidth="1"/>
    <col min="4881" max="4881" width="1.5703125" style="108" customWidth="1"/>
    <col min="4882" max="4884" width="7.28515625" style="108" customWidth="1"/>
    <col min="4885" max="4885" width="1.140625" style="108" customWidth="1"/>
    <col min="4886" max="4888" width="7.28515625" style="108" customWidth="1"/>
    <col min="4889" max="4889" width="1.42578125" style="108" customWidth="1"/>
    <col min="4890" max="4892" width="7.28515625" style="108" customWidth="1"/>
    <col min="4893" max="5120" width="11.42578125" style="108"/>
    <col min="5121" max="5121" width="17.7109375" style="108" customWidth="1"/>
    <col min="5122" max="5124" width="7.42578125" style="108" bestFit="1" customWidth="1"/>
    <col min="5125" max="5125" width="1.42578125" style="108" customWidth="1"/>
    <col min="5126" max="5128" width="7.28515625" style="108" customWidth="1"/>
    <col min="5129" max="5129" width="1.42578125" style="108" customWidth="1"/>
    <col min="5130" max="5132" width="7.28515625" style="108" customWidth="1"/>
    <col min="5133" max="5133" width="1.85546875" style="108" customWidth="1"/>
    <col min="5134" max="5136" width="7.28515625" style="108" customWidth="1"/>
    <col min="5137" max="5137" width="1.5703125" style="108" customWidth="1"/>
    <col min="5138" max="5140" width="7.28515625" style="108" customWidth="1"/>
    <col min="5141" max="5141" width="1.140625" style="108" customWidth="1"/>
    <col min="5142" max="5144" width="7.28515625" style="108" customWidth="1"/>
    <col min="5145" max="5145" width="1.42578125" style="108" customWidth="1"/>
    <col min="5146" max="5148" width="7.28515625" style="108" customWidth="1"/>
    <col min="5149" max="5376" width="11.42578125" style="108"/>
    <col min="5377" max="5377" width="17.7109375" style="108" customWidth="1"/>
    <col min="5378" max="5380" width="7.42578125" style="108" bestFit="1" customWidth="1"/>
    <col min="5381" max="5381" width="1.42578125" style="108" customWidth="1"/>
    <col min="5382" max="5384" width="7.28515625" style="108" customWidth="1"/>
    <col min="5385" max="5385" width="1.42578125" style="108" customWidth="1"/>
    <col min="5386" max="5388" width="7.28515625" style="108" customWidth="1"/>
    <col min="5389" max="5389" width="1.85546875" style="108" customWidth="1"/>
    <col min="5390" max="5392" width="7.28515625" style="108" customWidth="1"/>
    <col min="5393" max="5393" width="1.5703125" style="108" customWidth="1"/>
    <col min="5394" max="5396" width="7.28515625" style="108" customWidth="1"/>
    <col min="5397" max="5397" width="1.140625" style="108" customWidth="1"/>
    <col min="5398" max="5400" width="7.28515625" style="108" customWidth="1"/>
    <col min="5401" max="5401" width="1.42578125" style="108" customWidth="1"/>
    <col min="5402" max="5404" width="7.28515625" style="108" customWidth="1"/>
    <col min="5405" max="5632" width="11.42578125" style="108"/>
    <col min="5633" max="5633" width="17.7109375" style="108" customWidth="1"/>
    <col min="5634" max="5636" width="7.42578125" style="108" bestFit="1" customWidth="1"/>
    <col min="5637" max="5637" width="1.42578125" style="108" customWidth="1"/>
    <col min="5638" max="5640" width="7.28515625" style="108" customWidth="1"/>
    <col min="5641" max="5641" width="1.42578125" style="108" customWidth="1"/>
    <col min="5642" max="5644" width="7.28515625" style="108" customWidth="1"/>
    <col min="5645" max="5645" width="1.85546875" style="108" customWidth="1"/>
    <col min="5646" max="5648" width="7.28515625" style="108" customWidth="1"/>
    <col min="5649" max="5649" width="1.5703125" style="108" customWidth="1"/>
    <col min="5650" max="5652" width="7.28515625" style="108" customWidth="1"/>
    <col min="5653" max="5653" width="1.140625" style="108" customWidth="1"/>
    <col min="5654" max="5656" width="7.28515625" style="108" customWidth="1"/>
    <col min="5657" max="5657" width="1.42578125" style="108" customWidth="1"/>
    <col min="5658" max="5660" width="7.28515625" style="108" customWidth="1"/>
    <col min="5661" max="5888" width="11.42578125" style="108"/>
    <col min="5889" max="5889" width="17.7109375" style="108" customWidth="1"/>
    <col min="5890" max="5892" width="7.42578125" style="108" bestFit="1" customWidth="1"/>
    <col min="5893" max="5893" width="1.42578125" style="108" customWidth="1"/>
    <col min="5894" max="5896" width="7.28515625" style="108" customWidth="1"/>
    <col min="5897" max="5897" width="1.42578125" style="108" customWidth="1"/>
    <col min="5898" max="5900" width="7.28515625" style="108" customWidth="1"/>
    <col min="5901" max="5901" width="1.85546875" style="108" customWidth="1"/>
    <col min="5902" max="5904" width="7.28515625" style="108" customWidth="1"/>
    <col min="5905" max="5905" width="1.5703125" style="108" customWidth="1"/>
    <col min="5906" max="5908" width="7.28515625" style="108" customWidth="1"/>
    <col min="5909" max="5909" width="1.140625" style="108" customWidth="1"/>
    <col min="5910" max="5912" width="7.28515625" style="108" customWidth="1"/>
    <col min="5913" max="5913" width="1.42578125" style="108" customWidth="1"/>
    <col min="5914" max="5916" width="7.28515625" style="108" customWidth="1"/>
    <col min="5917" max="6144" width="11.42578125" style="108"/>
    <col min="6145" max="6145" width="17.7109375" style="108" customWidth="1"/>
    <col min="6146" max="6148" width="7.42578125" style="108" bestFit="1" customWidth="1"/>
    <col min="6149" max="6149" width="1.42578125" style="108" customWidth="1"/>
    <col min="6150" max="6152" width="7.28515625" style="108" customWidth="1"/>
    <col min="6153" max="6153" width="1.42578125" style="108" customWidth="1"/>
    <col min="6154" max="6156" width="7.28515625" style="108" customWidth="1"/>
    <col min="6157" max="6157" width="1.85546875" style="108" customWidth="1"/>
    <col min="6158" max="6160" width="7.28515625" style="108" customWidth="1"/>
    <col min="6161" max="6161" width="1.5703125" style="108" customWidth="1"/>
    <col min="6162" max="6164" width="7.28515625" style="108" customWidth="1"/>
    <col min="6165" max="6165" width="1.140625" style="108" customWidth="1"/>
    <col min="6166" max="6168" width="7.28515625" style="108" customWidth="1"/>
    <col min="6169" max="6169" width="1.42578125" style="108" customWidth="1"/>
    <col min="6170" max="6172" width="7.28515625" style="108" customWidth="1"/>
    <col min="6173" max="6400" width="11.42578125" style="108"/>
    <col min="6401" max="6401" width="17.7109375" style="108" customWidth="1"/>
    <col min="6402" max="6404" width="7.42578125" style="108" bestFit="1" customWidth="1"/>
    <col min="6405" max="6405" width="1.42578125" style="108" customWidth="1"/>
    <col min="6406" max="6408" width="7.28515625" style="108" customWidth="1"/>
    <col min="6409" max="6409" width="1.42578125" style="108" customWidth="1"/>
    <col min="6410" max="6412" width="7.28515625" style="108" customWidth="1"/>
    <col min="6413" max="6413" width="1.85546875" style="108" customWidth="1"/>
    <col min="6414" max="6416" width="7.28515625" style="108" customWidth="1"/>
    <col min="6417" max="6417" width="1.5703125" style="108" customWidth="1"/>
    <col min="6418" max="6420" width="7.28515625" style="108" customWidth="1"/>
    <col min="6421" max="6421" width="1.140625" style="108" customWidth="1"/>
    <col min="6422" max="6424" width="7.28515625" style="108" customWidth="1"/>
    <col min="6425" max="6425" width="1.42578125" style="108" customWidth="1"/>
    <col min="6426" max="6428" width="7.28515625" style="108" customWidth="1"/>
    <col min="6429" max="6656" width="11.42578125" style="108"/>
    <col min="6657" max="6657" width="17.7109375" style="108" customWidth="1"/>
    <col min="6658" max="6660" width="7.42578125" style="108" bestFit="1" customWidth="1"/>
    <col min="6661" max="6661" width="1.42578125" style="108" customWidth="1"/>
    <col min="6662" max="6664" width="7.28515625" style="108" customWidth="1"/>
    <col min="6665" max="6665" width="1.42578125" style="108" customWidth="1"/>
    <col min="6666" max="6668" width="7.28515625" style="108" customWidth="1"/>
    <col min="6669" max="6669" width="1.85546875" style="108" customWidth="1"/>
    <col min="6670" max="6672" width="7.28515625" style="108" customWidth="1"/>
    <col min="6673" max="6673" width="1.5703125" style="108" customWidth="1"/>
    <col min="6674" max="6676" width="7.28515625" style="108" customWidth="1"/>
    <col min="6677" max="6677" width="1.140625" style="108" customWidth="1"/>
    <col min="6678" max="6680" width="7.28515625" style="108" customWidth="1"/>
    <col min="6681" max="6681" width="1.42578125" style="108" customWidth="1"/>
    <col min="6682" max="6684" width="7.28515625" style="108" customWidth="1"/>
    <col min="6685" max="6912" width="11.42578125" style="108"/>
    <col min="6913" max="6913" width="17.7109375" style="108" customWidth="1"/>
    <col min="6914" max="6916" width="7.42578125" style="108" bestFit="1" customWidth="1"/>
    <col min="6917" max="6917" width="1.42578125" style="108" customWidth="1"/>
    <col min="6918" max="6920" width="7.28515625" style="108" customWidth="1"/>
    <col min="6921" max="6921" width="1.42578125" style="108" customWidth="1"/>
    <col min="6922" max="6924" width="7.28515625" style="108" customWidth="1"/>
    <col min="6925" max="6925" width="1.85546875" style="108" customWidth="1"/>
    <col min="6926" max="6928" width="7.28515625" style="108" customWidth="1"/>
    <col min="6929" max="6929" width="1.5703125" style="108" customWidth="1"/>
    <col min="6930" max="6932" width="7.28515625" style="108" customWidth="1"/>
    <col min="6933" max="6933" width="1.140625" style="108" customWidth="1"/>
    <col min="6934" max="6936" width="7.28515625" style="108" customWidth="1"/>
    <col min="6937" max="6937" width="1.42578125" style="108" customWidth="1"/>
    <col min="6938" max="6940" width="7.28515625" style="108" customWidth="1"/>
    <col min="6941" max="7168" width="11.42578125" style="108"/>
    <col min="7169" max="7169" width="17.7109375" style="108" customWidth="1"/>
    <col min="7170" max="7172" width="7.42578125" style="108" bestFit="1" customWidth="1"/>
    <col min="7173" max="7173" width="1.42578125" style="108" customWidth="1"/>
    <col min="7174" max="7176" width="7.28515625" style="108" customWidth="1"/>
    <col min="7177" max="7177" width="1.42578125" style="108" customWidth="1"/>
    <col min="7178" max="7180" width="7.28515625" style="108" customWidth="1"/>
    <col min="7181" max="7181" width="1.85546875" style="108" customWidth="1"/>
    <col min="7182" max="7184" width="7.28515625" style="108" customWidth="1"/>
    <col min="7185" max="7185" width="1.5703125" style="108" customWidth="1"/>
    <col min="7186" max="7188" width="7.28515625" style="108" customWidth="1"/>
    <col min="7189" max="7189" width="1.140625" style="108" customWidth="1"/>
    <col min="7190" max="7192" width="7.28515625" style="108" customWidth="1"/>
    <col min="7193" max="7193" width="1.42578125" style="108" customWidth="1"/>
    <col min="7194" max="7196" width="7.28515625" style="108" customWidth="1"/>
    <col min="7197" max="7424" width="11.42578125" style="108"/>
    <col min="7425" max="7425" width="17.7109375" style="108" customWidth="1"/>
    <col min="7426" max="7428" width="7.42578125" style="108" bestFit="1" customWidth="1"/>
    <col min="7429" max="7429" width="1.42578125" style="108" customWidth="1"/>
    <col min="7430" max="7432" width="7.28515625" style="108" customWidth="1"/>
    <col min="7433" max="7433" width="1.42578125" style="108" customWidth="1"/>
    <col min="7434" max="7436" width="7.28515625" style="108" customWidth="1"/>
    <col min="7437" max="7437" width="1.85546875" style="108" customWidth="1"/>
    <col min="7438" max="7440" width="7.28515625" style="108" customWidth="1"/>
    <col min="7441" max="7441" width="1.5703125" style="108" customWidth="1"/>
    <col min="7442" max="7444" width="7.28515625" style="108" customWidth="1"/>
    <col min="7445" max="7445" width="1.140625" style="108" customWidth="1"/>
    <col min="7446" max="7448" width="7.28515625" style="108" customWidth="1"/>
    <col min="7449" max="7449" width="1.42578125" style="108" customWidth="1"/>
    <col min="7450" max="7452" width="7.28515625" style="108" customWidth="1"/>
    <col min="7453" max="7680" width="11.42578125" style="108"/>
    <col min="7681" max="7681" width="17.7109375" style="108" customWidth="1"/>
    <col min="7682" max="7684" width="7.42578125" style="108" bestFit="1" customWidth="1"/>
    <col min="7685" max="7685" width="1.42578125" style="108" customWidth="1"/>
    <col min="7686" max="7688" width="7.28515625" style="108" customWidth="1"/>
    <col min="7689" max="7689" width="1.42578125" style="108" customWidth="1"/>
    <col min="7690" max="7692" width="7.28515625" style="108" customWidth="1"/>
    <col min="7693" max="7693" width="1.85546875" style="108" customWidth="1"/>
    <col min="7694" max="7696" width="7.28515625" style="108" customWidth="1"/>
    <col min="7697" max="7697" width="1.5703125" style="108" customWidth="1"/>
    <col min="7698" max="7700" width="7.28515625" style="108" customWidth="1"/>
    <col min="7701" max="7701" width="1.140625" style="108" customWidth="1"/>
    <col min="7702" max="7704" width="7.28515625" style="108" customWidth="1"/>
    <col min="7705" max="7705" width="1.42578125" style="108" customWidth="1"/>
    <col min="7706" max="7708" width="7.28515625" style="108" customWidth="1"/>
    <col min="7709" max="7936" width="11.42578125" style="108"/>
    <col min="7937" max="7937" width="17.7109375" style="108" customWidth="1"/>
    <col min="7938" max="7940" width="7.42578125" style="108" bestFit="1" customWidth="1"/>
    <col min="7941" max="7941" width="1.42578125" style="108" customWidth="1"/>
    <col min="7942" max="7944" width="7.28515625" style="108" customWidth="1"/>
    <col min="7945" max="7945" width="1.42578125" style="108" customWidth="1"/>
    <col min="7946" max="7948" width="7.28515625" style="108" customWidth="1"/>
    <col min="7949" max="7949" width="1.85546875" style="108" customWidth="1"/>
    <col min="7950" max="7952" width="7.28515625" style="108" customWidth="1"/>
    <col min="7953" max="7953" width="1.5703125" style="108" customWidth="1"/>
    <col min="7954" max="7956" width="7.28515625" style="108" customWidth="1"/>
    <col min="7957" max="7957" width="1.140625" style="108" customWidth="1"/>
    <col min="7958" max="7960" width="7.28515625" style="108" customWidth="1"/>
    <col min="7961" max="7961" width="1.42578125" style="108" customWidth="1"/>
    <col min="7962" max="7964" width="7.28515625" style="108" customWidth="1"/>
    <col min="7965" max="8192" width="11.42578125" style="108"/>
    <col min="8193" max="8193" width="17.7109375" style="108" customWidth="1"/>
    <col min="8194" max="8196" width="7.42578125" style="108" bestFit="1" customWidth="1"/>
    <col min="8197" max="8197" width="1.42578125" style="108" customWidth="1"/>
    <col min="8198" max="8200" width="7.28515625" style="108" customWidth="1"/>
    <col min="8201" max="8201" width="1.42578125" style="108" customWidth="1"/>
    <col min="8202" max="8204" width="7.28515625" style="108" customWidth="1"/>
    <col min="8205" max="8205" width="1.85546875" style="108" customWidth="1"/>
    <col min="8206" max="8208" width="7.28515625" style="108" customWidth="1"/>
    <col min="8209" max="8209" width="1.5703125" style="108" customWidth="1"/>
    <col min="8210" max="8212" width="7.28515625" style="108" customWidth="1"/>
    <col min="8213" max="8213" width="1.140625" style="108" customWidth="1"/>
    <col min="8214" max="8216" width="7.28515625" style="108" customWidth="1"/>
    <col min="8217" max="8217" width="1.42578125" style="108" customWidth="1"/>
    <col min="8218" max="8220" width="7.28515625" style="108" customWidth="1"/>
    <col min="8221" max="8448" width="11.42578125" style="108"/>
    <col min="8449" max="8449" width="17.7109375" style="108" customWidth="1"/>
    <col min="8450" max="8452" width="7.42578125" style="108" bestFit="1" customWidth="1"/>
    <col min="8453" max="8453" width="1.42578125" style="108" customWidth="1"/>
    <col min="8454" max="8456" width="7.28515625" style="108" customWidth="1"/>
    <col min="8457" max="8457" width="1.42578125" style="108" customWidth="1"/>
    <col min="8458" max="8460" width="7.28515625" style="108" customWidth="1"/>
    <col min="8461" max="8461" width="1.85546875" style="108" customWidth="1"/>
    <col min="8462" max="8464" width="7.28515625" style="108" customWidth="1"/>
    <col min="8465" max="8465" width="1.5703125" style="108" customWidth="1"/>
    <col min="8466" max="8468" width="7.28515625" style="108" customWidth="1"/>
    <col min="8469" max="8469" width="1.140625" style="108" customWidth="1"/>
    <col min="8470" max="8472" width="7.28515625" style="108" customWidth="1"/>
    <col min="8473" max="8473" width="1.42578125" style="108" customWidth="1"/>
    <col min="8474" max="8476" width="7.28515625" style="108" customWidth="1"/>
    <col min="8477" max="8704" width="11.42578125" style="108"/>
    <col min="8705" max="8705" width="17.7109375" style="108" customWidth="1"/>
    <col min="8706" max="8708" width="7.42578125" style="108" bestFit="1" customWidth="1"/>
    <col min="8709" max="8709" width="1.42578125" style="108" customWidth="1"/>
    <col min="8710" max="8712" width="7.28515625" style="108" customWidth="1"/>
    <col min="8713" max="8713" width="1.42578125" style="108" customWidth="1"/>
    <col min="8714" max="8716" width="7.28515625" style="108" customWidth="1"/>
    <col min="8717" max="8717" width="1.85546875" style="108" customWidth="1"/>
    <col min="8718" max="8720" width="7.28515625" style="108" customWidth="1"/>
    <col min="8721" max="8721" width="1.5703125" style="108" customWidth="1"/>
    <col min="8722" max="8724" width="7.28515625" style="108" customWidth="1"/>
    <col min="8725" max="8725" width="1.140625" style="108" customWidth="1"/>
    <col min="8726" max="8728" width="7.28515625" style="108" customWidth="1"/>
    <col min="8729" max="8729" width="1.42578125" style="108" customWidth="1"/>
    <col min="8730" max="8732" width="7.28515625" style="108" customWidth="1"/>
    <col min="8733" max="8960" width="11.42578125" style="108"/>
    <col min="8961" max="8961" width="17.7109375" style="108" customWidth="1"/>
    <col min="8962" max="8964" width="7.42578125" style="108" bestFit="1" customWidth="1"/>
    <col min="8965" max="8965" width="1.42578125" style="108" customWidth="1"/>
    <col min="8966" max="8968" width="7.28515625" style="108" customWidth="1"/>
    <col min="8969" max="8969" width="1.42578125" style="108" customWidth="1"/>
    <col min="8970" max="8972" width="7.28515625" style="108" customWidth="1"/>
    <col min="8973" max="8973" width="1.85546875" style="108" customWidth="1"/>
    <col min="8974" max="8976" width="7.28515625" style="108" customWidth="1"/>
    <col min="8977" max="8977" width="1.5703125" style="108" customWidth="1"/>
    <col min="8978" max="8980" width="7.28515625" style="108" customWidth="1"/>
    <col min="8981" max="8981" width="1.140625" style="108" customWidth="1"/>
    <col min="8982" max="8984" width="7.28515625" style="108" customWidth="1"/>
    <col min="8985" max="8985" width="1.42578125" style="108" customWidth="1"/>
    <col min="8986" max="8988" width="7.28515625" style="108" customWidth="1"/>
    <col min="8989" max="9216" width="11.42578125" style="108"/>
    <col min="9217" max="9217" width="17.7109375" style="108" customWidth="1"/>
    <col min="9218" max="9220" width="7.42578125" style="108" bestFit="1" customWidth="1"/>
    <col min="9221" max="9221" width="1.42578125" style="108" customWidth="1"/>
    <col min="9222" max="9224" width="7.28515625" style="108" customWidth="1"/>
    <col min="9225" max="9225" width="1.42578125" style="108" customWidth="1"/>
    <col min="9226" max="9228" width="7.28515625" style="108" customWidth="1"/>
    <col min="9229" max="9229" width="1.85546875" style="108" customWidth="1"/>
    <col min="9230" max="9232" width="7.28515625" style="108" customWidth="1"/>
    <col min="9233" max="9233" width="1.5703125" style="108" customWidth="1"/>
    <col min="9234" max="9236" width="7.28515625" style="108" customWidth="1"/>
    <col min="9237" max="9237" width="1.140625" style="108" customWidth="1"/>
    <col min="9238" max="9240" width="7.28515625" style="108" customWidth="1"/>
    <col min="9241" max="9241" width="1.42578125" style="108" customWidth="1"/>
    <col min="9242" max="9244" width="7.28515625" style="108" customWidth="1"/>
    <col min="9245" max="9472" width="11.42578125" style="108"/>
    <col min="9473" max="9473" width="17.7109375" style="108" customWidth="1"/>
    <col min="9474" max="9476" width="7.42578125" style="108" bestFit="1" customWidth="1"/>
    <col min="9477" max="9477" width="1.42578125" style="108" customWidth="1"/>
    <col min="9478" max="9480" width="7.28515625" style="108" customWidth="1"/>
    <col min="9481" max="9481" width="1.42578125" style="108" customWidth="1"/>
    <col min="9482" max="9484" width="7.28515625" style="108" customWidth="1"/>
    <col min="9485" max="9485" width="1.85546875" style="108" customWidth="1"/>
    <col min="9486" max="9488" width="7.28515625" style="108" customWidth="1"/>
    <col min="9489" max="9489" width="1.5703125" style="108" customWidth="1"/>
    <col min="9490" max="9492" width="7.28515625" style="108" customWidth="1"/>
    <col min="9493" max="9493" width="1.140625" style="108" customWidth="1"/>
    <col min="9494" max="9496" width="7.28515625" style="108" customWidth="1"/>
    <col min="9497" max="9497" width="1.42578125" style="108" customWidth="1"/>
    <col min="9498" max="9500" width="7.28515625" style="108" customWidth="1"/>
    <col min="9501" max="9728" width="11.42578125" style="108"/>
    <col min="9729" max="9729" width="17.7109375" style="108" customWidth="1"/>
    <col min="9730" max="9732" width="7.42578125" style="108" bestFit="1" customWidth="1"/>
    <col min="9733" max="9733" width="1.42578125" style="108" customWidth="1"/>
    <col min="9734" max="9736" width="7.28515625" style="108" customWidth="1"/>
    <col min="9737" max="9737" width="1.42578125" style="108" customWidth="1"/>
    <col min="9738" max="9740" width="7.28515625" style="108" customWidth="1"/>
    <col min="9741" max="9741" width="1.85546875" style="108" customWidth="1"/>
    <col min="9742" max="9744" width="7.28515625" style="108" customWidth="1"/>
    <col min="9745" max="9745" width="1.5703125" style="108" customWidth="1"/>
    <col min="9746" max="9748" width="7.28515625" style="108" customWidth="1"/>
    <col min="9749" max="9749" width="1.140625" style="108" customWidth="1"/>
    <col min="9750" max="9752" width="7.28515625" style="108" customWidth="1"/>
    <col min="9753" max="9753" width="1.42578125" style="108" customWidth="1"/>
    <col min="9754" max="9756" width="7.28515625" style="108" customWidth="1"/>
    <col min="9757" max="9984" width="11.42578125" style="108"/>
    <col min="9985" max="9985" width="17.7109375" style="108" customWidth="1"/>
    <col min="9986" max="9988" width="7.42578125" style="108" bestFit="1" customWidth="1"/>
    <col min="9989" max="9989" width="1.42578125" style="108" customWidth="1"/>
    <col min="9990" max="9992" width="7.28515625" style="108" customWidth="1"/>
    <col min="9993" max="9993" width="1.42578125" style="108" customWidth="1"/>
    <col min="9994" max="9996" width="7.28515625" style="108" customWidth="1"/>
    <col min="9997" max="9997" width="1.85546875" style="108" customWidth="1"/>
    <col min="9998" max="10000" width="7.28515625" style="108" customWidth="1"/>
    <col min="10001" max="10001" width="1.5703125" style="108" customWidth="1"/>
    <col min="10002" max="10004" width="7.28515625" style="108" customWidth="1"/>
    <col min="10005" max="10005" width="1.140625" style="108" customWidth="1"/>
    <col min="10006" max="10008" width="7.28515625" style="108" customWidth="1"/>
    <col min="10009" max="10009" width="1.42578125" style="108" customWidth="1"/>
    <col min="10010" max="10012" width="7.28515625" style="108" customWidth="1"/>
    <col min="10013" max="10240" width="11.42578125" style="108"/>
    <col min="10241" max="10241" width="17.7109375" style="108" customWidth="1"/>
    <col min="10242" max="10244" width="7.42578125" style="108" bestFit="1" customWidth="1"/>
    <col min="10245" max="10245" width="1.42578125" style="108" customWidth="1"/>
    <col min="10246" max="10248" width="7.28515625" style="108" customWidth="1"/>
    <col min="10249" max="10249" width="1.42578125" style="108" customWidth="1"/>
    <col min="10250" max="10252" width="7.28515625" style="108" customWidth="1"/>
    <col min="10253" max="10253" width="1.85546875" style="108" customWidth="1"/>
    <col min="10254" max="10256" width="7.28515625" style="108" customWidth="1"/>
    <col min="10257" max="10257" width="1.5703125" style="108" customWidth="1"/>
    <col min="10258" max="10260" width="7.28515625" style="108" customWidth="1"/>
    <col min="10261" max="10261" width="1.140625" style="108" customWidth="1"/>
    <col min="10262" max="10264" width="7.28515625" style="108" customWidth="1"/>
    <col min="10265" max="10265" width="1.42578125" style="108" customWidth="1"/>
    <col min="10266" max="10268" width="7.28515625" style="108" customWidth="1"/>
    <col min="10269" max="10496" width="11.42578125" style="108"/>
    <col min="10497" max="10497" width="17.7109375" style="108" customWidth="1"/>
    <col min="10498" max="10500" width="7.42578125" style="108" bestFit="1" customWidth="1"/>
    <col min="10501" max="10501" width="1.42578125" style="108" customWidth="1"/>
    <col min="10502" max="10504" width="7.28515625" style="108" customWidth="1"/>
    <col min="10505" max="10505" width="1.42578125" style="108" customWidth="1"/>
    <col min="10506" max="10508" width="7.28515625" style="108" customWidth="1"/>
    <col min="10509" max="10509" width="1.85546875" style="108" customWidth="1"/>
    <col min="10510" max="10512" width="7.28515625" style="108" customWidth="1"/>
    <col min="10513" max="10513" width="1.5703125" style="108" customWidth="1"/>
    <col min="10514" max="10516" width="7.28515625" style="108" customWidth="1"/>
    <col min="10517" max="10517" width="1.140625" style="108" customWidth="1"/>
    <col min="10518" max="10520" width="7.28515625" style="108" customWidth="1"/>
    <col min="10521" max="10521" width="1.42578125" style="108" customWidth="1"/>
    <col min="10522" max="10524" width="7.28515625" style="108" customWidth="1"/>
    <col min="10525" max="10752" width="11.42578125" style="108"/>
    <col min="10753" max="10753" width="17.7109375" style="108" customWidth="1"/>
    <col min="10754" max="10756" width="7.42578125" style="108" bestFit="1" customWidth="1"/>
    <col min="10757" max="10757" width="1.42578125" style="108" customWidth="1"/>
    <col min="10758" max="10760" width="7.28515625" style="108" customWidth="1"/>
    <col min="10761" max="10761" width="1.42578125" style="108" customWidth="1"/>
    <col min="10762" max="10764" width="7.28515625" style="108" customWidth="1"/>
    <col min="10765" max="10765" width="1.85546875" style="108" customWidth="1"/>
    <col min="10766" max="10768" width="7.28515625" style="108" customWidth="1"/>
    <col min="10769" max="10769" width="1.5703125" style="108" customWidth="1"/>
    <col min="10770" max="10772" width="7.28515625" style="108" customWidth="1"/>
    <col min="10773" max="10773" width="1.140625" style="108" customWidth="1"/>
    <col min="10774" max="10776" width="7.28515625" style="108" customWidth="1"/>
    <col min="10777" max="10777" width="1.42578125" style="108" customWidth="1"/>
    <col min="10778" max="10780" width="7.28515625" style="108" customWidth="1"/>
    <col min="10781" max="11008" width="11.42578125" style="108"/>
    <col min="11009" max="11009" width="17.7109375" style="108" customWidth="1"/>
    <col min="11010" max="11012" width="7.42578125" style="108" bestFit="1" customWidth="1"/>
    <col min="11013" max="11013" width="1.42578125" style="108" customWidth="1"/>
    <col min="11014" max="11016" width="7.28515625" style="108" customWidth="1"/>
    <col min="11017" max="11017" width="1.42578125" style="108" customWidth="1"/>
    <col min="11018" max="11020" width="7.28515625" style="108" customWidth="1"/>
    <col min="11021" max="11021" width="1.85546875" style="108" customWidth="1"/>
    <col min="11022" max="11024" width="7.28515625" style="108" customWidth="1"/>
    <col min="11025" max="11025" width="1.5703125" style="108" customWidth="1"/>
    <col min="11026" max="11028" width="7.28515625" style="108" customWidth="1"/>
    <col min="11029" max="11029" width="1.140625" style="108" customWidth="1"/>
    <col min="11030" max="11032" width="7.28515625" style="108" customWidth="1"/>
    <col min="11033" max="11033" width="1.42578125" style="108" customWidth="1"/>
    <col min="11034" max="11036" width="7.28515625" style="108" customWidth="1"/>
    <col min="11037" max="11264" width="11.42578125" style="108"/>
    <col min="11265" max="11265" width="17.7109375" style="108" customWidth="1"/>
    <col min="11266" max="11268" width="7.42578125" style="108" bestFit="1" customWidth="1"/>
    <col min="11269" max="11269" width="1.42578125" style="108" customWidth="1"/>
    <col min="11270" max="11272" width="7.28515625" style="108" customWidth="1"/>
    <col min="11273" max="11273" width="1.42578125" style="108" customWidth="1"/>
    <col min="11274" max="11276" width="7.28515625" style="108" customWidth="1"/>
    <col min="11277" max="11277" width="1.85546875" style="108" customWidth="1"/>
    <col min="11278" max="11280" width="7.28515625" style="108" customWidth="1"/>
    <col min="11281" max="11281" width="1.5703125" style="108" customWidth="1"/>
    <col min="11282" max="11284" width="7.28515625" style="108" customWidth="1"/>
    <col min="11285" max="11285" width="1.140625" style="108" customWidth="1"/>
    <col min="11286" max="11288" width="7.28515625" style="108" customWidth="1"/>
    <col min="11289" max="11289" width="1.42578125" style="108" customWidth="1"/>
    <col min="11290" max="11292" width="7.28515625" style="108" customWidth="1"/>
    <col min="11293" max="11520" width="11.42578125" style="108"/>
    <col min="11521" max="11521" width="17.7109375" style="108" customWidth="1"/>
    <col min="11522" max="11524" width="7.42578125" style="108" bestFit="1" customWidth="1"/>
    <col min="11525" max="11525" width="1.42578125" style="108" customWidth="1"/>
    <col min="11526" max="11528" width="7.28515625" style="108" customWidth="1"/>
    <col min="11529" max="11529" width="1.42578125" style="108" customWidth="1"/>
    <col min="11530" max="11532" width="7.28515625" style="108" customWidth="1"/>
    <col min="11533" max="11533" width="1.85546875" style="108" customWidth="1"/>
    <col min="11534" max="11536" width="7.28515625" style="108" customWidth="1"/>
    <col min="11537" max="11537" width="1.5703125" style="108" customWidth="1"/>
    <col min="11538" max="11540" width="7.28515625" style="108" customWidth="1"/>
    <col min="11541" max="11541" width="1.140625" style="108" customWidth="1"/>
    <col min="11542" max="11544" width="7.28515625" style="108" customWidth="1"/>
    <col min="11545" max="11545" width="1.42578125" style="108" customWidth="1"/>
    <col min="11546" max="11548" width="7.28515625" style="108" customWidth="1"/>
    <col min="11549" max="11776" width="11.42578125" style="108"/>
    <col min="11777" max="11777" width="17.7109375" style="108" customWidth="1"/>
    <col min="11778" max="11780" width="7.42578125" style="108" bestFit="1" customWidth="1"/>
    <col min="11781" max="11781" width="1.42578125" style="108" customWidth="1"/>
    <col min="11782" max="11784" width="7.28515625" style="108" customWidth="1"/>
    <col min="11785" max="11785" width="1.42578125" style="108" customWidth="1"/>
    <col min="11786" max="11788" width="7.28515625" style="108" customWidth="1"/>
    <col min="11789" max="11789" width="1.85546875" style="108" customWidth="1"/>
    <col min="11790" max="11792" width="7.28515625" style="108" customWidth="1"/>
    <col min="11793" max="11793" width="1.5703125" style="108" customWidth="1"/>
    <col min="11794" max="11796" width="7.28515625" style="108" customWidth="1"/>
    <col min="11797" max="11797" width="1.140625" style="108" customWidth="1"/>
    <col min="11798" max="11800" width="7.28515625" style="108" customWidth="1"/>
    <col min="11801" max="11801" width="1.42578125" style="108" customWidth="1"/>
    <col min="11802" max="11804" width="7.28515625" style="108" customWidth="1"/>
    <col min="11805" max="12032" width="11.42578125" style="108"/>
    <col min="12033" max="12033" width="17.7109375" style="108" customWidth="1"/>
    <col min="12034" max="12036" width="7.42578125" style="108" bestFit="1" customWidth="1"/>
    <col min="12037" max="12037" width="1.42578125" style="108" customWidth="1"/>
    <col min="12038" max="12040" width="7.28515625" style="108" customWidth="1"/>
    <col min="12041" max="12041" width="1.42578125" style="108" customWidth="1"/>
    <col min="12042" max="12044" width="7.28515625" style="108" customWidth="1"/>
    <col min="12045" max="12045" width="1.85546875" style="108" customWidth="1"/>
    <col min="12046" max="12048" width="7.28515625" style="108" customWidth="1"/>
    <col min="12049" max="12049" width="1.5703125" style="108" customWidth="1"/>
    <col min="12050" max="12052" width="7.28515625" style="108" customWidth="1"/>
    <col min="12053" max="12053" width="1.140625" style="108" customWidth="1"/>
    <col min="12054" max="12056" width="7.28515625" style="108" customWidth="1"/>
    <col min="12057" max="12057" width="1.42578125" style="108" customWidth="1"/>
    <col min="12058" max="12060" width="7.28515625" style="108" customWidth="1"/>
    <col min="12061" max="12288" width="11.42578125" style="108"/>
    <col min="12289" max="12289" width="17.7109375" style="108" customWidth="1"/>
    <col min="12290" max="12292" width="7.42578125" style="108" bestFit="1" customWidth="1"/>
    <col min="12293" max="12293" width="1.42578125" style="108" customWidth="1"/>
    <col min="12294" max="12296" width="7.28515625" style="108" customWidth="1"/>
    <col min="12297" max="12297" width="1.42578125" style="108" customWidth="1"/>
    <col min="12298" max="12300" width="7.28515625" style="108" customWidth="1"/>
    <col min="12301" max="12301" width="1.85546875" style="108" customWidth="1"/>
    <col min="12302" max="12304" width="7.28515625" style="108" customWidth="1"/>
    <col min="12305" max="12305" width="1.5703125" style="108" customWidth="1"/>
    <col min="12306" max="12308" width="7.28515625" style="108" customWidth="1"/>
    <col min="12309" max="12309" width="1.140625" style="108" customWidth="1"/>
    <col min="12310" max="12312" width="7.28515625" style="108" customWidth="1"/>
    <col min="12313" max="12313" width="1.42578125" style="108" customWidth="1"/>
    <col min="12314" max="12316" width="7.28515625" style="108" customWidth="1"/>
    <col min="12317" max="12544" width="11.42578125" style="108"/>
    <col min="12545" max="12545" width="17.7109375" style="108" customWidth="1"/>
    <col min="12546" max="12548" width="7.42578125" style="108" bestFit="1" customWidth="1"/>
    <col min="12549" max="12549" width="1.42578125" style="108" customWidth="1"/>
    <col min="12550" max="12552" width="7.28515625" style="108" customWidth="1"/>
    <col min="12553" max="12553" width="1.42578125" style="108" customWidth="1"/>
    <col min="12554" max="12556" width="7.28515625" style="108" customWidth="1"/>
    <col min="12557" max="12557" width="1.85546875" style="108" customWidth="1"/>
    <col min="12558" max="12560" width="7.28515625" style="108" customWidth="1"/>
    <col min="12561" max="12561" width="1.5703125" style="108" customWidth="1"/>
    <col min="12562" max="12564" width="7.28515625" style="108" customWidth="1"/>
    <col min="12565" max="12565" width="1.140625" style="108" customWidth="1"/>
    <col min="12566" max="12568" width="7.28515625" style="108" customWidth="1"/>
    <col min="12569" max="12569" width="1.42578125" style="108" customWidth="1"/>
    <col min="12570" max="12572" width="7.28515625" style="108" customWidth="1"/>
    <col min="12573" max="12800" width="11.42578125" style="108"/>
    <col min="12801" max="12801" width="17.7109375" style="108" customWidth="1"/>
    <col min="12802" max="12804" width="7.42578125" style="108" bestFit="1" customWidth="1"/>
    <col min="12805" max="12805" width="1.42578125" style="108" customWidth="1"/>
    <col min="12806" max="12808" width="7.28515625" style="108" customWidth="1"/>
    <col min="12809" max="12809" width="1.42578125" style="108" customWidth="1"/>
    <col min="12810" max="12812" width="7.28515625" style="108" customWidth="1"/>
    <col min="12813" max="12813" width="1.85546875" style="108" customWidth="1"/>
    <col min="12814" max="12816" width="7.28515625" style="108" customWidth="1"/>
    <col min="12817" max="12817" width="1.5703125" style="108" customWidth="1"/>
    <col min="12818" max="12820" width="7.28515625" style="108" customWidth="1"/>
    <col min="12821" max="12821" width="1.140625" style="108" customWidth="1"/>
    <col min="12822" max="12824" width="7.28515625" style="108" customWidth="1"/>
    <col min="12825" max="12825" width="1.42578125" style="108" customWidth="1"/>
    <col min="12826" max="12828" width="7.28515625" style="108" customWidth="1"/>
    <col min="12829" max="13056" width="11.42578125" style="108"/>
    <col min="13057" max="13057" width="17.7109375" style="108" customWidth="1"/>
    <col min="13058" max="13060" width="7.42578125" style="108" bestFit="1" customWidth="1"/>
    <col min="13061" max="13061" width="1.42578125" style="108" customWidth="1"/>
    <col min="13062" max="13064" width="7.28515625" style="108" customWidth="1"/>
    <col min="13065" max="13065" width="1.42578125" style="108" customWidth="1"/>
    <col min="13066" max="13068" width="7.28515625" style="108" customWidth="1"/>
    <col min="13069" max="13069" width="1.85546875" style="108" customWidth="1"/>
    <col min="13070" max="13072" width="7.28515625" style="108" customWidth="1"/>
    <col min="13073" max="13073" width="1.5703125" style="108" customWidth="1"/>
    <col min="13074" max="13076" width="7.28515625" style="108" customWidth="1"/>
    <col min="13077" max="13077" width="1.140625" style="108" customWidth="1"/>
    <col min="13078" max="13080" width="7.28515625" style="108" customWidth="1"/>
    <col min="13081" max="13081" width="1.42578125" style="108" customWidth="1"/>
    <col min="13082" max="13084" width="7.28515625" style="108" customWidth="1"/>
    <col min="13085" max="13312" width="11.42578125" style="108"/>
    <col min="13313" max="13313" width="17.7109375" style="108" customWidth="1"/>
    <col min="13314" max="13316" width="7.42578125" style="108" bestFit="1" customWidth="1"/>
    <col min="13317" max="13317" width="1.42578125" style="108" customWidth="1"/>
    <col min="13318" max="13320" width="7.28515625" style="108" customWidth="1"/>
    <col min="13321" max="13321" width="1.42578125" style="108" customWidth="1"/>
    <col min="13322" max="13324" width="7.28515625" style="108" customWidth="1"/>
    <col min="13325" max="13325" width="1.85546875" style="108" customWidth="1"/>
    <col min="13326" max="13328" width="7.28515625" style="108" customWidth="1"/>
    <col min="13329" max="13329" width="1.5703125" style="108" customWidth="1"/>
    <col min="13330" max="13332" width="7.28515625" style="108" customWidth="1"/>
    <col min="13333" max="13333" width="1.140625" style="108" customWidth="1"/>
    <col min="13334" max="13336" width="7.28515625" style="108" customWidth="1"/>
    <col min="13337" max="13337" width="1.42578125" style="108" customWidth="1"/>
    <col min="13338" max="13340" width="7.28515625" style="108" customWidth="1"/>
    <col min="13341" max="13568" width="11.42578125" style="108"/>
    <col min="13569" max="13569" width="17.7109375" style="108" customWidth="1"/>
    <col min="13570" max="13572" width="7.42578125" style="108" bestFit="1" customWidth="1"/>
    <col min="13573" max="13573" width="1.42578125" style="108" customWidth="1"/>
    <col min="13574" max="13576" width="7.28515625" style="108" customWidth="1"/>
    <col min="13577" max="13577" width="1.42578125" style="108" customWidth="1"/>
    <col min="13578" max="13580" width="7.28515625" style="108" customWidth="1"/>
    <col min="13581" max="13581" width="1.85546875" style="108" customWidth="1"/>
    <col min="13582" max="13584" width="7.28515625" style="108" customWidth="1"/>
    <col min="13585" max="13585" width="1.5703125" style="108" customWidth="1"/>
    <col min="13586" max="13588" width="7.28515625" style="108" customWidth="1"/>
    <col min="13589" max="13589" width="1.140625" style="108" customWidth="1"/>
    <col min="13590" max="13592" width="7.28515625" style="108" customWidth="1"/>
    <col min="13593" max="13593" width="1.42578125" style="108" customWidth="1"/>
    <col min="13594" max="13596" width="7.28515625" style="108" customWidth="1"/>
    <col min="13597" max="13824" width="11.42578125" style="108"/>
    <col min="13825" max="13825" width="17.7109375" style="108" customWidth="1"/>
    <col min="13826" max="13828" width="7.42578125" style="108" bestFit="1" customWidth="1"/>
    <col min="13829" max="13829" width="1.42578125" style="108" customWidth="1"/>
    <col min="13830" max="13832" width="7.28515625" style="108" customWidth="1"/>
    <col min="13833" max="13833" width="1.42578125" style="108" customWidth="1"/>
    <col min="13834" max="13836" width="7.28515625" style="108" customWidth="1"/>
    <col min="13837" max="13837" width="1.85546875" style="108" customWidth="1"/>
    <col min="13838" max="13840" width="7.28515625" style="108" customWidth="1"/>
    <col min="13841" max="13841" width="1.5703125" style="108" customWidth="1"/>
    <col min="13842" max="13844" width="7.28515625" style="108" customWidth="1"/>
    <col min="13845" max="13845" width="1.140625" style="108" customWidth="1"/>
    <col min="13846" max="13848" width="7.28515625" style="108" customWidth="1"/>
    <col min="13849" max="13849" width="1.42578125" style="108" customWidth="1"/>
    <col min="13850" max="13852" width="7.28515625" style="108" customWidth="1"/>
    <col min="13853" max="14080" width="11.42578125" style="108"/>
    <col min="14081" max="14081" width="17.7109375" style="108" customWidth="1"/>
    <col min="14082" max="14084" width="7.42578125" style="108" bestFit="1" customWidth="1"/>
    <col min="14085" max="14085" width="1.42578125" style="108" customWidth="1"/>
    <col min="14086" max="14088" width="7.28515625" style="108" customWidth="1"/>
    <col min="14089" max="14089" width="1.42578125" style="108" customWidth="1"/>
    <col min="14090" max="14092" width="7.28515625" style="108" customWidth="1"/>
    <col min="14093" max="14093" width="1.85546875" style="108" customWidth="1"/>
    <col min="14094" max="14096" width="7.28515625" style="108" customWidth="1"/>
    <col min="14097" max="14097" width="1.5703125" style="108" customWidth="1"/>
    <col min="14098" max="14100" width="7.28515625" style="108" customWidth="1"/>
    <col min="14101" max="14101" width="1.140625" style="108" customWidth="1"/>
    <col min="14102" max="14104" width="7.28515625" style="108" customWidth="1"/>
    <col min="14105" max="14105" width="1.42578125" style="108" customWidth="1"/>
    <col min="14106" max="14108" width="7.28515625" style="108" customWidth="1"/>
    <col min="14109" max="14336" width="11.42578125" style="108"/>
    <col min="14337" max="14337" width="17.7109375" style="108" customWidth="1"/>
    <col min="14338" max="14340" width="7.42578125" style="108" bestFit="1" customWidth="1"/>
    <col min="14341" max="14341" width="1.42578125" style="108" customWidth="1"/>
    <col min="14342" max="14344" width="7.28515625" style="108" customWidth="1"/>
    <col min="14345" max="14345" width="1.42578125" style="108" customWidth="1"/>
    <col min="14346" max="14348" width="7.28515625" style="108" customWidth="1"/>
    <col min="14349" max="14349" width="1.85546875" style="108" customWidth="1"/>
    <col min="14350" max="14352" width="7.28515625" style="108" customWidth="1"/>
    <col min="14353" max="14353" width="1.5703125" style="108" customWidth="1"/>
    <col min="14354" max="14356" width="7.28515625" style="108" customWidth="1"/>
    <col min="14357" max="14357" width="1.140625" style="108" customWidth="1"/>
    <col min="14358" max="14360" width="7.28515625" style="108" customWidth="1"/>
    <col min="14361" max="14361" width="1.42578125" style="108" customWidth="1"/>
    <col min="14362" max="14364" width="7.28515625" style="108" customWidth="1"/>
    <col min="14365" max="14592" width="11.42578125" style="108"/>
    <col min="14593" max="14593" width="17.7109375" style="108" customWidth="1"/>
    <col min="14594" max="14596" width="7.42578125" style="108" bestFit="1" customWidth="1"/>
    <col min="14597" max="14597" width="1.42578125" style="108" customWidth="1"/>
    <col min="14598" max="14600" width="7.28515625" style="108" customWidth="1"/>
    <col min="14601" max="14601" width="1.42578125" style="108" customWidth="1"/>
    <col min="14602" max="14604" width="7.28515625" style="108" customWidth="1"/>
    <col min="14605" max="14605" width="1.85546875" style="108" customWidth="1"/>
    <col min="14606" max="14608" width="7.28515625" style="108" customWidth="1"/>
    <col min="14609" max="14609" width="1.5703125" style="108" customWidth="1"/>
    <col min="14610" max="14612" width="7.28515625" style="108" customWidth="1"/>
    <col min="14613" max="14613" width="1.140625" style="108" customWidth="1"/>
    <col min="14614" max="14616" width="7.28515625" style="108" customWidth="1"/>
    <col min="14617" max="14617" width="1.42578125" style="108" customWidth="1"/>
    <col min="14618" max="14620" width="7.28515625" style="108" customWidth="1"/>
    <col min="14621" max="14848" width="11.42578125" style="108"/>
    <col min="14849" max="14849" width="17.7109375" style="108" customWidth="1"/>
    <col min="14850" max="14852" width="7.42578125" style="108" bestFit="1" customWidth="1"/>
    <col min="14853" max="14853" width="1.42578125" style="108" customWidth="1"/>
    <col min="14854" max="14856" width="7.28515625" style="108" customWidth="1"/>
    <col min="14857" max="14857" width="1.42578125" style="108" customWidth="1"/>
    <col min="14858" max="14860" width="7.28515625" style="108" customWidth="1"/>
    <col min="14861" max="14861" width="1.85546875" style="108" customWidth="1"/>
    <col min="14862" max="14864" width="7.28515625" style="108" customWidth="1"/>
    <col min="14865" max="14865" width="1.5703125" style="108" customWidth="1"/>
    <col min="14866" max="14868" width="7.28515625" style="108" customWidth="1"/>
    <col min="14869" max="14869" width="1.140625" style="108" customWidth="1"/>
    <col min="14870" max="14872" width="7.28515625" style="108" customWidth="1"/>
    <col min="14873" max="14873" width="1.42578125" style="108" customWidth="1"/>
    <col min="14874" max="14876" width="7.28515625" style="108" customWidth="1"/>
    <col min="14877" max="15104" width="11.42578125" style="108"/>
    <col min="15105" max="15105" width="17.7109375" style="108" customWidth="1"/>
    <col min="15106" max="15108" width="7.42578125" style="108" bestFit="1" customWidth="1"/>
    <col min="15109" max="15109" width="1.42578125" style="108" customWidth="1"/>
    <col min="15110" max="15112" width="7.28515625" style="108" customWidth="1"/>
    <col min="15113" max="15113" width="1.42578125" style="108" customWidth="1"/>
    <col min="15114" max="15116" width="7.28515625" style="108" customWidth="1"/>
    <col min="15117" max="15117" width="1.85546875" style="108" customWidth="1"/>
    <col min="15118" max="15120" width="7.28515625" style="108" customWidth="1"/>
    <col min="15121" max="15121" width="1.5703125" style="108" customWidth="1"/>
    <col min="15122" max="15124" width="7.28515625" style="108" customWidth="1"/>
    <col min="15125" max="15125" width="1.140625" style="108" customWidth="1"/>
    <col min="15126" max="15128" width="7.28515625" style="108" customWidth="1"/>
    <col min="15129" max="15129" width="1.42578125" style="108" customWidth="1"/>
    <col min="15130" max="15132" width="7.28515625" style="108" customWidth="1"/>
    <col min="15133" max="15360" width="11.42578125" style="108"/>
    <col min="15361" max="15361" width="17.7109375" style="108" customWidth="1"/>
    <col min="15362" max="15364" width="7.42578125" style="108" bestFit="1" customWidth="1"/>
    <col min="15365" max="15365" width="1.42578125" style="108" customWidth="1"/>
    <col min="15366" max="15368" width="7.28515625" style="108" customWidth="1"/>
    <col min="15369" max="15369" width="1.42578125" style="108" customWidth="1"/>
    <col min="15370" max="15372" width="7.28515625" style="108" customWidth="1"/>
    <col min="15373" max="15373" width="1.85546875" style="108" customWidth="1"/>
    <col min="15374" max="15376" width="7.28515625" style="108" customWidth="1"/>
    <col min="15377" max="15377" width="1.5703125" style="108" customWidth="1"/>
    <col min="15378" max="15380" width="7.28515625" style="108" customWidth="1"/>
    <col min="15381" max="15381" width="1.140625" style="108" customWidth="1"/>
    <col min="15382" max="15384" width="7.28515625" style="108" customWidth="1"/>
    <col min="15385" max="15385" width="1.42578125" style="108" customWidth="1"/>
    <col min="15386" max="15388" width="7.28515625" style="108" customWidth="1"/>
    <col min="15389" max="15616" width="11.42578125" style="108"/>
    <col min="15617" max="15617" width="17.7109375" style="108" customWidth="1"/>
    <col min="15618" max="15620" width="7.42578125" style="108" bestFit="1" customWidth="1"/>
    <col min="15621" max="15621" width="1.42578125" style="108" customWidth="1"/>
    <col min="15622" max="15624" width="7.28515625" style="108" customWidth="1"/>
    <col min="15625" max="15625" width="1.42578125" style="108" customWidth="1"/>
    <col min="15626" max="15628" width="7.28515625" style="108" customWidth="1"/>
    <col min="15629" max="15629" width="1.85546875" style="108" customWidth="1"/>
    <col min="15630" max="15632" width="7.28515625" style="108" customWidth="1"/>
    <col min="15633" max="15633" width="1.5703125" style="108" customWidth="1"/>
    <col min="15634" max="15636" width="7.28515625" style="108" customWidth="1"/>
    <col min="15637" max="15637" width="1.140625" style="108" customWidth="1"/>
    <col min="15638" max="15640" width="7.28515625" style="108" customWidth="1"/>
    <col min="15641" max="15641" width="1.42578125" style="108" customWidth="1"/>
    <col min="15642" max="15644" width="7.28515625" style="108" customWidth="1"/>
    <col min="15645" max="15872" width="11.42578125" style="108"/>
    <col min="15873" max="15873" width="17.7109375" style="108" customWidth="1"/>
    <col min="15874" max="15876" width="7.42578125" style="108" bestFit="1" customWidth="1"/>
    <col min="15877" max="15877" width="1.42578125" style="108" customWidth="1"/>
    <col min="15878" max="15880" width="7.28515625" style="108" customWidth="1"/>
    <col min="15881" max="15881" width="1.42578125" style="108" customWidth="1"/>
    <col min="15882" max="15884" width="7.28515625" style="108" customWidth="1"/>
    <col min="15885" max="15885" width="1.85546875" style="108" customWidth="1"/>
    <col min="15886" max="15888" width="7.28515625" style="108" customWidth="1"/>
    <col min="15889" max="15889" width="1.5703125" style="108" customWidth="1"/>
    <col min="15890" max="15892" width="7.28515625" style="108" customWidth="1"/>
    <col min="15893" max="15893" width="1.140625" style="108" customWidth="1"/>
    <col min="15894" max="15896" width="7.28515625" style="108" customWidth="1"/>
    <col min="15897" max="15897" width="1.42578125" style="108" customWidth="1"/>
    <col min="15898" max="15900" width="7.28515625" style="108" customWidth="1"/>
    <col min="15901" max="16128" width="11.42578125" style="108"/>
    <col min="16129" max="16129" width="17.7109375" style="108" customWidth="1"/>
    <col min="16130" max="16132" width="7.42578125" style="108" bestFit="1" customWidth="1"/>
    <col min="16133" max="16133" width="1.42578125" style="108" customWidth="1"/>
    <col min="16134" max="16136" width="7.28515625" style="108" customWidth="1"/>
    <col min="16137" max="16137" width="1.42578125" style="108" customWidth="1"/>
    <col min="16138" max="16140" width="7.28515625" style="108" customWidth="1"/>
    <col min="16141" max="16141" width="1.85546875" style="108" customWidth="1"/>
    <col min="16142" max="16144" width="7.28515625" style="108" customWidth="1"/>
    <col min="16145" max="16145" width="1.5703125" style="108" customWidth="1"/>
    <col min="16146" max="16148" width="7.28515625" style="108" customWidth="1"/>
    <col min="16149" max="16149" width="1.140625" style="108" customWidth="1"/>
    <col min="16150" max="16152" width="7.28515625" style="108" customWidth="1"/>
    <col min="16153" max="16153" width="1.42578125" style="108" customWidth="1"/>
    <col min="16154" max="16156" width="7.28515625" style="108" customWidth="1"/>
    <col min="16157" max="16384" width="11.42578125" style="108"/>
  </cols>
  <sheetData>
    <row r="1" spans="1:32" ht="15" customHeight="1" x14ac:dyDescent="0.2">
      <c r="A1" s="330" t="s">
        <v>314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D1" s="29"/>
      <c r="AE1" s="318" t="s">
        <v>356</v>
      </c>
      <c r="AF1" s="318"/>
    </row>
    <row r="2" spans="1:32" ht="15" customHeight="1" x14ac:dyDescent="0.2">
      <c r="A2" s="330" t="s">
        <v>349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D2" s="30"/>
      <c r="AE2" s="318"/>
      <c r="AF2" s="318"/>
    </row>
    <row r="3" spans="1:32" ht="15" customHeight="1" x14ac:dyDescent="0.25">
      <c r="A3" s="330" t="s">
        <v>254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</row>
    <row r="4" spans="1:32" ht="15" customHeight="1" x14ac:dyDescent="0.25">
      <c r="A4" s="330" t="s">
        <v>264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</row>
    <row r="5" spans="1:32" ht="15" customHeight="1" x14ac:dyDescent="0.25">
      <c r="A5" s="330" t="s">
        <v>248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</row>
    <row r="6" spans="1:32" ht="15" customHeight="1" x14ac:dyDescent="0.25">
      <c r="A6" s="330" t="s">
        <v>515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</row>
    <row r="7" spans="1:32" ht="15" customHeight="1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</row>
    <row r="8" spans="1:32" ht="15" customHeight="1" x14ac:dyDescent="0.25">
      <c r="A8" s="337" t="s">
        <v>260</v>
      </c>
      <c r="B8" s="331" t="s">
        <v>19</v>
      </c>
      <c r="C8" s="331"/>
      <c r="D8" s="331"/>
      <c r="E8" s="109"/>
      <c r="F8" s="331" t="s">
        <v>116</v>
      </c>
      <c r="G8" s="331"/>
      <c r="H8" s="331"/>
      <c r="I8" s="109"/>
      <c r="J8" s="331" t="s">
        <v>117</v>
      </c>
      <c r="K8" s="331"/>
      <c r="L8" s="331"/>
      <c r="M8" s="109"/>
      <c r="N8" s="331" t="s">
        <v>118</v>
      </c>
      <c r="O8" s="331"/>
      <c r="P8" s="331"/>
      <c r="Q8" s="109"/>
      <c r="R8" s="331" t="s">
        <v>119</v>
      </c>
      <c r="S8" s="331"/>
      <c r="T8" s="331"/>
      <c r="U8" s="109"/>
      <c r="V8" s="331" t="s">
        <v>120</v>
      </c>
      <c r="W8" s="331"/>
      <c r="X8" s="331"/>
      <c r="Y8" s="109"/>
      <c r="Z8" s="331" t="s">
        <v>121</v>
      </c>
      <c r="AA8" s="331"/>
      <c r="AB8" s="331"/>
    </row>
    <row r="9" spans="1:32" ht="15" customHeight="1" thickBot="1" x14ac:dyDescent="0.3">
      <c r="A9" s="338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  <c r="U9" s="111"/>
      <c r="V9" s="110" t="s">
        <v>70</v>
      </c>
      <c r="W9" s="110" t="s">
        <v>71</v>
      </c>
      <c r="X9" s="110" t="s">
        <v>72</v>
      </c>
      <c r="Y9" s="111"/>
      <c r="Z9" s="110" t="s">
        <v>70</v>
      </c>
      <c r="AA9" s="110" t="s">
        <v>71</v>
      </c>
      <c r="AB9" s="110" t="s">
        <v>72</v>
      </c>
    </row>
    <row r="10" spans="1:32" ht="15" customHeight="1" x14ac:dyDescent="0.25">
      <c r="A10" s="127"/>
      <c r="B10" s="113"/>
      <c r="C10" s="113"/>
      <c r="D10" s="113"/>
      <c r="E10" s="114"/>
      <c r="F10" s="113"/>
      <c r="G10" s="113"/>
      <c r="H10" s="113"/>
      <c r="I10" s="114"/>
      <c r="J10" s="113"/>
      <c r="K10" s="113"/>
      <c r="L10" s="113"/>
      <c r="M10" s="114"/>
      <c r="N10" s="113"/>
      <c r="O10" s="113"/>
      <c r="P10" s="113"/>
      <c r="Q10" s="114"/>
      <c r="R10" s="113"/>
      <c r="S10" s="113"/>
      <c r="T10" s="113"/>
      <c r="U10" s="114"/>
      <c r="V10" s="113"/>
      <c r="W10" s="113"/>
      <c r="X10" s="113"/>
      <c r="Y10" s="114"/>
      <c r="Z10" s="113"/>
      <c r="AA10" s="113"/>
      <c r="AB10" s="113"/>
    </row>
    <row r="11" spans="1:32" ht="15" customHeight="1" x14ac:dyDescent="0.25">
      <c r="A11" s="151" t="s">
        <v>262</v>
      </c>
      <c r="B11" s="153">
        <f>SUM(B13:B39)</f>
        <v>90167</v>
      </c>
      <c r="C11" s="153">
        <f>SUM(C13:C39)</f>
        <v>44756</v>
      </c>
      <c r="D11" s="153">
        <f>SUM(D13:D39)</f>
        <v>45411</v>
      </c>
      <c r="E11" s="153"/>
      <c r="F11" s="153">
        <f>SUM(F13:F39)</f>
        <v>19217</v>
      </c>
      <c r="G11" s="153">
        <f>SUM(G13:G39)</f>
        <v>9995</v>
      </c>
      <c r="H11" s="153">
        <f>SUM(H13:H39)</f>
        <v>9222</v>
      </c>
      <c r="I11" s="153"/>
      <c r="J11" s="153">
        <f>SUM(J13:J39)</f>
        <v>16185</v>
      </c>
      <c r="K11" s="153">
        <f>SUM(K13:K39)</f>
        <v>8175</v>
      </c>
      <c r="L11" s="153">
        <f>SUM(L13:L39)</f>
        <v>8010</v>
      </c>
      <c r="M11" s="153"/>
      <c r="N11" s="153">
        <f>SUM(N13:N39)</f>
        <v>13971</v>
      </c>
      <c r="O11" s="153">
        <f>SUM(O13:O39)</f>
        <v>6965</v>
      </c>
      <c r="P11" s="153">
        <f>SUM(P13:P39)</f>
        <v>7006</v>
      </c>
      <c r="Q11" s="153"/>
      <c r="R11" s="153">
        <f>SUM(R13:R39)</f>
        <v>15997</v>
      </c>
      <c r="S11" s="153">
        <f>SUM(S13:S39)</f>
        <v>7839</v>
      </c>
      <c r="T11" s="153">
        <f>SUM(T13:T39)</f>
        <v>8158</v>
      </c>
      <c r="U11" s="153"/>
      <c r="V11" s="153">
        <f>SUM(V13:V39)</f>
        <v>12957</v>
      </c>
      <c r="W11" s="153">
        <f>SUM(W13:W39)</f>
        <v>6290</v>
      </c>
      <c r="X11" s="153">
        <f>SUM(X13:X39)</f>
        <v>6667</v>
      </c>
      <c r="Y11" s="153"/>
      <c r="Z11" s="153">
        <f>SUM(Z13:Z39)</f>
        <v>11840</v>
      </c>
      <c r="AA11" s="153">
        <f>SUM(AA13:AA39)</f>
        <v>5492</v>
      </c>
      <c r="AB11" s="153">
        <f>SUM(AB13:AB39)</f>
        <v>6348</v>
      </c>
    </row>
    <row r="12" spans="1:32" ht="15" customHeight="1" x14ac:dyDescent="0.25">
      <c r="A12" s="108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</row>
    <row r="13" spans="1:32" ht="15" customHeight="1" x14ac:dyDescent="0.2">
      <c r="A13" s="108" t="s">
        <v>79</v>
      </c>
      <c r="B13" s="272">
        <v>4789</v>
      </c>
      <c r="C13" s="272">
        <v>2384</v>
      </c>
      <c r="D13" s="272">
        <v>2405</v>
      </c>
      <c r="E13" s="272"/>
      <c r="F13" s="272">
        <v>855</v>
      </c>
      <c r="G13" s="272">
        <v>431</v>
      </c>
      <c r="H13" s="272">
        <v>424</v>
      </c>
      <c r="I13" s="272"/>
      <c r="J13" s="272">
        <v>739</v>
      </c>
      <c r="K13" s="272">
        <v>376</v>
      </c>
      <c r="L13" s="272">
        <v>363</v>
      </c>
      <c r="M13" s="272"/>
      <c r="N13" s="272">
        <v>701</v>
      </c>
      <c r="O13" s="272">
        <v>342</v>
      </c>
      <c r="P13" s="272">
        <v>359</v>
      </c>
      <c r="Q13" s="272"/>
      <c r="R13" s="272">
        <v>944</v>
      </c>
      <c r="S13" s="272">
        <v>460</v>
      </c>
      <c r="T13" s="272">
        <v>484</v>
      </c>
      <c r="U13" s="272"/>
      <c r="V13" s="272">
        <v>884</v>
      </c>
      <c r="W13" s="272">
        <v>458</v>
      </c>
      <c r="X13" s="272">
        <v>426</v>
      </c>
      <c r="Y13" s="272"/>
      <c r="Z13" s="272">
        <v>666</v>
      </c>
      <c r="AA13" s="272">
        <v>317</v>
      </c>
      <c r="AB13" s="272">
        <v>349</v>
      </c>
    </row>
    <row r="14" spans="1:32" ht="15" customHeight="1" x14ac:dyDescent="0.2">
      <c r="A14" s="108" t="s">
        <v>80</v>
      </c>
      <c r="B14" s="272">
        <v>2703</v>
      </c>
      <c r="C14" s="272">
        <v>1383</v>
      </c>
      <c r="D14" s="272">
        <v>1320</v>
      </c>
      <c r="E14" s="272"/>
      <c r="F14" s="272">
        <v>366</v>
      </c>
      <c r="G14" s="272">
        <v>190</v>
      </c>
      <c r="H14" s="272">
        <v>176</v>
      </c>
      <c r="I14" s="272"/>
      <c r="J14" s="272">
        <v>315</v>
      </c>
      <c r="K14" s="272">
        <v>164</v>
      </c>
      <c r="L14" s="272">
        <v>151</v>
      </c>
      <c r="M14" s="272"/>
      <c r="N14" s="272">
        <v>261</v>
      </c>
      <c r="O14" s="272">
        <v>122</v>
      </c>
      <c r="P14" s="272">
        <v>139</v>
      </c>
      <c r="Q14" s="272"/>
      <c r="R14" s="272">
        <v>679</v>
      </c>
      <c r="S14" s="272">
        <v>373</v>
      </c>
      <c r="T14" s="272">
        <v>306</v>
      </c>
      <c r="U14" s="272"/>
      <c r="V14" s="272">
        <v>557</v>
      </c>
      <c r="W14" s="272">
        <v>278</v>
      </c>
      <c r="X14" s="272">
        <v>279</v>
      </c>
      <c r="Y14" s="272"/>
      <c r="Z14" s="272">
        <v>525</v>
      </c>
      <c r="AA14" s="272">
        <v>256</v>
      </c>
      <c r="AB14" s="272">
        <v>269</v>
      </c>
    </row>
    <row r="15" spans="1:32" ht="15" customHeight="1" x14ac:dyDescent="0.2">
      <c r="A15" s="108" t="s">
        <v>81</v>
      </c>
      <c r="B15" s="272">
        <v>1832</v>
      </c>
      <c r="C15" s="272">
        <v>695</v>
      </c>
      <c r="D15" s="272">
        <v>1137</v>
      </c>
      <c r="E15" s="272"/>
      <c r="F15" s="272">
        <v>50</v>
      </c>
      <c r="G15" s="272">
        <v>26</v>
      </c>
      <c r="H15" s="272">
        <v>24</v>
      </c>
      <c r="I15" s="272"/>
      <c r="J15" s="272">
        <v>77</v>
      </c>
      <c r="K15" s="272">
        <v>39</v>
      </c>
      <c r="L15" s="272">
        <v>38</v>
      </c>
      <c r="M15" s="272"/>
      <c r="N15" s="272">
        <v>48</v>
      </c>
      <c r="O15" s="272">
        <v>20</v>
      </c>
      <c r="P15" s="272">
        <v>28</v>
      </c>
      <c r="Q15" s="272"/>
      <c r="R15" s="272">
        <v>647</v>
      </c>
      <c r="S15" s="272">
        <v>221</v>
      </c>
      <c r="T15" s="272">
        <v>426</v>
      </c>
      <c r="U15" s="272"/>
      <c r="V15" s="272">
        <v>530</v>
      </c>
      <c r="W15" s="272">
        <v>203</v>
      </c>
      <c r="X15" s="272">
        <v>327</v>
      </c>
      <c r="Y15" s="272"/>
      <c r="Z15" s="272">
        <v>480</v>
      </c>
      <c r="AA15" s="272">
        <v>186</v>
      </c>
      <c r="AB15" s="272">
        <v>294</v>
      </c>
    </row>
    <row r="16" spans="1:32" ht="15" customHeight="1" x14ac:dyDescent="0.2">
      <c r="A16" s="108" t="s">
        <v>82</v>
      </c>
      <c r="B16" s="272">
        <v>9312</v>
      </c>
      <c r="C16" s="272">
        <v>4485</v>
      </c>
      <c r="D16" s="272">
        <v>4827</v>
      </c>
      <c r="E16" s="272"/>
      <c r="F16" s="272">
        <v>1696</v>
      </c>
      <c r="G16" s="272">
        <v>844</v>
      </c>
      <c r="H16" s="272">
        <v>852</v>
      </c>
      <c r="I16" s="272"/>
      <c r="J16" s="272">
        <v>1576</v>
      </c>
      <c r="K16" s="272">
        <v>803</v>
      </c>
      <c r="L16" s="272">
        <v>773</v>
      </c>
      <c r="M16" s="272"/>
      <c r="N16" s="272">
        <v>1287</v>
      </c>
      <c r="O16" s="272">
        <v>610</v>
      </c>
      <c r="P16" s="272">
        <v>677</v>
      </c>
      <c r="Q16" s="272"/>
      <c r="R16" s="272">
        <v>1795</v>
      </c>
      <c r="S16" s="272">
        <v>857</v>
      </c>
      <c r="T16" s="272">
        <v>938</v>
      </c>
      <c r="U16" s="272"/>
      <c r="V16" s="272">
        <v>1556</v>
      </c>
      <c r="W16" s="272">
        <v>758</v>
      </c>
      <c r="X16" s="272">
        <v>798</v>
      </c>
      <c r="Y16" s="272"/>
      <c r="Z16" s="272">
        <v>1402</v>
      </c>
      <c r="AA16" s="272">
        <v>613</v>
      </c>
      <c r="AB16" s="272">
        <v>789</v>
      </c>
    </row>
    <row r="17" spans="1:28" ht="15" customHeight="1" x14ac:dyDescent="0.2">
      <c r="A17" s="108" t="s">
        <v>83</v>
      </c>
      <c r="B17" s="272">
        <v>2025</v>
      </c>
      <c r="C17" s="272">
        <v>1085</v>
      </c>
      <c r="D17" s="272">
        <v>940</v>
      </c>
      <c r="E17" s="272"/>
      <c r="F17" s="272">
        <v>366</v>
      </c>
      <c r="G17" s="272">
        <v>190</v>
      </c>
      <c r="H17" s="272">
        <v>176</v>
      </c>
      <c r="I17" s="272"/>
      <c r="J17" s="272">
        <v>328</v>
      </c>
      <c r="K17" s="272">
        <v>179</v>
      </c>
      <c r="L17" s="272">
        <v>149</v>
      </c>
      <c r="M17" s="272"/>
      <c r="N17" s="272">
        <v>344</v>
      </c>
      <c r="O17" s="272">
        <v>197</v>
      </c>
      <c r="P17" s="272">
        <v>147</v>
      </c>
      <c r="Q17" s="272"/>
      <c r="R17" s="272">
        <v>392</v>
      </c>
      <c r="S17" s="272">
        <v>205</v>
      </c>
      <c r="T17" s="272">
        <v>187</v>
      </c>
      <c r="U17" s="272"/>
      <c r="V17" s="272">
        <v>300</v>
      </c>
      <c r="W17" s="272">
        <v>158</v>
      </c>
      <c r="X17" s="272">
        <v>142</v>
      </c>
      <c r="Y17" s="272"/>
      <c r="Z17" s="272">
        <v>295</v>
      </c>
      <c r="AA17" s="272">
        <v>156</v>
      </c>
      <c r="AB17" s="272">
        <v>139</v>
      </c>
    </row>
    <row r="18" spans="1:28" ht="15" customHeight="1" x14ac:dyDescent="0.2">
      <c r="A18" s="108" t="s">
        <v>84</v>
      </c>
      <c r="B18" s="272">
        <v>3154</v>
      </c>
      <c r="C18" s="272">
        <v>1574</v>
      </c>
      <c r="D18" s="272">
        <v>1580</v>
      </c>
      <c r="E18" s="272"/>
      <c r="F18" s="272">
        <v>657</v>
      </c>
      <c r="G18" s="272">
        <v>342</v>
      </c>
      <c r="H18" s="272">
        <v>315</v>
      </c>
      <c r="I18" s="272"/>
      <c r="J18" s="272">
        <v>613</v>
      </c>
      <c r="K18" s="272">
        <v>311</v>
      </c>
      <c r="L18" s="272">
        <v>302</v>
      </c>
      <c r="M18" s="272"/>
      <c r="N18" s="272">
        <v>538</v>
      </c>
      <c r="O18" s="272">
        <v>286</v>
      </c>
      <c r="P18" s="272">
        <v>252</v>
      </c>
      <c r="Q18" s="272"/>
      <c r="R18" s="272">
        <v>478</v>
      </c>
      <c r="S18" s="272">
        <v>237</v>
      </c>
      <c r="T18" s="272">
        <v>241</v>
      </c>
      <c r="U18" s="272"/>
      <c r="V18" s="272">
        <v>425</v>
      </c>
      <c r="W18" s="272">
        <v>192</v>
      </c>
      <c r="X18" s="272">
        <v>233</v>
      </c>
      <c r="Y18" s="272"/>
      <c r="Z18" s="272">
        <v>443</v>
      </c>
      <c r="AA18" s="272">
        <v>206</v>
      </c>
      <c r="AB18" s="272">
        <v>237</v>
      </c>
    </row>
    <row r="19" spans="1:28" ht="15" customHeight="1" x14ac:dyDescent="0.2">
      <c r="A19" s="108" t="s">
        <v>85</v>
      </c>
      <c r="B19" s="272">
        <v>1015</v>
      </c>
      <c r="C19" s="272">
        <v>487</v>
      </c>
      <c r="D19" s="272">
        <v>528</v>
      </c>
      <c r="E19" s="272"/>
      <c r="F19" s="272">
        <v>197</v>
      </c>
      <c r="G19" s="272">
        <v>94</v>
      </c>
      <c r="H19" s="272">
        <v>103</v>
      </c>
      <c r="I19" s="272"/>
      <c r="J19" s="272">
        <v>201</v>
      </c>
      <c r="K19" s="272">
        <v>94</v>
      </c>
      <c r="L19" s="272">
        <v>107</v>
      </c>
      <c r="M19" s="272"/>
      <c r="N19" s="272">
        <v>169</v>
      </c>
      <c r="O19" s="272">
        <v>77</v>
      </c>
      <c r="P19" s="272">
        <v>92</v>
      </c>
      <c r="Q19" s="272"/>
      <c r="R19" s="272">
        <v>181</v>
      </c>
      <c r="S19" s="272">
        <v>105</v>
      </c>
      <c r="T19" s="272">
        <v>76</v>
      </c>
      <c r="U19" s="272"/>
      <c r="V19" s="272">
        <v>118</v>
      </c>
      <c r="W19" s="272">
        <v>52</v>
      </c>
      <c r="X19" s="272">
        <v>66</v>
      </c>
      <c r="Y19" s="272"/>
      <c r="Z19" s="272">
        <v>149</v>
      </c>
      <c r="AA19" s="272">
        <v>65</v>
      </c>
      <c r="AB19" s="272">
        <v>84</v>
      </c>
    </row>
    <row r="20" spans="1:28" ht="15" customHeight="1" x14ac:dyDescent="0.2">
      <c r="A20" s="108" t="s">
        <v>86</v>
      </c>
      <c r="B20" s="272">
        <v>7152</v>
      </c>
      <c r="C20" s="272">
        <v>3535</v>
      </c>
      <c r="D20" s="272">
        <v>3617</v>
      </c>
      <c r="E20" s="272"/>
      <c r="F20" s="272">
        <v>1394</v>
      </c>
      <c r="G20" s="272">
        <v>695</v>
      </c>
      <c r="H20" s="272">
        <v>699</v>
      </c>
      <c r="I20" s="272"/>
      <c r="J20" s="272">
        <v>1210</v>
      </c>
      <c r="K20" s="272">
        <v>622</v>
      </c>
      <c r="L20" s="272">
        <v>588</v>
      </c>
      <c r="M20" s="272"/>
      <c r="N20" s="272">
        <v>1110</v>
      </c>
      <c r="O20" s="272">
        <v>573</v>
      </c>
      <c r="P20" s="272">
        <v>537</v>
      </c>
      <c r="Q20" s="272"/>
      <c r="R20" s="272">
        <v>1310</v>
      </c>
      <c r="S20" s="272">
        <v>636</v>
      </c>
      <c r="T20" s="272">
        <v>674</v>
      </c>
      <c r="U20" s="272"/>
      <c r="V20" s="272">
        <v>1103</v>
      </c>
      <c r="W20" s="272">
        <v>525</v>
      </c>
      <c r="X20" s="272">
        <v>578</v>
      </c>
      <c r="Y20" s="272"/>
      <c r="Z20" s="272">
        <v>1025</v>
      </c>
      <c r="AA20" s="272">
        <v>484</v>
      </c>
      <c r="AB20" s="272">
        <v>541</v>
      </c>
    </row>
    <row r="21" spans="1:28" ht="15" customHeight="1" x14ac:dyDescent="0.2">
      <c r="A21" s="108" t="s">
        <v>87</v>
      </c>
      <c r="B21" s="272">
        <v>3389</v>
      </c>
      <c r="C21" s="272">
        <v>1724</v>
      </c>
      <c r="D21" s="272">
        <v>1665</v>
      </c>
      <c r="E21" s="272"/>
      <c r="F21" s="272">
        <v>807</v>
      </c>
      <c r="G21" s="272">
        <v>439</v>
      </c>
      <c r="H21" s="272">
        <v>368</v>
      </c>
      <c r="I21" s="272"/>
      <c r="J21" s="272">
        <v>751</v>
      </c>
      <c r="K21" s="272">
        <v>376</v>
      </c>
      <c r="L21" s="272">
        <v>375</v>
      </c>
      <c r="M21" s="272"/>
      <c r="N21" s="272">
        <v>549</v>
      </c>
      <c r="O21" s="272">
        <v>270</v>
      </c>
      <c r="P21" s="272">
        <v>279</v>
      </c>
      <c r="Q21" s="272"/>
      <c r="R21" s="272">
        <v>514</v>
      </c>
      <c r="S21" s="272">
        <v>260</v>
      </c>
      <c r="T21" s="272">
        <v>254</v>
      </c>
      <c r="U21" s="272"/>
      <c r="V21" s="272">
        <v>406</v>
      </c>
      <c r="W21" s="272">
        <v>214</v>
      </c>
      <c r="X21" s="272">
        <v>192</v>
      </c>
      <c r="Y21" s="272"/>
      <c r="Z21" s="272">
        <v>362</v>
      </c>
      <c r="AA21" s="272">
        <v>165</v>
      </c>
      <c r="AB21" s="272">
        <v>197</v>
      </c>
    </row>
    <row r="22" spans="1:28" ht="15" customHeight="1" x14ac:dyDescent="0.2">
      <c r="A22" s="108" t="s">
        <v>88</v>
      </c>
      <c r="B22" s="272">
        <v>7345</v>
      </c>
      <c r="C22" s="272">
        <v>3616</v>
      </c>
      <c r="D22" s="272">
        <v>3729</v>
      </c>
      <c r="E22" s="272"/>
      <c r="F22" s="272">
        <v>1742</v>
      </c>
      <c r="G22" s="272">
        <v>877</v>
      </c>
      <c r="H22" s="272">
        <v>865</v>
      </c>
      <c r="I22" s="272"/>
      <c r="J22" s="272">
        <v>1432</v>
      </c>
      <c r="K22" s="272">
        <v>719</v>
      </c>
      <c r="L22" s="272">
        <v>713</v>
      </c>
      <c r="M22" s="272"/>
      <c r="N22" s="272">
        <v>1217</v>
      </c>
      <c r="O22" s="272">
        <v>576</v>
      </c>
      <c r="P22" s="272">
        <v>641</v>
      </c>
      <c r="Q22" s="272"/>
      <c r="R22" s="272">
        <v>1155</v>
      </c>
      <c r="S22" s="272">
        <v>556</v>
      </c>
      <c r="T22" s="272">
        <v>599</v>
      </c>
      <c r="U22" s="272"/>
      <c r="V22" s="272">
        <v>889</v>
      </c>
      <c r="W22" s="272">
        <v>446</v>
      </c>
      <c r="X22" s="272">
        <v>443</v>
      </c>
      <c r="Y22" s="272"/>
      <c r="Z22" s="272">
        <v>910</v>
      </c>
      <c r="AA22" s="272">
        <v>442</v>
      </c>
      <c r="AB22" s="272">
        <v>468</v>
      </c>
    </row>
    <row r="23" spans="1:28" ht="15" customHeight="1" x14ac:dyDescent="0.2">
      <c r="A23" s="108" t="s">
        <v>89</v>
      </c>
      <c r="B23" s="272">
        <v>1519</v>
      </c>
      <c r="C23" s="272">
        <v>703</v>
      </c>
      <c r="D23" s="272">
        <v>816</v>
      </c>
      <c r="E23" s="272"/>
      <c r="F23" s="272">
        <v>397</v>
      </c>
      <c r="G23" s="272">
        <v>196</v>
      </c>
      <c r="H23" s="272">
        <v>201</v>
      </c>
      <c r="I23" s="272"/>
      <c r="J23" s="272">
        <v>273</v>
      </c>
      <c r="K23" s="272">
        <v>109</v>
      </c>
      <c r="L23" s="272">
        <v>164</v>
      </c>
      <c r="M23" s="272"/>
      <c r="N23" s="272">
        <v>297</v>
      </c>
      <c r="O23" s="272">
        <v>148</v>
      </c>
      <c r="P23" s="272">
        <v>149</v>
      </c>
      <c r="Q23" s="272"/>
      <c r="R23" s="272">
        <v>239</v>
      </c>
      <c r="S23" s="272">
        <v>107</v>
      </c>
      <c r="T23" s="272">
        <v>132</v>
      </c>
      <c r="U23" s="272"/>
      <c r="V23" s="272">
        <v>182</v>
      </c>
      <c r="W23" s="272">
        <v>89</v>
      </c>
      <c r="X23" s="272">
        <v>93</v>
      </c>
      <c r="Y23" s="272"/>
      <c r="Z23" s="272">
        <v>131</v>
      </c>
      <c r="AA23" s="272">
        <v>54</v>
      </c>
      <c r="AB23" s="272">
        <v>77</v>
      </c>
    </row>
    <row r="24" spans="1:28" ht="15" customHeight="1" x14ac:dyDescent="0.2">
      <c r="A24" s="154" t="s">
        <v>90</v>
      </c>
      <c r="B24" s="272">
        <v>6700</v>
      </c>
      <c r="C24" s="272">
        <v>3452</v>
      </c>
      <c r="D24" s="272">
        <v>3248</v>
      </c>
      <c r="E24" s="272"/>
      <c r="F24" s="272">
        <v>1303</v>
      </c>
      <c r="G24" s="272">
        <v>740</v>
      </c>
      <c r="H24" s="272">
        <v>563</v>
      </c>
      <c r="I24" s="272"/>
      <c r="J24" s="272">
        <v>1077</v>
      </c>
      <c r="K24" s="272">
        <v>549</v>
      </c>
      <c r="L24" s="272">
        <v>528</v>
      </c>
      <c r="M24" s="272"/>
      <c r="N24" s="272">
        <v>931</v>
      </c>
      <c r="O24" s="272">
        <v>491</v>
      </c>
      <c r="P24" s="272">
        <v>440</v>
      </c>
      <c r="Q24" s="272"/>
      <c r="R24" s="272">
        <v>1468</v>
      </c>
      <c r="S24" s="272">
        <v>737</v>
      </c>
      <c r="T24" s="272">
        <v>731</v>
      </c>
      <c r="U24" s="272"/>
      <c r="V24" s="272">
        <v>996</v>
      </c>
      <c r="W24" s="272">
        <v>492</v>
      </c>
      <c r="X24" s="272">
        <v>504</v>
      </c>
      <c r="Y24" s="272"/>
      <c r="Z24" s="272">
        <v>925</v>
      </c>
      <c r="AA24" s="272">
        <v>443</v>
      </c>
      <c r="AB24" s="272">
        <v>482</v>
      </c>
    </row>
    <row r="25" spans="1:28" ht="15" customHeight="1" x14ac:dyDescent="0.2">
      <c r="A25" s="108" t="s">
        <v>91</v>
      </c>
      <c r="B25" s="272">
        <v>837</v>
      </c>
      <c r="C25" s="272">
        <v>422</v>
      </c>
      <c r="D25" s="272">
        <v>415</v>
      </c>
      <c r="E25" s="272"/>
      <c r="F25" s="272">
        <v>215</v>
      </c>
      <c r="G25" s="272">
        <v>116</v>
      </c>
      <c r="H25" s="272">
        <v>99</v>
      </c>
      <c r="I25" s="272"/>
      <c r="J25" s="272">
        <v>175</v>
      </c>
      <c r="K25" s="272">
        <v>94</v>
      </c>
      <c r="L25" s="272">
        <v>81</v>
      </c>
      <c r="M25" s="272"/>
      <c r="N25" s="272">
        <v>135</v>
      </c>
      <c r="O25" s="272">
        <v>55</v>
      </c>
      <c r="P25" s="272">
        <v>80</v>
      </c>
      <c r="Q25" s="272"/>
      <c r="R25" s="272">
        <v>124</v>
      </c>
      <c r="S25" s="272">
        <v>59</v>
      </c>
      <c r="T25" s="272">
        <v>65</v>
      </c>
      <c r="U25" s="272"/>
      <c r="V25" s="272">
        <v>84</v>
      </c>
      <c r="W25" s="272">
        <v>37</v>
      </c>
      <c r="X25" s="272">
        <v>47</v>
      </c>
      <c r="Y25" s="272"/>
      <c r="Z25" s="272">
        <v>104</v>
      </c>
      <c r="AA25" s="272">
        <v>61</v>
      </c>
      <c r="AB25" s="272">
        <v>43</v>
      </c>
    </row>
    <row r="26" spans="1:28" ht="15" customHeight="1" x14ac:dyDescent="0.2">
      <c r="A26" s="108" t="s">
        <v>92</v>
      </c>
      <c r="B26" s="272">
        <v>5681</v>
      </c>
      <c r="C26" s="272">
        <v>2724</v>
      </c>
      <c r="D26" s="272">
        <v>2957</v>
      </c>
      <c r="E26" s="272"/>
      <c r="F26" s="272">
        <v>657</v>
      </c>
      <c r="G26" s="272">
        <v>352</v>
      </c>
      <c r="H26" s="272">
        <v>305</v>
      </c>
      <c r="I26" s="272"/>
      <c r="J26" s="272">
        <v>644</v>
      </c>
      <c r="K26" s="272">
        <v>327</v>
      </c>
      <c r="L26" s="272">
        <v>317</v>
      </c>
      <c r="M26" s="272"/>
      <c r="N26" s="272">
        <v>654</v>
      </c>
      <c r="O26" s="272">
        <v>294</v>
      </c>
      <c r="P26" s="272">
        <v>360</v>
      </c>
      <c r="Q26" s="272"/>
      <c r="R26" s="272">
        <v>1378</v>
      </c>
      <c r="S26" s="272">
        <v>669</v>
      </c>
      <c r="T26" s="272">
        <v>709</v>
      </c>
      <c r="U26" s="272"/>
      <c r="V26" s="272">
        <v>1213</v>
      </c>
      <c r="W26" s="272">
        <v>583</v>
      </c>
      <c r="X26" s="272">
        <v>630</v>
      </c>
      <c r="Y26" s="272"/>
      <c r="Z26" s="272">
        <v>1135</v>
      </c>
      <c r="AA26" s="272">
        <v>499</v>
      </c>
      <c r="AB26" s="272">
        <v>636</v>
      </c>
    </row>
    <row r="27" spans="1:28" ht="15" customHeight="1" x14ac:dyDescent="0.2">
      <c r="A27" s="108" t="s">
        <v>93</v>
      </c>
      <c r="B27" s="272">
        <v>1001</v>
      </c>
      <c r="C27" s="272">
        <v>508</v>
      </c>
      <c r="D27" s="272">
        <v>493</v>
      </c>
      <c r="E27" s="272"/>
      <c r="F27" s="272">
        <v>335</v>
      </c>
      <c r="G27" s="272">
        <v>184</v>
      </c>
      <c r="H27" s="272">
        <v>151</v>
      </c>
      <c r="I27" s="272"/>
      <c r="J27" s="272">
        <v>202</v>
      </c>
      <c r="K27" s="272">
        <v>105</v>
      </c>
      <c r="L27" s="272">
        <v>97</v>
      </c>
      <c r="M27" s="272"/>
      <c r="N27" s="272">
        <v>163</v>
      </c>
      <c r="O27" s="272">
        <v>85</v>
      </c>
      <c r="P27" s="272">
        <v>78</v>
      </c>
      <c r="Q27" s="272"/>
      <c r="R27" s="272">
        <v>124</v>
      </c>
      <c r="S27" s="272">
        <v>54</v>
      </c>
      <c r="T27" s="272">
        <v>70</v>
      </c>
      <c r="U27" s="272"/>
      <c r="V27" s="272">
        <v>89</v>
      </c>
      <c r="W27" s="272">
        <v>44</v>
      </c>
      <c r="X27" s="272">
        <v>45</v>
      </c>
      <c r="Y27" s="272"/>
      <c r="Z27" s="272">
        <v>88</v>
      </c>
      <c r="AA27" s="272">
        <v>36</v>
      </c>
      <c r="AB27" s="272">
        <v>52</v>
      </c>
    </row>
    <row r="28" spans="1:28" ht="15" customHeight="1" x14ac:dyDescent="0.2">
      <c r="A28" s="108" t="s">
        <v>94</v>
      </c>
      <c r="B28" s="272">
        <v>2094</v>
      </c>
      <c r="C28" s="272">
        <v>1063</v>
      </c>
      <c r="D28" s="272">
        <v>1031</v>
      </c>
      <c r="E28" s="272"/>
      <c r="F28" s="272">
        <v>651</v>
      </c>
      <c r="G28" s="272">
        <v>343</v>
      </c>
      <c r="H28" s="272">
        <v>308</v>
      </c>
      <c r="I28" s="272"/>
      <c r="J28" s="272">
        <v>418</v>
      </c>
      <c r="K28" s="272">
        <v>204</v>
      </c>
      <c r="L28" s="272">
        <v>214</v>
      </c>
      <c r="M28" s="272"/>
      <c r="N28" s="272">
        <v>377</v>
      </c>
      <c r="O28" s="272">
        <v>196</v>
      </c>
      <c r="P28" s="272">
        <v>181</v>
      </c>
      <c r="Q28" s="272"/>
      <c r="R28" s="272">
        <v>237</v>
      </c>
      <c r="S28" s="272">
        <v>119</v>
      </c>
      <c r="T28" s="272">
        <v>118</v>
      </c>
      <c r="U28" s="272"/>
      <c r="V28" s="272">
        <v>238</v>
      </c>
      <c r="W28" s="272">
        <v>117</v>
      </c>
      <c r="X28" s="272">
        <v>121</v>
      </c>
      <c r="Y28" s="272"/>
      <c r="Z28" s="272">
        <v>173</v>
      </c>
      <c r="AA28" s="272">
        <v>84</v>
      </c>
      <c r="AB28" s="272">
        <v>89</v>
      </c>
    </row>
    <row r="29" spans="1:28" ht="15" customHeight="1" x14ac:dyDescent="0.2">
      <c r="A29" s="108" t="s">
        <v>95</v>
      </c>
      <c r="B29" s="272">
        <v>2773</v>
      </c>
      <c r="C29" s="272">
        <v>1429</v>
      </c>
      <c r="D29" s="272">
        <v>1344</v>
      </c>
      <c r="E29" s="272"/>
      <c r="F29" s="272">
        <v>639</v>
      </c>
      <c r="G29" s="272">
        <v>335</v>
      </c>
      <c r="H29" s="272">
        <v>304</v>
      </c>
      <c r="I29" s="272"/>
      <c r="J29" s="272">
        <v>517</v>
      </c>
      <c r="K29" s="272">
        <v>273</v>
      </c>
      <c r="L29" s="272">
        <v>244</v>
      </c>
      <c r="M29" s="272"/>
      <c r="N29" s="272">
        <v>483</v>
      </c>
      <c r="O29" s="272">
        <v>254</v>
      </c>
      <c r="P29" s="272">
        <v>229</v>
      </c>
      <c r="Q29" s="272"/>
      <c r="R29" s="272">
        <v>441</v>
      </c>
      <c r="S29" s="272">
        <v>229</v>
      </c>
      <c r="T29" s="272">
        <v>212</v>
      </c>
      <c r="U29" s="272"/>
      <c r="V29" s="272">
        <v>388</v>
      </c>
      <c r="W29" s="272">
        <v>189</v>
      </c>
      <c r="X29" s="272">
        <v>199</v>
      </c>
      <c r="Y29" s="272"/>
      <c r="Z29" s="272">
        <v>305</v>
      </c>
      <c r="AA29" s="272">
        <v>149</v>
      </c>
      <c r="AB29" s="272">
        <v>156</v>
      </c>
    </row>
    <row r="30" spans="1:28" ht="15" customHeight="1" x14ac:dyDescent="0.2">
      <c r="A30" s="108" t="s">
        <v>96</v>
      </c>
      <c r="B30" s="272">
        <v>2782</v>
      </c>
      <c r="C30" s="272">
        <v>1426</v>
      </c>
      <c r="D30" s="272">
        <v>1356</v>
      </c>
      <c r="E30" s="272"/>
      <c r="F30" s="272">
        <v>642</v>
      </c>
      <c r="G30" s="272">
        <v>350</v>
      </c>
      <c r="H30" s="272">
        <v>292</v>
      </c>
      <c r="I30" s="272"/>
      <c r="J30" s="272">
        <v>554</v>
      </c>
      <c r="K30" s="272">
        <v>273</v>
      </c>
      <c r="L30" s="272">
        <v>281</v>
      </c>
      <c r="M30" s="272"/>
      <c r="N30" s="272">
        <v>519</v>
      </c>
      <c r="O30" s="272">
        <v>258</v>
      </c>
      <c r="P30" s="272">
        <v>261</v>
      </c>
      <c r="Q30" s="272"/>
      <c r="R30" s="272">
        <v>425</v>
      </c>
      <c r="S30" s="272">
        <v>224</v>
      </c>
      <c r="T30" s="272">
        <v>201</v>
      </c>
      <c r="U30" s="272"/>
      <c r="V30" s="272">
        <v>363</v>
      </c>
      <c r="W30" s="272">
        <v>182</v>
      </c>
      <c r="X30" s="272">
        <v>181</v>
      </c>
      <c r="Y30" s="272"/>
      <c r="Z30" s="272">
        <v>279</v>
      </c>
      <c r="AA30" s="272">
        <v>139</v>
      </c>
      <c r="AB30" s="272">
        <v>140</v>
      </c>
    </row>
    <row r="31" spans="1:28" ht="15" customHeight="1" x14ac:dyDescent="0.2">
      <c r="A31" s="108" t="s">
        <v>97</v>
      </c>
      <c r="B31" s="272">
        <v>1664</v>
      </c>
      <c r="C31" s="272">
        <v>817</v>
      </c>
      <c r="D31" s="272">
        <v>847</v>
      </c>
      <c r="E31" s="272"/>
      <c r="F31" s="272">
        <v>352</v>
      </c>
      <c r="G31" s="272">
        <v>177</v>
      </c>
      <c r="H31" s="272">
        <v>175</v>
      </c>
      <c r="I31" s="272"/>
      <c r="J31" s="272">
        <v>354</v>
      </c>
      <c r="K31" s="272">
        <v>167</v>
      </c>
      <c r="L31" s="272">
        <v>187</v>
      </c>
      <c r="M31" s="272"/>
      <c r="N31" s="272">
        <v>304</v>
      </c>
      <c r="O31" s="272">
        <v>159</v>
      </c>
      <c r="P31" s="272">
        <v>145</v>
      </c>
      <c r="Q31" s="272"/>
      <c r="R31" s="272">
        <v>265</v>
      </c>
      <c r="S31" s="272">
        <v>124</v>
      </c>
      <c r="T31" s="272">
        <v>141</v>
      </c>
      <c r="U31" s="272"/>
      <c r="V31" s="272">
        <v>212</v>
      </c>
      <c r="W31" s="272">
        <v>104</v>
      </c>
      <c r="X31" s="272">
        <v>108</v>
      </c>
      <c r="Y31" s="272"/>
      <c r="Z31" s="272">
        <v>177</v>
      </c>
      <c r="AA31" s="272">
        <v>86</v>
      </c>
      <c r="AB31" s="272">
        <v>91</v>
      </c>
    </row>
    <row r="32" spans="1:28" ht="15" customHeight="1" x14ac:dyDescent="0.2">
      <c r="A32" s="108" t="s">
        <v>98</v>
      </c>
      <c r="B32" s="272">
        <v>1917</v>
      </c>
      <c r="C32" s="272">
        <v>978</v>
      </c>
      <c r="D32" s="272">
        <v>939</v>
      </c>
      <c r="E32" s="272"/>
      <c r="F32" s="272">
        <v>482</v>
      </c>
      <c r="G32" s="272">
        <v>254</v>
      </c>
      <c r="H32" s="272">
        <v>228</v>
      </c>
      <c r="I32" s="272"/>
      <c r="J32" s="272">
        <v>374</v>
      </c>
      <c r="K32" s="272">
        <v>193</v>
      </c>
      <c r="L32" s="272">
        <v>181</v>
      </c>
      <c r="M32" s="272"/>
      <c r="N32" s="272">
        <v>306</v>
      </c>
      <c r="O32" s="272">
        <v>166</v>
      </c>
      <c r="P32" s="272">
        <v>140</v>
      </c>
      <c r="Q32" s="272"/>
      <c r="R32" s="272">
        <v>284</v>
      </c>
      <c r="S32" s="272">
        <v>145</v>
      </c>
      <c r="T32" s="272">
        <v>139</v>
      </c>
      <c r="U32" s="272"/>
      <c r="V32" s="272">
        <v>218</v>
      </c>
      <c r="W32" s="272">
        <v>107</v>
      </c>
      <c r="X32" s="272">
        <v>111</v>
      </c>
      <c r="Y32" s="272"/>
      <c r="Z32" s="272">
        <v>253</v>
      </c>
      <c r="AA32" s="272">
        <v>113</v>
      </c>
      <c r="AB32" s="272">
        <v>140</v>
      </c>
    </row>
    <row r="33" spans="1:28" ht="15" customHeight="1" x14ac:dyDescent="0.2">
      <c r="A33" s="108" t="s">
        <v>99</v>
      </c>
      <c r="B33" s="272">
        <v>4522</v>
      </c>
      <c r="C33" s="272">
        <v>2298</v>
      </c>
      <c r="D33" s="272">
        <v>2224</v>
      </c>
      <c r="E33" s="272"/>
      <c r="F33" s="272">
        <v>1177</v>
      </c>
      <c r="G33" s="272">
        <v>622</v>
      </c>
      <c r="H33" s="272">
        <v>555</v>
      </c>
      <c r="I33" s="272"/>
      <c r="J33" s="272">
        <v>962</v>
      </c>
      <c r="K33" s="272">
        <v>478</v>
      </c>
      <c r="L33" s="272">
        <v>484</v>
      </c>
      <c r="M33" s="272"/>
      <c r="N33" s="272">
        <v>798</v>
      </c>
      <c r="O33" s="272">
        <v>404</v>
      </c>
      <c r="P33" s="272">
        <v>394</v>
      </c>
      <c r="Q33" s="272"/>
      <c r="R33" s="272">
        <v>608</v>
      </c>
      <c r="S33" s="272">
        <v>321</v>
      </c>
      <c r="T33" s="272">
        <v>287</v>
      </c>
      <c r="U33" s="272"/>
      <c r="V33" s="272">
        <v>519</v>
      </c>
      <c r="W33" s="272">
        <v>254</v>
      </c>
      <c r="X33" s="272">
        <v>265</v>
      </c>
      <c r="Y33" s="272"/>
      <c r="Z33" s="272">
        <v>458</v>
      </c>
      <c r="AA33" s="272">
        <v>219</v>
      </c>
      <c r="AB33" s="272">
        <v>239</v>
      </c>
    </row>
    <row r="34" spans="1:28" ht="15" customHeight="1" x14ac:dyDescent="0.2">
      <c r="A34" s="108" t="s">
        <v>100</v>
      </c>
      <c r="B34" s="272">
        <v>3459</v>
      </c>
      <c r="C34" s="272">
        <v>1784</v>
      </c>
      <c r="D34" s="272">
        <v>1675</v>
      </c>
      <c r="E34" s="272"/>
      <c r="F34" s="272">
        <v>938</v>
      </c>
      <c r="G34" s="272">
        <v>481</v>
      </c>
      <c r="H34" s="272">
        <v>457</v>
      </c>
      <c r="I34" s="272"/>
      <c r="J34" s="272">
        <v>744</v>
      </c>
      <c r="K34" s="272">
        <v>391</v>
      </c>
      <c r="L34" s="272">
        <v>353</v>
      </c>
      <c r="M34" s="272"/>
      <c r="N34" s="272">
        <v>594</v>
      </c>
      <c r="O34" s="272">
        <v>303</v>
      </c>
      <c r="P34" s="272">
        <v>291</v>
      </c>
      <c r="Q34" s="272"/>
      <c r="R34" s="272">
        <v>533</v>
      </c>
      <c r="S34" s="272">
        <v>282</v>
      </c>
      <c r="T34" s="272">
        <v>251</v>
      </c>
      <c r="U34" s="272"/>
      <c r="V34" s="272">
        <v>349</v>
      </c>
      <c r="W34" s="272">
        <v>179</v>
      </c>
      <c r="X34" s="272">
        <v>170</v>
      </c>
      <c r="Y34" s="272"/>
      <c r="Z34" s="272">
        <v>301</v>
      </c>
      <c r="AA34" s="272">
        <v>148</v>
      </c>
      <c r="AB34" s="272">
        <v>153</v>
      </c>
    </row>
    <row r="35" spans="1:28" ht="15" customHeight="1" x14ac:dyDescent="0.2">
      <c r="A35" s="108" t="s">
        <v>101</v>
      </c>
      <c r="B35" s="272">
        <v>1166</v>
      </c>
      <c r="C35" s="272">
        <v>598</v>
      </c>
      <c r="D35" s="272">
        <v>568</v>
      </c>
      <c r="E35" s="272"/>
      <c r="F35" s="272">
        <v>303</v>
      </c>
      <c r="G35" s="272">
        <v>166</v>
      </c>
      <c r="H35" s="272">
        <v>137</v>
      </c>
      <c r="I35" s="272"/>
      <c r="J35" s="272">
        <v>246</v>
      </c>
      <c r="K35" s="272">
        <v>128</v>
      </c>
      <c r="L35" s="272">
        <v>118</v>
      </c>
      <c r="M35" s="272"/>
      <c r="N35" s="272">
        <v>255</v>
      </c>
      <c r="O35" s="272">
        <v>132</v>
      </c>
      <c r="P35" s="272">
        <v>123</v>
      </c>
      <c r="Q35" s="272"/>
      <c r="R35" s="272">
        <v>146</v>
      </c>
      <c r="S35" s="272">
        <v>72</v>
      </c>
      <c r="T35" s="272">
        <v>74</v>
      </c>
      <c r="U35" s="272"/>
      <c r="V35" s="272">
        <v>95</v>
      </c>
      <c r="W35" s="272">
        <v>48</v>
      </c>
      <c r="X35" s="272">
        <v>47</v>
      </c>
      <c r="Y35" s="272"/>
      <c r="Z35" s="272">
        <v>121</v>
      </c>
      <c r="AA35" s="272">
        <v>52</v>
      </c>
      <c r="AB35" s="272">
        <v>69</v>
      </c>
    </row>
    <row r="36" spans="1:28" ht="15" customHeight="1" x14ac:dyDescent="0.2">
      <c r="A36" s="108" t="s">
        <v>102</v>
      </c>
      <c r="B36" s="272">
        <v>1279</v>
      </c>
      <c r="C36" s="272">
        <v>677</v>
      </c>
      <c r="D36" s="272">
        <v>602</v>
      </c>
      <c r="E36" s="272"/>
      <c r="F36" s="272">
        <v>366</v>
      </c>
      <c r="G36" s="272">
        <v>224</v>
      </c>
      <c r="H36" s="272">
        <v>142</v>
      </c>
      <c r="I36" s="272"/>
      <c r="J36" s="272">
        <v>287</v>
      </c>
      <c r="K36" s="272">
        <v>144</v>
      </c>
      <c r="L36" s="272">
        <v>143</v>
      </c>
      <c r="M36" s="272"/>
      <c r="N36" s="272">
        <v>203</v>
      </c>
      <c r="O36" s="272">
        <v>99</v>
      </c>
      <c r="P36" s="272">
        <v>104</v>
      </c>
      <c r="Q36" s="272"/>
      <c r="R36" s="272">
        <v>175</v>
      </c>
      <c r="S36" s="272">
        <v>85</v>
      </c>
      <c r="T36" s="272">
        <v>90</v>
      </c>
      <c r="U36" s="272"/>
      <c r="V36" s="272">
        <v>130</v>
      </c>
      <c r="W36" s="272">
        <v>67</v>
      </c>
      <c r="X36" s="272">
        <v>63</v>
      </c>
      <c r="Y36" s="272"/>
      <c r="Z36" s="272">
        <v>118</v>
      </c>
      <c r="AA36" s="272">
        <v>58</v>
      </c>
      <c r="AB36" s="272">
        <v>60</v>
      </c>
    </row>
    <row r="37" spans="1:28" ht="15" customHeight="1" x14ac:dyDescent="0.2">
      <c r="A37" s="108" t="s">
        <v>103</v>
      </c>
      <c r="B37" s="272">
        <v>5305</v>
      </c>
      <c r="C37" s="272">
        <v>2539</v>
      </c>
      <c r="D37" s="272">
        <v>2766</v>
      </c>
      <c r="E37" s="272"/>
      <c r="F37" s="272">
        <v>1425</v>
      </c>
      <c r="G37" s="272">
        <v>713</v>
      </c>
      <c r="H37" s="272">
        <v>712</v>
      </c>
      <c r="I37" s="272"/>
      <c r="J37" s="272">
        <v>1099</v>
      </c>
      <c r="K37" s="272">
        <v>543</v>
      </c>
      <c r="L37" s="272">
        <v>556</v>
      </c>
      <c r="M37" s="272"/>
      <c r="N37" s="272">
        <v>809</v>
      </c>
      <c r="O37" s="272">
        <v>387</v>
      </c>
      <c r="P37" s="272">
        <v>422</v>
      </c>
      <c r="Q37" s="272"/>
      <c r="R37" s="272">
        <v>782</v>
      </c>
      <c r="S37" s="272">
        <v>368</v>
      </c>
      <c r="T37" s="272">
        <v>414</v>
      </c>
      <c r="U37" s="272"/>
      <c r="V37" s="272">
        <v>630</v>
      </c>
      <c r="W37" s="272">
        <v>284</v>
      </c>
      <c r="X37" s="272">
        <v>346</v>
      </c>
      <c r="Y37" s="272"/>
      <c r="Z37" s="272">
        <v>560</v>
      </c>
      <c r="AA37" s="272">
        <v>244</v>
      </c>
      <c r="AB37" s="272">
        <v>316</v>
      </c>
    </row>
    <row r="38" spans="1:28" ht="15" customHeight="1" x14ac:dyDescent="0.2">
      <c r="A38" s="108" t="s">
        <v>104</v>
      </c>
      <c r="B38" s="272">
        <v>3831</v>
      </c>
      <c r="C38" s="272">
        <v>1907</v>
      </c>
      <c r="D38" s="272">
        <v>1924</v>
      </c>
      <c r="E38" s="272"/>
      <c r="F38" s="272">
        <v>949</v>
      </c>
      <c r="G38" s="272">
        <v>488</v>
      </c>
      <c r="H38" s="272">
        <v>461</v>
      </c>
      <c r="I38" s="272"/>
      <c r="J38" s="272">
        <v>823</v>
      </c>
      <c r="K38" s="272">
        <v>416</v>
      </c>
      <c r="L38" s="272">
        <v>407</v>
      </c>
      <c r="M38" s="272"/>
      <c r="N38" s="272">
        <v>709</v>
      </c>
      <c r="O38" s="272">
        <v>352</v>
      </c>
      <c r="P38" s="272">
        <v>357</v>
      </c>
      <c r="Q38" s="272"/>
      <c r="R38" s="272">
        <v>555</v>
      </c>
      <c r="S38" s="272">
        <v>278</v>
      </c>
      <c r="T38" s="272">
        <v>277</v>
      </c>
      <c r="U38" s="272"/>
      <c r="V38" s="272">
        <v>416</v>
      </c>
      <c r="W38" s="272">
        <v>195</v>
      </c>
      <c r="X38" s="272">
        <v>221</v>
      </c>
      <c r="Y38" s="272"/>
      <c r="Z38" s="272">
        <v>379</v>
      </c>
      <c r="AA38" s="272">
        <v>178</v>
      </c>
      <c r="AB38" s="272">
        <v>201</v>
      </c>
    </row>
    <row r="39" spans="1:28" ht="15" customHeight="1" thickBot="1" x14ac:dyDescent="0.25">
      <c r="A39" s="123" t="s">
        <v>105</v>
      </c>
      <c r="B39" s="272">
        <v>921</v>
      </c>
      <c r="C39" s="272">
        <v>463</v>
      </c>
      <c r="D39" s="272">
        <v>458</v>
      </c>
      <c r="E39" s="272"/>
      <c r="F39" s="272">
        <v>256</v>
      </c>
      <c r="G39" s="272">
        <v>126</v>
      </c>
      <c r="H39" s="272">
        <v>130</v>
      </c>
      <c r="I39" s="272"/>
      <c r="J39" s="272">
        <v>194</v>
      </c>
      <c r="K39" s="272">
        <v>98</v>
      </c>
      <c r="L39" s="272">
        <v>96</v>
      </c>
      <c r="M39" s="272"/>
      <c r="N39" s="272">
        <v>210</v>
      </c>
      <c r="O39" s="272">
        <v>109</v>
      </c>
      <c r="P39" s="272">
        <v>101</v>
      </c>
      <c r="Q39" s="272"/>
      <c r="R39" s="272">
        <v>118</v>
      </c>
      <c r="S39" s="272">
        <v>56</v>
      </c>
      <c r="T39" s="272">
        <v>62</v>
      </c>
      <c r="U39" s="272"/>
      <c r="V39" s="272">
        <v>67</v>
      </c>
      <c r="W39" s="272">
        <v>35</v>
      </c>
      <c r="X39" s="272">
        <v>32</v>
      </c>
      <c r="Y39" s="272"/>
      <c r="Z39" s="272">
        <v>76</v>
      </c>
      <c r="AA39" s="272">
        <v>39</v>
      </c>
      <c r="AB39" s="272">
        <v>37</v>
      </c>
    </row>
    <row r="40" spans="1:28" ht="15" customHeight="1" x14ac:dyDescent="0.25">
      <c r="A40" s="334" t="s">
        <v>256</v>
      </c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</row>
    <row r="41" spans="1:28" ht="15" customHeight="1" x14ac:dyDescent="0.25">
      <c r="A41" s="335" t="s">
        <v>242</v>
      </c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</row>
  </sheetData>
  <mergeCells count="17">
    <mergeCell ref="A41:AB41"/>
    <mergeCell ref="A8:A9"/>
    <mergeCell ref="B8:D8"/>
    <mergeCell ref="F8:H8"/>
    <mergeCell ref="J8:L8"/>
    <mergeCell ref="N8:P8"/>
    <mergeCell ref="AE1:AF2"/>
    <mergeCell ref="R8:T8"/>
    <mergeCell ref="V8:X8"/>
    <mergeCell ref="Z8:AB8"/>
    <mergeCell ref="A40:AB40"/>
    <mergeCell ref="A6:AB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77" orientation="landscape" r:id="rId2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8"/>
  <sheetViews>
    <sheetView zoomScaleNormal="100" zoomScaleSheetLayoutView="100" workbookViewId="0">
      <selection activeCell="K46" sqref="K46"/>
    </sheetView>
  </sheetViews>
  <sheetFormatPr baseColWidth="10" defaultRowHeight="15" customHeight="1" x14ac:dyDescent="0.2"/>
  <cols>
    <col min="1" max="1" width="19.28515625" style="102" customWidth="1"/>
    <col min="2" max="4" width="7.42578125" style="102" bestFit="1" customWidth="1"/>
    <col min="5" max="5" width="1.42578125" style="102" customWidth="1"/>
    <col min="6" max="8" width="7" style="102" bestFit="1" customWidth="1"/>
    <col min="9" max="9" width="1.42578125" style="102" customWidth="1"/>
    <col min="10" max="12" width="7" style="102" bestFit="1" customWidth="1"/>
    <col min="13" max="13" width="1.42578125" style="102" customWidth="1"/>
    <col min="14" max="16" width="7" style="102" bestFit="1" customWidth="1"/>
    <col min="17" max="17" width="1.42578125" style="102" customWidth="1"/>
    <col min="18" max="20" width="7" style="102" bestFit="1" customWidth="1"/>
    <col min="21" max="21" width="1.42578125" style="102" customWidth="1"/>
    <col min="22" max="24" width="7" style="102" bestFit="1" customWidth="1"/>
    <col min="25" max="25" width="1.42578125" style="102" customWidth="1"/>
    <col min="26" max="28" width="7" style="102" bestFit="1" customWidth="1"/>
    <col min="29" max="29" width="2.140625" style="102" customWidth="1"/>
    <col min="30" max="30" width="17" style="102" customWidth="1"/>
    <col min="31" max="33" width="6.140625" style="102" customWidth="1"/>
    <col min="34" max="34" width="1.42578125" style="102" customWidth="1"/>
    <col min="35" max="37" width="6.140625" style="102" customWidth="1"/>
    <col min="38" max="38" width="1.42578125" style="102" customWidth="1"/>
    <col min="39" max="41" width="6.140625" style="102" customWidth="1"/>
    <col min="42" max="42" width="1.42578125" style="102" customWidth="1"/>
    <col min="43" max="45" width="6.140625" style="102" customWidth="1"/>
    <col min="46" max="46" width="1.42578125" style="102" customWidth="1"/>
    <col min="47" max="49" width="6.140625" style="102" customWidth="1"/>
    <col min="50" max="50" width="1.42578125" style="102" customWidth="1"/>
    <col min="51" max="53" width="6.140625" style="102" customWidth="1"/>
    <col min="54" max="54" width="1.42578125" style="102" customWidth="1"/>
    <col min="55" max="57" width="6.140625" style="102" customWidth="1"/>
    <col min="58" max="62" width="11.42578125" style="96"/>
    <col min="63" max="256" width="11.42578125" style="102"/>
    <col min="257" max="257" width="19.28515625" style="102" customWidth="1"/>
    <col min="258" max="260" width="7.42578125" style="102" bestFit="1" customWidth="1"/>
    <col min="261" max="261" width="1.42578125" style="102" customWidth="1"/>
    <col min="262" max="264" width="6.140625" style="102" customWidth="1"/>
    <col min="265" max="265" width="1.42578125" style="102" customWidth="1"/>
    <col min="266" max="268" width="6.140625" style="102" customWidth="1"/>
    <col min="269" max="269" width="1.42578125" style="102" customWidth="1"/>
    <col min="270" max="272" width="6.140625" style="102" customWidth="1"/>
    <col min="273" max="273" width="1.42578125" style="102" customWidth="1"/>
    <col min="274" max="276" width="6.140625" style="102" customWidth="1"/>
    <col min="277" max="277" width="1.42578125" style="102" customWidth="1"/>
    <col min="278" max="280" width="6.140625" style="102" customWidth="1"/>
    <col min="281" max="281" width="1.42578125" style="102" customWidth="1"/>
    <col min="282" max="284" width="6.140625" style="102" customWidth="1"/>
    <col min="285" max="285" width="2.140625" style="102" customWidth="1"/>
    <col min="286" max="286" width="17" style="102" customWidth="1"/>
    <col min="287" max="289" width="6.140625" style="102" customWidth="1"/>
    <col min="290" max="290" width="1.42578125" style="102" customWidth="1"/>
    <col min="291" max="293" width="6.140625" style="102" customWidth="1"/>
    <col min="294" max="294" width="1.42578125" style="102" customWidth="1"/>
    <col min="295" max="297" width="6.140625" style="102" customWidth="1"/>
    <col min="298" max="298" width="1.42578125" style="102" customWidth="1"/>
    <col min="299" max="301" width="6.140625" style="102" customWidth="1"/>
    <col min="302" max="302" width="1.42578125" style="102" customWidth="1"/>
    <col min="303" max="305" width="6.140625" style="102" customWidth="1"/>
    <col min="306" max="306" width="1.42578125" style="102" customWidth="1"/>
    <col min="307" max="309" width="6.140625" style="102" customWidth="1"/>
    <col min="310" max="310" width="1.42578125" style="102" customWidth="1"/>
    <col min="311" max="313" width="6.140625" style="102" customWidth="1"/>
    <col min="314" max="512" width="11.42578125" style="102"/>
    <col min="513" max="513" width="19.28515625" style="102" customWidth="1"/>
    <col min="514" max="516" width="7.42578125" style="102" bestFit="1" customWidth="1"/>
    <col min="517" max="517" width="1.42578125" style="102" customWidth="1"/>
    <col min="518" max="520" width="6.140625" style="102" customWidth="1"/>
    <col min="521" max="521" width="1.42578125" style="102" customWidth="1"/>
    <col min="522" max="524" width="6.140625" style="102" customWidth="1"/>
    <col min="525" max="525" width="1.42578125" style="102" customWidth="1"/>
    <col min="526" max="528" width="6.140625" style="102" customWidth="1"/>
    <col min="529" max="529" width="1.42578125" style="102" customWidth="1"/>
    <col min="530" max="532" width="6.140625" style="102" customWidth="1"/>
    <col min="533" max="533" width="1.42578125" style="102" customWidth="1"/>
    <col min="534" max="536" width="6.140625" style="102" customWidth="1"/>
    <col min="537" max="537" width="1.42578125" style="102" customWidth="1"/>
    <col min="538" max="540" width="6.140625" style="102" customWidth="1"/>
    <col min="541" max="541" width="2.140625" style="102" customWidth="1"/>
    <col min="542" max="542" width="17" style="102" customWidth="1"/>
    <col min="543" max="545" width="6.140625" style="102" customWidth="1"/>
    <col min="546" max="546" width="1.42578125" style="102" customWidth="1"/>
    <col min="547" max="549" width="6.140625" style="102" customWidth="1"/>
    <col min="550" max="550" width="1.42578125" style="102" customWidth="1"/>
    <col min="551" max="553" width="6.140625" style="102" customWidth="1"/>
    <col min="554" max="554" width="1.42578125" style="102" customWidth="1"/>
    <col min="555" max="557" width="6.140625" style="102" customWidth="1"/>
    <col min="558" max="558" width="1.42578125" style="102" customWidth="1"/>
    <col min="559" max="561" width="6.140625" style="102" customWidth="1"/>
    <col min="562" max="562" width="1.42578125" style="102" customWidth="1"/>
    <col min="563" max="565" width="6.140625" style="102" customWidth="1"/>
    <col min="566" max="566" width="1.42578125" style="102" customWidth="1"/>
    <col min="567" max="569" width="6.140625" style="102" customWidth="1"/>
    <col min="570" max="768" width="11.42578125" style="102"/>
    <col min="769" max="769" width="19.28515625" style="102" customWidth="1"/>
    <col min="770" max="772" width="7.42578125" style="102" bestFit="1" customWidth="1"/>
    <col min="773" max="773" width="1.42578125" style="102" customWidth="1"/>
    <col min="774" max="776" width="6.140625" style="102" customWidth="1"/>
    <col min="777" max="777" width="1.42578125" style="102" customWidth="1"/>
    <col min="778" max="780" width="6.140625" style="102" customWidth="1"/>
    <col min="781" max="781" width="1.42578125" style="102" customWidth="1"/>
    <col min="782" max="784" width="6.140625" style="102" customWidth="1"/>
    <col min="785" max="785" width="1.42578125" style="102" customWidth="1"/>
    <col min="786" max="788" width="6.140625" style="102" customWidth="1"/>
    <col min="789" max="789" width="1.42578125" style="102" customWidth="1"/>
    <col min="790" max="792" width="6.140625" style="102" customWidth="1"/>
    <col min="793" max="793" width="1.42578125" style="102" customWidth="1"/>
    <col min="794" max="796" width="6.140625" style="102" customWidth="1"/>
    <col min="797" max="797" width="2.140625" style="102" customWidth="1"/>
    <col min="798" max="798" width="17" style="102" customWidth="1"/>
    <col min="799" max="801" width="6.140625" style="102" customWidth="1"/>
    <col min="802" max="802" width="1.42578125" style="102" customWidth="1"/>
    <col min="803" max="805" width="6.140625" style="102" customWidth="1"/>
    <col min="806" max="806" width="1.42578125" style="102" customWidth="1"/>
    <col min="807" max="809" width="6.140625" style="102" customWidth="1"/>
    <col min="810" max="810" width="1.42578125" style="102" customWidth="1"/>
    <col min="811" max="813" width="6.140625" style="102" customWidth="1"/>
    <col min="814" max="814" width="1.42578125" style="102" customWidth="1"/>
    <col min="815" max="817" width="6.140625" style="102" customWidth="1"/>
    <col min="818" max="818" width="1.42578125" style="102" customWidth="1"/>
    <col min="819" max="821" width="6.140625" style="102" customWidth="1"/>
    <col min="822" max="822" width="1.42578125" style="102" customWidth="1"/>
    <col min="823" max="825" width="6.140625" style="102" customWidth="1"/>
    <col min="826" max="1024" width="11.42578125" style="102"/>
    <col min="1025" max="1025" width="19.28515625" style="102" customWidth="1"/>
    <col min="1026" max="1028" width="7.42578125" style="102" bestFit="1" customWidth="1"/>
    <col min="1029" max="1029" width="1.42578125" style="102" customWidth="1"/>
    <col min="1030" max="1032" width="6.140625" style="102" customWidth="1"/>
    <col min="1033" max="1033" width="1.42578125" style="102" customWidth="1"/>
    <col min="1034" max="1036" width="6.140625" style="102" customWidth="1"/>
    <col min="1037" max="1037" width="1.42578125" style="102" customWidth="1"/>
    <col min="1038" max="1040" width="6.140625" style="102" customWidth="1"/>
    <col min="1041" max="1041" width="1.42578125" style="102" customWidth="1"/>
    <col min="1042" max="1044" width="6.140625" style="102" customWidth="1"/>
    <col min="1045" max="1045" width="1.42578125" style="102" customWidth="1"/>
    <col min="1046" max="1048" width="6.140625" style="102" customWidth="1"/>
    <col min="1049" max="1049" width="1.42578125" style="102" customWidth="1"/>
    <col min="1050" max="1052" width="6.140625" style="102" customWidth="1"/>
    <col min="1053" max="1053" width="2.140625" style="102" customWidth="1"/>
    <col min="1054" max="1054" width="17" style="102" customWidth="1"/>
    <col min="1055" max="1057" width="6.140625" style="102" customWidth="1"/>
    <col min="1058" max="1058" width="1.42578125" style="102" customWidth="1"/>
    <col min="1059" max="1061" width="6.140625" style="102" customWidth="1"/>
    <col min="1062" max="1062" width="1.42578125" style="102" customWidth="1"/>
    <col min="1063" max="1065" width="6.140625" style="102" customWidth="1"/>
    <col min="1066" max="1066" width="1.42578125" style="102" customWidth="1"/>
    <col min="1067" max="1069" width="6.140625" style="102" customWidth="1"/>
    <col min="1070" max="1070" width="1.42578125" style="102" customWidth="1"/>
    <col min="1071" max="1073" width="6.140625" style="102" customWidth="1"/>
    <col min="1074" max="1074" width="1.42578125" style="102" customWidth="1"/>
    <col min="1075" max="1077" width="6.140625" style="102" customWidth="1"/>
    <col min="1078" max="1078" width="1.42578125" style="102" customWidth="1"/>
    <col min="1079" max="1081" width="6.140625" style="102" customWidth="1"/>
    <col min="1082" max="1280" width="11.42578125" style="102"/>
    <col min="1281" max="1281" width="19.28515625" style="102" customWidth="1"/>
    <col min="1282" max="1284" width="7.42578125" style="102" bestFit="1" customWidth="1"/>
    <col min="1285" max="1285" width="1.42578125" style="102" customWidth="1"/>
    <col min="1286" max="1288" width="6.140625" style="102" customWidth="1"/>
    <col min="1289" max="1289" width="1.42578125" style="102" customWidth="1"/>
    <col min="1290" max="1292" width="6.140625" style="102" customWidth="1"/>
    <col min="1293" max="1293" width="1.42578125" style="102" customWidth="1"/>
    <col min="1294" max="1296" width="6.140625" style="102" customWidth="1"/>
    <col min="1297" max="1297" width="1.42578125" style="102" customWidth="1"/>
    <col min="1298" max="1300" width="6.140625" style="102" customWidth="1"/>
    <col min="1301" max="1301" width="1.42578125" style="102" customWidth="1"/>
    <col min="1302" max="1304" width="6.140625" style="102" customWidth="1"/>
    <col min="1305" max="1305" width="1.42578125" style="102" customWidth="1"/>
    <col min="1306" max="1308" width="6.140625" style="102" customWidth="1"/>
    <col min="1309" max="1309" width="2.140625" style="102" customWidth="1"/>
    <col min="1310" max="1310" width="17" style="102" customWidth="1"/>
    <col min="1311" max="1313" width="6.140625" style="102" customWidth="1"/>
    <col min="1314" max="1314" width="1.42578125" style="102" customWidth="1"/>
    <col min="1315" max="1317" width="6.140625" style="102" customWidth="1"/>
    <col min="1318" max="1318" width="1.42578125" style="102" customWidth="1"/>
    <col min="1319" max="1321" width="6.140625" style="102" customWidth="1"/>
    <col min="1322" max="1322" width="1.42578125" style="102" customWidth="1"/>
    <col min="1323" max="1325" width="6.140625" style="102" customWidth="1"/>
    <col min="1326" max="1326" width="1.42578125" style="102" customWidth="1"/>
    <col min="1327" max="1329" width="6.140625" style="102" customWidth="1"/>
    <col min="1330" max="1330" width="1.42578125" style="102" customWidth="1"/>
    <col min="1331" max="1333" width="6.140625" style="102" customWidth="1"/>
    <col min="1334" max="1334" width="1.42578125" style="102" customWidth="1"/>
    <col min="1335" max="1337" width="6.140625" style="102" customWidth="1"/>
    <col min="1338" max="1536" width="11.42578125" style="102"/>
    <col min="1537" max="1537" width="19.28515625" style="102" customWidth="1"/>
    <col min="1538" max="1540" width="7.42578125" style="102" bestFit="1" customWidth="1"/>
    <col min="1541" max="1541" width="1.42578125" style="102" customWidth="1"/>
    <col min="1542" max="1544" width="6.140625" style="102" customWidth="1"/>
    <col min="1545" max="1545" width="1.42578125" style="102" customWidth="1"/>
    <col min="1546" max="1548" width="6.140625" style="102" customWidth="1"/>
    <col min="1549" max="1549" width="1.42578125" style="102" customWidth="1"/>
    <col min="1550" max="1552" width="6.140625" style="102" customWidth="1"/>
    <col min="1553" max="1553" width="1.42578125" style="102" customWidth="1"/>
    <col min="1554" max="1556" width="6.140625" style="102" customWidth="1"/>
    <col min="1557" max="1557" width="1.42578125" style="102" customWidth="1"/>
    <col min="1558" max="1560" width="6.140625" style="102" customWidth="1"/>
    <col min="1561" max="1561" width="1.42578125" style="102" customWidth="1"/>
    <col min="1562" max="1564" width="6.140625" style="102" customWidth="1"/>
    <col min="1565" max="1565" width="2.140625" style="102" customWidth="1"/>
    <col min="1566" max="1566" width="17" style="102" customWidth="1"/>
    <col min="1567" max="1569" width="6.140625" style="102" customWidth="1"/>
    <col min="1570" max="1570" width="1.42578125" style="102" customWidth="1"/>
    <col min="1571" max="1573" width="6.140625" style="102" customWidth="1"/>
    <col min="1574" max="1574" width="1.42578125" style="102" customWidth="1"/>
    <col min="1575" max="1577" width="6.140625" style="102" customWidth="1"/>
    <col min="1578" max="1578" width="1.42578125" style="102" customWidth="1"/>
    <col min="1579" max="1581" width="6.140625" style="102" customWidth="1"/>
    <col min="1582" max="1582" width="1.42578125" style="102" customWidth="1"/>
    <col min="1583" max="1585" width="6.140625" style="102" customWidth="1"/>
    <col min="1586" max="1586" width="1.42578125" style="102" customWidth="1"/>
    <col min="1587" max="1589" width="6.140625" style="102" customWidth="1"/>
    <col min="1590" max="1590" width="1.42578125" style="102" customWidth="1"/>
    <col min="1591" max="1593" width="6.140625" style="102" customWidth="1"/>
    <col min="1594" max="1792" width="11.42578125" style="102"/>
    <col min="1793" max="1793" width="19.28515625" style="102" customWidth="1"/>
    <col min="1794" max="1796" width="7.42578125" style="102" bestFit="1" customWidth="1"/>
    <col min="1797" max="1797" width="1.42578125" style="102" customWidth="1"/>
    <col min="1798" max="1800" width="6.140625" style="102" customWidth="1"/>
    <col min="1801" max="1801" width="1.42578125" style="102" customWidth="1"/>
    <col min="1802" max="1804" width="6.140625" style="102" customWidth="1"/>
    <col min="1805" max="1805" width="1.42578125" style="102" customWidth="1"/>
    <col min="1806" max="1808" width="6.140625" style="102" customWidth="1"/>
    <col min="1809" max="1809" width="1.42578125" style="102" customWidth="1"/>
    <col min="1810" max="1812" width="6.140625" style="102" customWidth="1"/>
    <col min="1813" max="1813" width="1.42578125" style="102" customWidth="1"/>
    <col min="1814" max="1816" width="6.140625" style="102" customWidth="1"/>
    <col min="1817" max="1817" width="1.42578125" style="102" customWidth="1"/>
    <col min="1818" max="1820" width="6.140625" style="102" customWidth="1"/>
    <col min="1821" max="1821" width="2.140625" style="102" customWidth="1"/>
    <col min="1822" max="1822" width="17" style="102" customWidth="1"/>
    <col min="1823" max="1825" width="6.140625" style="102" customWidth="1"/>
    <col min="1826" max="1826" width="1.42578125" style="102" customWidth="1"/>
    <col min="1827" max="1829" width="6.140625" style="102" customWidth="1"/>
    <col min="1830" max="1830" width="1.42578125" style="102" customWidth="1"/>
    <col min="1831" max="1833" width="6.140625" style="102" customWidth="1"/>
    <col min="1834" max="1834" width="1.42578125" style="102" customWidth="1"/>
    <col min="1835" max="1837" width="6.140625" style="102" customWidth="1"/>
    <col min="1838" max="1838" width="1.42578125" style="102" customWidth="1"/>
    <col min="1839" max="1841" width="6.140625" style="102" customWidth="1"/>
    <col min="1842" max="1842" width="1.42578125" style="102" customWidth="1"/>
    <col min="1843" max="1845" width="6.140625" style="102" customWidth="1"/>
    <col min="1846" max="1846" width="1.42578125" style="102" customWidth="1"/>
    <col min="1847" max="1849" width="6.140625" style="102" customWidth="1"/>
    <col min="1850" max="2048" width="11.42578125" style="102"/>
    <col min="2049" max="2049" width="19.28515625" style="102" customWidth="1"/>
    <col min="2050" max="2052" width="7.42578125" style="102" bestFit="1" customWidth="1"/>
    <col min="2053" max="2053" width="1.42578125" style="102" customWidth="1"/>
    <col min="2054" max="2056" width="6.140625" style="102" customWidth="1"/>
    <col min="2057" max="2057" width="1.42578125" style="102" customWidth="1"/>
    <col min="2058" max="2060" width="6.140625" style="102" customWidth="1"/>
    <col min="2061" max="2061" width="1.42578125" style="102" customWidth="1"/>
    <col min="2062" max="2064" width="6.140625" style="102" customWidth="1"/>
    <col min="2065" max="2065" width="1.42578125" style="102" customWidth="1"/>
    <col min="2066" max="2068" width="6.140625" style="102" customWidth="1"/>
    <col min="2069" max="2069" width="1.42578125" style="102" customWidth="1"/>
    <col min="2070" max="2072" width="6.140625" style="102" customWidth="1"/>
    <col min="2073" max="2073" width="1.42578125" style="102" customWidth="1"/>
    <col min="2074" max="2076" width="6.140625" style="102" customWidth="1"/>
    <col min="2077" max="2077" width="2.140625" style="102" customWidth="1"/>
    <col min="2078" max="2078" width="17" style="102" customWidth="1"/>
    <col min="2079" max="2081" width="6.140625" style="102" customWidth="1"/>
    <col min="2082" max="2082" width="1.42578125" style="102" customWidth="1"/>
    <col min="2083" max="2085" width="6.140625" style="102" customWidth="1"/>
    <col min="2086" max="2086" width="1.42578125" style="102" customWidth="1"/>
    <col min="2087" max="2089" width="6.140625" style="102" customWidth="1"/>
    <col min="2090" max="2090" width="1.42578125" style="102" customWidth="1"/>
    <col min="2091" max="2093" width="6.140625" style="102" customWidth="1"/>
    <col min="2094" max="2094" width="1.42578125" style="102" customWidth="1"/>
    <col min="2095" max="2097" width="6.140625" style="102" customWidth="1"/>
    <col min="2098" max="2098" width="1.42578125" style="102" customWidth="1"/>
    <col min="2099" max="2101" width="6.140625" style="102" customWidth="1"/>
    <col min="2102" max="2102" width="1.42578125" style="102" customWidth="1"/>
    <col min="2103" max="2105" width="6.140625" style="102" customWidth="1"/>
    <col min="2106" max="2304" width="11.42578125" style="102"/>
    <col min="2305" max="2305" width="19.28515625" style="102" customWidth="1"/>
    <col min="2306" max="2308" width="7.42578125" style="102" bestFit="1" customWidth="1"/>
    <col min="2309" max="2309" width="1.42578125" style="102" customWidth="1"/>
    <col min="2310" max="2312" width="6.140625" style="102" customWidth="1"/>
    <col min="2313" max="2313" width="1.42578125" style="102" customWidth="1"/>
    <col min="2314" max="2316" width="6.140625" style="102" customWidth="1"/>
    <col min="2317" max="2317" width="1.42578125" style="102" customWidth="1"/>
    <col min="2318" max="2320" width="6.140625" style="102" customWidth="1"/>
    <col min="2321" max="2321" width="1.42578125" style="102" customWidth="1"/>
    <col min="2322" max="2324" width="6.140625" style="102" customWidth="1"/>
    <col min="2325" max="2325" width="1.42578125" style="102" customWidth="1"/>
    <col min="2326" max="2328" width="6.140625" style="102" customWidth="1"/>
    <col min="2329" max="2329" width="1.42578125" style="102" customWidth="1"/>
    <col min="2330" max="2332" width="6.140625" style="102" customWidth="1"/>
    <col min="2333" max="2333" width="2.140625" style="102" customWidth="1"/>
    <col min="2334" max="2334" width="17" style="102" customWidth="1"/>
    <col min="2335" max="2337" width="6.140625" style="102" customWidth="1"/>
    <col min="2338" max="2338" width="1.42578125" style="102" customWidth="1"/>
    <col min="2339" max="2341" width="6.140625" style="102" customWidth="1"/>
    <col min="2342" max="2342" width="1.42578125" style="102" customWidth="1"/>
    <col min="2343" max="2345" width="6.140625" style="102" customWidth="1"/>
    <col min="2346" max="2346" width="1.42578125" style="102" customWidth="1"/>
    <col min="2347" max="2349" width="6.140625" style="102" customWidth="1"/>
    <col min="2350" max="2350" width="1.42578125" style="102" customWidth="1"/>
    <col min="2351" max="2353" width="6.140625" style="102" customWidth="1"/>
    <col min="2354" max="2354" width="1.42578125" style="102" customWidth="1"/>
    <col min="2355" max="2357" width="6.140625" style="102" customWidth="1"/>
    <col min="2358" max="2358" width="1.42578125" style="102" customWidth="1"/>
    <col min="2359" max="2361" width="6.140625" style="102" customWidth="1"/>
    <col min="2362" max="2560" width="11.42578125" style="102"/>
    <col min="2561" max="2561" width="19.28515625" style="102" customWidth="1"/>
    <col min="2562" max="2564" width="7.42578125" style="102" bestFit="1" customWidth="1"/>
    <col min="2565" max="2565" width="1.42578125" style="102" customWidth="1"/>
    <col min="2566" max="2568" width="6.140625" style="102" customWidth="1"/>
    <col min="2569" max="2569" width="1.42578125" style="102" customWidth="1"/>
    <col min="2570" max="2572" width="6.140625" style="102" customWidth="1"/>
    <col min="2573" max="2573" width="1.42578125" style="102" customWidth="1"/>
    <col min="2574" max="2576" width="6.140625" style="102" customWidth="1"/>
    <col min="2577" max="2577" width="1.42578125" style="102" customWidth="1"/>
    <col min="2578" max="2580" width="6.140625" style="102" customWidth="1"/>
    <col min="2581" max="2581" width="1.42578125" style="102" customWidth="1"/>
    <col min="2582" max="2584" width="6.140625" style="102" customWidth="1"/>
    <col min="2585" max="2585" width="1.42578125" style="102" customWidth="1"/>
    <col min="2586" max="2588" width="6.140625" style="102" customWidth="1"/>
    <col min="2589" max="2589" width="2.140625" style="102" customWidth="1"/>
    <col min="2590" max="2590" width="17" style="102" customWidth="1"/>
    <col min="2591" max="2593" width="6.140625" style="102" customWidth="1"/>
    <col min="2594" max="2594" width="1.42578125" style="102" customWidth="1"/>
    <col min="2595" max="2597" width="6.140625" style="102" customWidth="1"/>
    <col min="2598" max="2598" width="1.42578125" style="102" customWidth="1"/>
    <col min="2599" max="2601" width="6.140625" style="102" customWidth="1"/>
    <col min="2602" max="2602" width="1.42578125" style="102" customWidth="1"/>
    <col min="2603" max="2605" width="6.140625" style="102" customWidth="1"/>
    <col min="2606" max="2606" width="1.42578125" style="102" customWidth="1"/>
    <col min="2607" max="2609" width="6.140625" style="102" customWidth="1"/>
    <col min="2610" max="2610" width="1.42578125" style="102" customWidth="1"/>
    <col min="2611" max="2613" width="6.140625" style="102" customWidth="1"/>
    <col min="2614" max="2614" width="1.42578125" style="102" customWidth="1"/>
    <col min="2615" max="2617" width="6.140625" style="102" customWidth="1"/>
    <col min="2618" max="2816" width="11.42578125" style="102"/>
    <col min="2817" max="2817" width="19.28515625" style="102" customWidth="1"/>
    <col min="2818" max="2820" width="7.42578125" style="102" bestFit="1" customWidth="1"/>
    <col min="2821" max="2821" width="1.42578125" style="102" customWidth="1"/>
    <col min="2822" max="2824" width="6.140625" style="102" customWidth="1"/>
    <col min="2825" max="2825" width="1.42578125" style="102" customWidth="1"/>
    <col min="2826" max="2828" width="6.140625" style="102" customWidth="1"/>
    <col min="2829" max="2829" width="1.42578125" style="102" customWidth="1"/>
    <col min="2830" max="2832" width="6.140625" style="102" customWidth="1"/>
    <col min="2833" max="2833" width="1.42578125" style="102" customWidth="1"/>
    <col min="2834" max="2836" width="6.140625" style="102" customWidth="1"/>
    <col min="2837" max="2837" width="1.42578125" style="102" customWidth="1"/>
    <col min="2838" max="2840" width="6.140625" style="102" customWidth="1"/>
    <col min="2841" max="2841" width="1.42578125" style="102" customWidth="1"/>
    <col min="2842" max="2844" width="6.140625" style="102" customWidth="1"/>
    <col min="2845" max="2845" width="2.140625" style="102" customWidth="1"/>
    <col min="2846" max="2846" width="17" style="102" customWidth="1"/>
    <col min="2847" max="2849" width="6.140625" style="102" customWidth="1"/>
    <col min="2850" max="2850" width="1.42578125" style="102" customWidth="1"/>
    <col min="2851" max="2853" width="6.140625" style="102" customWidth="1"/>
    <col min="2854" max="2854" width="1.42578125" style="102" customWidth="1"/>
    <col min="2855" max="2857" width="6.140625" style="102" customWidth="1"/>
    <col min="2858" max="2858" width="1.42578125" style="102" customWidth="1"/>
    <col min="2859" max="2861" width="6.140625" style="102" customWidth="1"/>
    <col min="2862" max="2862" width="1.42578125" style="102" customWidth="1"/>
    <col min="2863" max="2865" width="6.140625" style="102" customWidth="1"/>
    <col min="2866" max="2866" width="1.42578125" style="102" customWidth="1"/>
    <col min="2867" max="2869" width="6.140625" style="102" customWidth="1"/>
    <col min="2870" max="2870" width="1.42578125" style="102" customWidth="1"/>
    <col min="2871" max="2873" width="6.140625" style="102" customWidth="1"/>
    <col min="2874" max="3072" width="11.42578125" style="102"/>
    <col min="3073" max="3073" width="19.28515625" style="102" customWidth="1"/>
    <col min="3074" max="3076" width="7.42578125" style="102" bestFit="1" customWidth="1"/>
    <col min="3077" max="3077" width="1.42578125" style="102" customWidth="1"/>
    <col min="3078" max="3080" width="6.140625" style="102" customWidth="1"/>
    <col min="3081" max="3081" width="1.42578125" style="102" customWidth="1"/>
    <col min="3082" max="3084" width="6.140625" style="102" customWidth="1"/>
    <col min="3085" max="3085" width="1.42578125" style="102" customWidth="1"/>
    <col min="3086" max="3088" width="6.140625" style="102" customWidth="1"/>
    <col min="3089" max="3089" width="1.42578125" style="102" customWidth="1"/>
    <col min="3090" max="3092" width="6.140625" style="102" customWidth="1"/>
    <col min="3093" max="3093" width="1.42578125" style="102" customWidth="1"/>
    <col min="3094" max="3096" width="6.140625" style="102" customWidth="1"/>
    <col min="3097" max="3097" width="1.42578125" style="102" customWidth="1"/>
    <col min="3098" max="3100" width="6.140625" style="102" customWidth="1"/>
    <col min="3101" max="3101" width="2.140625" style="102" customWidth="1"/>
    <col min="3102" max="3102" width="17" style="102" customWidth="1"/>
    <col min="3103" max="3105" width="6.140625" style="102" customWidth="1"/>
    <col min="3106" max="3106" width="1.42578125" style="102" customWidth="1"/>
    <col min="3107" max="3109" width="6.140625" style="102" customWidth="1"/>
    <col min="3110" max="3110" width="1.42578125" style="102" customWidth="1"/>
    <col min="3111" max="3113" width="6.140625" style="102" customWidth="1"/>
    <col min="3114" max="3114" width="1.42578125" style="102" customWidth="1"/>
    <col min="3115" max="3117" width="6.140625" style="102" customWidth="1"/>
    <col min="3118" max="3118" width="1.42578125" style="102" customWidth="1"/>
    <col min="3119" max="3121" width="6.140625" style="102" customWidth="1"/>
    <col min="3122" max="3122" width="1.42578125" style="102" customWidth="1"/>
    <col min="3123" max="3125" width="6.140625" style="102" customWidth="1"/>
    <col min="3126" max="3126" width="1.42578125" style="102" customWidth="1"/>
    <col min="3127" max="3129" width="6.140625" style="102" customWidth="1"/>
    <col min="3130" max="3328" width="11.42578125" style="102"/>
    <col min="3329" max="3329" width="19.28515625" style="102" customWidth="1"/>
    <col min="3330" max="3332" width="7.42578125" style="102" bestFit="1" customWidth="1"/>
    <col min="3333" max="3333" width="1.42578125" style="102" customWidth="1"/>
    <col min="3334" max="3336" width="6.140625" style="102" customWidth="1"/>
    <col min="3337" max="3337" width="1.42578125" style="102" customWidth="1"/>
    <col min="3338" max="3340" width="6.140625" style="102" customWidth="1"/>
    <col min="3341" max="3341" width="1.42578125" style="102" customWidth="1"/>
    <col min="3342" max="3344" width="6.140625" style="102" customWidth="1"/>
    <col min="3345" max="3345" width="1.42578125" style="102" customWidth="1"/>
    <col min="3346" max="3348" width="6.140625" style="102" customWidth="1"/>
    <col min="3349" max="3349" width="1.42578125" style="102" customWidth="1"/>
    <col min="3350" max="3352" width="6.140625" style="102" customWidth="1"/>
    <col min="3353" max="3353" width="1.42578125" style="102" customWidth="1"/>
    <col min="3354" max="3356" width="6.140625" style="102" customWidth="1"/>
    <col min="3357" max="3357" width="2.140625" style="102" customWidth="1"/>
    <col min="3358" max="3358" width="17" style="102" customWidth="1"/>
    <col min="3359" max="3361" width="6.140625" style="102" customWidth="1"/>
    <col min="3362" max="3362" width="1.42578125" style="102" customWidth="1"/>
    <col min="3363" max="3365" width="6.140625" style="102" customWidth="1"/>
    <col min="3366" max="3366" width="1.42578125" style="102" customWidth="1"/>
    <col min="3367" max="3369" width="6.140625" style="102" customWidth="1"/>
    <col min="3370" max="3370" width="1.42578125" style="102" customWidth="1"/>
    <col min="3371" max="3373" width="6.140625" style="102" customWidth="1"/>
    <col min="3374" max="3374" width="1.42578125" style="102" customWidth="1"/>
    <col min="3375" max="3377" width="6.140625" style="102" customWidth="1"/>
    <col min="3378" max="3378" width="1.42578125" style="102" customWidth="1"/>
    <col min="3379" max="3381" width="6.140625" style="102" customWidth="1"/>
    <col min="3382" max="3382" width="1.42578125" style="102" customWidth="1"/>
    <col min="3383" max="3385" width="6.140625" style="102" customWidth="1"/>
    <col min="3386" max="3584" width="11.42578125" style="102"/>
    <col min="3585" max="3585" width="19.28515625" style="102" customWidth="1"/>
    <col min="3586" max="3588" width="7.42578125" style="102" bestFit="1" customWidth="1"/>
    <col min="3589" max="3589" width="1.42578125" style="102" customWidth="1"/>
    <col min="3590" max="3592" width="6.140625" style="102" customWidth="1"/>
    <col min="3593" max="3593" width="1.42578125" style="102" customWidth="1"/>
    <col min="3594" max="3596" width="6.140625" style="102" customWidth="1"/>
    <col min="3597" max="3597" width="1.42578125" style="102" customWidth="1"/>
    <col min="3598" max="3600" width="6.140625" style="102" customWidth="1"/>
    <col min="3601" max="3601" width="1.42578125" style="102" customWidth="1"/>
    <col min="3602" max="3604" width="6.140625" style="102" customWidth="1"/>
    <col min="3605" max="3605" width="1.42578125" style="102" customWidth="1"/>
    <col min="3606" max="3608" width="6.140625" style="102" customWidth="1"/>
    <col min="3609" max="3609" width="1.42578125" style="102" customWidth="1"/>
    <col min="3610" max="3612" width="6.140625" style="102" customWidth="1"/>
    <col min="3613" max="3613" width="2.140625" style="102" customWidth="1"/>
    <col min="3614" max="3614" width="17" style="102" customWidth="1"/>
    <col min="3615" max="3617" width="6.140625" style="102" customWidth="1"/>
    <col min="3618" max="3618" width="1.42578125" style="102" customWidth="1"/>
    <col min="3619" max="3621" width="6.140625" style="102" customWidth="1"/>
    <col min="3622" max="3622" width="1.42578125" style="102" customWidth="1"/>
    <col min="3623" max="3625" width="6.140625" style="102" customWidth="1"/>
    <col min="3626" max="3626" width="1.42578125" style="102" customWidth="1"/>
    <col min="3627" max="3629" width="6.140625" style="102" customWidth="1"/>
    <col min="3630" max="3630" width="1.42578125" style="102" customWidth="1"/>
    <col min="3631" max="3633" width="6.140625" style="102" customWidth="1"/>
    <col min="3634" max="3634" width="1.42578125" style="102" customWidth="1"/>
    <col min="3635" max="3637" width="6.140625" style="102" customWidth="1"/>
    <col min="3638" max="3638" width="1.42578125" style="102" customWidth="1"/>
    <col min="3639" max="3641" width="6.140625" style="102" customWidth="1"/>
    <col min="3642" max="3840" width="11.42578125" style="102"/>
    <col min="3841" max="3841" width="19.28515625" style="102" customWidth="1"/>
    <col min="3842" max="3844" width="7.42578125" style="102" bestFit="1" customWidth="1"/>
    <col min="3845" max="3845" width="1.42578125" style="102" customWidth="1"/>
    <col min="3846" max="3848" width="6.140625" style="102" customWidth="1"/>
    <col min="3849" max="3849" width="1.42578125" style="102" customWidth="1"/>
    <col min="3850" max="3852" width="6.140625" style="102" customWidth="1"/>
    <col min="3853" max="3853" width="1.42578125" style="102" customWidth="1"/>
    <col min="3854" max="3856" width="6.140625" style="102" customWidth="1"/>
    <col min="3857" max="3857" width="1.42578125" style="102" customWidth="1"/>
    <col min="3858" max="3860" width="6.140625" style="102" customWidth="1"/>
    <col min="3861" max="3861" width="1.42578125" style="102" customWidth="1"/>
    <col min="3862" max="3864" width="6.140625" style="102" customWidth="1"/>
    <col min="3865" max="3865" width="1.42578125" style="102" customWidth="1"/>
    <col min="3866" max="3868" width="6.140625" style="102" customWidth="1"/>
    <col min="3869" max="3869" width="2.140625" style="102" customWidth="1"/>
    <col min="3870" max="3870" width="17" style="102" customWidth="1"/>
    <col min="3871" max="3873" width="6.140625" style="102" customWidth="1"/>
    <col min="3874" max="3874" width="1.42578125" style="102" customWidth="1"/>
    <col min="3875" max="3877" width="6.140625" style="102" customWidth="1"/>
    <col min="3878" max="3878" width="1.42578125" style="102" customWidth="1"/>
    <col min="3879" max="3881" width="6.140625" style="102" customWidth="1"/>
    <col min="3882" max="3882" width="1.42578125" style="102" customWidth="1"/>
    <col min="3883" max="3885" width="6.140625" style="102" customWidth="1"/>
    <col min="3886" max="3886" width="1.42578125" style="102" customWidth="1"/>
    <col min="3887" max="3889" width="6.140625" style="102" customWidth="1"/>
    <col min="3890" max="3890" width="1.42578125" style="102" customWidth="1"/>
    <col min="3891" max="3893" width="6.140625" style="102" customWidth="1"/>
    <col min="3894" max="3894" width="1.42578125" style="102" customWidth="1"/>
    <col min="3895" max="3897" width="6.140625" style="102" customWidth="1"/>
    <col min="3898" max="4096" width="11.42578125" style="102"/>
    <col min="4097" max="4097" width="19.28515625" style="102" customWidth="1"/>
    <col min="4098" max="4100" width="7.42578125" style="102" bestFit="1" customWidth="1"/>
    <col min="4101" max="4101" width="1.42578125" style="102" customWidth="1"/>
    <col min="4102" max="4104" width="6.140625" style="102" customWidth="1"/>
    <col min="4105" max="4105" width="1.42578125" style="102" customWidth="1"/>
    <col min="4106" max="4108" width="6.140625" style="102" customWidth="1"/>
    <col min="4109" max="4109" width="1.42578125" style="102" customWidth="1"/>
    <col min="4110" max="4112" width="6.140625" style="102" customWidth="1"/>
    <col min="4113" max="4113" width="1.42578125" style="102" customWidth="1"/>
    <col min="4114" max="4116" width="6.140625" style="102" customWidth="1"/>
    <col min="4117" max="4117" width="1.42578125" style="102" customWidth="1"/>
    <col min="4118" max="4120" width="6.140625" style="102" customWidth="1"/>
    <col min="4121" max="4121" width="1.42578125" style="102" customWidth="1"/>
    <col min="4122" max="4124" width="6.140625" style="102" customWidth="1"/>
    <col min="4125" max="4125" width="2.140625" style="102" customWidth="1"/>
    <col min="4126" max="4126" width="17" style="102" customWidth="1"/>
    <col min="4127" max="4129" width="6.140625" style="102" customWidth="1"/>
    <col min="4130" max="4130" width="1.42578125" style="102" customWidth="1"/>
    <col min="4131" max="4133" width="6.140625" style="102" customWidth="1"/>
    <col min="4134" max="4134" width="1.42578125" style="102" customWidth="1"/>
    <col min="4135" max="4137" width="6.140625" style="102" customWidth="1"/>
    <col min="4138" max="4138" width="1.42578125" style="102" customWidth="1"/>
    <col min="4139" max="4141" width="6.140625" style="102" customWidth="1"/>
    <col min="4142" max="4142" width="1.42578125" style="102" customWidth="1"/>
    <col min="4143" max="4145" width="6.140625" style="102" customWidth="1"/>
    <col min="4146" max="4146" width="1.42578125" style="102" customWidth="1"/>
    <col min="4147" max="4149" width="6.140625" style="102" customWidth="1"/>
    <col min="4150" max="4150" width="1.42578125" style="102" customWidth="1"/>
    <col min="4151" max="4153" width="6.140625" style="102" customWidth="1"/>
    <col min="4154" max="4352" width="11.42578125" style="102"/>
    <col min="4353" max="4353" width="19.28515625" style="102" customWidth="1"/>
    <col min="4354" max="4356" width="7.42578125" style="102" bestFit="1" customWidth="1"/>
    <col min="4357" max="4357" width="1.42578125" style="102" customWidth="1"/>
    <col min="4358" max="4360" width="6.140625" style="102" customWidth="1"/>
    <col min="4361" max="4361" width="1.42578125" style="102" customWidth="1"/>
    <col min="4362" max="4364" width="6.140625" style="102" customWidth="1"/>
    <col min="4365" max="4365" width="1.42578125" style="102" customWidth="1"/>
    <col min="4366" max="4368" width="6.140625" style="102" customWidth="1"/>
    <col min="4369" max="4369" width="1.42578125" style="102" customWidth="1"/>
    <col min="4370" max="4372" width="6.140625" style="102" customWidth="1"/>
    <col min="4373" max="4373" width="1.42578125" style="102" customWidth="1"/>
    <col min="4374" max="4376" width="6.140625" style="102" customWidth="1"/>
    <col min="4377" max="4377" width="1.42578125" style="102" customWidth="1"/>
    <col min="4378" max="4380" width="6.140625" style="102" customWidth="1"/>
    <col min="4381" max="4381" width="2.140625" style="102" customWidth="1"/>
    <col min="4382" max="4382" width="17" style="102" customWidth="1"/>
    <col min="4383" max="4385" width="6.140625" style="102" customWidth="1"/>
    <col min="4386" max="4386" width="1.42578125" style="102" customWidth="1"/>
    <col min="4387" max="4389" width="6.140625" style="102" customWidth="1"/>
    <col min="4390" max="4390" width="1.42578125" style="102" customWidth="1"/>
    <col min="4391" max="4393" width="6.140625" style="102" customWidth="1"/>
    <col min="4394" max="4394" width="1.42578125" style="102" customWidth="1"/>
    <col min="4395" max="4397" width="6.140625" style="102" customWidth="1"/>
    <col min="4398" max="4398" width="1.42578125" style="102" customWidth="1"/>
    <col min="4399" max="4401" width="6.140625" style="102" customWidth="1"/>
    <col min="4402" max="4402" width="1.42578125" style="102" customWidth="1"/>
    <col min="4403" max="4405" width="6.140625" style="102" customWidth="1"/>
    <col min="4406" max="4406" width="1.42578125" style="102" customWidth="1"/>
    <col min="4407" max="4409" width="6.140625" style="102" customWidth="1"/>
    <col min="4410" max="4608" width="11.42578125" style="102"/>
    <col min="4609" max="4609" width="19.28515625" style="102" customWidth="1"/>
    <col min="4610" max="4612" width="7.42578125" style="102" bestFit="1" customWidth="1"/>
    <col min="4613" max="4613" width="1.42578125" style="102" customWidth="1"/>
    <col min="4614" max="4616" width="6.140625" style="102" customWidth="1"/>
    <col min="4617" max="4617" width="1.42578125" style="102" customWidth="1"/>
    <col min="4618" max="4620" width="6.140625" style="102" customWidth="1"/>
    <col min="4621" max="4621" width="1.42578125" style="102" customWidth="1"/>
    <col min="4622" max="4624" width="6.140625" style="102" customWidth="1"/>
    <col min="4625" max="4625" width="1.42578125" style="102" customWidth="1"/>
    <col min="4626" max="4628" width="6.140625" style="102" customWidth="1"/>
    <col min="4629" max="4629" width="1.42578125" style="102" customWidth="1"/>
    <col min="4630" max="4632" width="6.140625" style="102" customWidth="1"/>
    <col min="4633" max="4633" width="1.42578125" style="102" customWidth="1"/>
    <col min="4634" max="4636" width="6.140625" style="102" customWidth="1"/>
    <col min="4637" max="4637" width="2.140625" style="102" customWidth="1"/>
    <col min="4638" max="4638" width="17" style="102" customWidth="1"/>
    <col min="4639" max="4641" width="6.140625" style="102" customWidth="1"/>
    <col min="4642" max="4642" width="1.42578125" style="102" customWidth="1"/>
    <col min="4643" max="4645" width="6.140625" style="102" customWidth="1"/>
    <col min="4646" max="4646" width="1.42578125" style="102" customWidth="1"/>
    <col min="4647" max="4649" width="6.140625" style="102" customWidth="1"/>
    <col min="4650" max="4650" width="1.42578125" style="102" customWidth="1"/>
    <col min="4651" max="4653" width="6.140625" style="102" customWidth="1"/>
    <col min="4654" max="4654" width="1.42578125" style="102" customWidth="1"/>
    <col min="4655" max="4657" width="6.140625" style="102" customWidth="1"/>
    <col min="4658" max="4658" width="1.42578125" style="102" customWidth="1"/>
    <col min="4659" max="4661" width="6.140625" style="102" customWidth="1"/>
    <col min="4662" max="4662" width="1.42578125" style="102" customWidth="1"/>
    <col min="4663" max="4665" width="6.140625" style="102" customWidth="1"/>
    <col min="4666" max="4864" width="11.42578125" style="102"/>
    <col min="4865" max="4865" width="19.28515625" style="102" customWidth="1"/>
    <col min="4866" max="4868" width="7.42578125" style="102" bestFit="1" customWidth="1"/>
    <col min="4869" max="4869" width="1.42578125" style="102" customWidth="1"/>
    <col min="4870" max="4872" width="6.140625" style="102" customWidth="1"/>
    <col min="4873" max="4873" width="1.42578125" style="102" customWidth="1"/>
    <col min="4874" max="4876" width="6.140625" style="102" customWidth="1"/>
    <col min="4877" max="4877" width="1.42578125" style="102" customWidth="1"/>
    <col min="4878" max="4880" width="6.140625" style="102" customWidth="1"/>
    <col min="4881" max="4881" width="1.42578125" style="102" customWidth="1"/>
    <col min="4882" max="4884" width="6.140625" style="102" customWidth="1"/>
    <col min="4885" max="4885" width="1.42578125" style="102" customWidth="1"/>
    <col min="4886" max="4888" width="6.140625" style="102" customWidth="1"/>
    <col min="4889" max="4889" width="1.42578125" style="102" customWidth="1"/>
    <col min="4890" max="4892" width="6.140625" style="102" customWidth="1"/>
    <col min="4893" max="4893" width="2.140625" style="102" customWidth="1"/>
    <col min="4894" max="4894" width="17" style="102" customWidth="1"/>
    <col min="4895" max="4897" width="6.140625" style="102" customWidth="1"/>
    <col min="4898" max="4898" width="1.42578125" style="102" customWidth="1"/>
    <col min="4899" max="4901" width="6.140625" style="102" customWidth="1"/>
    <col min="4902" max="4902" width="1.42578125" style="102" customWidth="1"/>
    <col min="4903" max="4905" width="6.140625" style="102" customWidth="1"/>
    <col min="4906" max="4906" width="1.42578125" style="102" customWidth="1"/>
    <col min="4907" max="4909" width="6.140625" style="102" customWidth="1"/>
    <col min="4910" max="4910" width="1.42578125" style="102" customWidth="1"/>
    <col min="4911" max="4913" width="6.140625" style="102" customWidth="1"/>
    <col min="4914" max="4914" width="1.42578125" style="102" customWidth="1"/>
    <col min="4915" max="4917" width="6.140625" style="102" customWidth="1"/>
    <col min="4918" max="4918" width="1.42578125" style="102" customWidth="1"/>
    <col min="4919" max="4921" width="6.140625" style="102" customWidth="1"/>
    <col min="4922" max="5120" width="11.42578125" style="102"/>
    <col min="5121" max="5121" width="19.28515625" style="102" customWidth="1"/>
    <col min="5122" max="5124" width="7.42578125" style="102" bestFit="1" customWidth="1"/>
    <col min="5125" max="5125" width="1.42578125" style="102" customWidth="1"/>
    <col min="5126" max="5128" width="6.140625" style="102" customWidth="1"/>
    <col min="5129" max="5129" width="1.42578125" style="102" customWidth="1"/>
    <col min="5130" max="5132" width="6.140625" style="102" customWidth="1"/>
    <col min="5133" max="5133" width="1.42578125" style="102" customWidth="1"/>
    <col min="5134" max="5136" width="6.140625" style="102" customWidth="1"/>
    <col min="5137" max="5137" width="1.42578125" style="102" customWidth="1"/>
    <col min="5138" max="5140" width="6.140625" style="102" customWidth="1"/>
    <col min="5141" max="5141" width="1.42578125" style="102" customWidth="1"/>
    <col min="5142" max="5144" width="6.140625" style="102" customWidth="1"/>
    <col min="5145" max="5145" width="1.42578125" style="102" customWidth="1"/>
    <col min="5146" max="5148" width="6.140625" style="102" customWidth="1"/>
    <col min="5149" max="5149" width="2.140625" style="102" customWidth="1"/>
    <col min="5150" max="5150" width="17" style="102" customWidth="1"/>
    <col min="5151" max="5153" width="6.140625" style="102" customWidth="1"/>
    <col min="5154" max="5154" width="1.42578125" style="102" customWidth="1"/>
    <col min="5155" max="5157" width="6.140625" style="102" customWidth="1"/>
    <col min="5158" max="5158" width="1.42578125" style="102" customWidth="1"/>
    <col min="5159" max="5161" width="6.140625" style="102" customWidth="1"/>
    <col min="5162" max="5162" width="1.42578125" style="102" customWidth="1"/>
    <col min="5163" max="5165" width="6.140625" style="102" customWidth="1"/>
    <col min="5166" max="5166" width="1.42578125" style="102" customWidth="1"/>
    <col min="5167" max="5169" width="6.140625" style="102" customWidth="1"/>
    <col min="5170" max="5170" width="1.42578125" style="102" customWidth="1"/>
    <col min="5171" max="5173" width="6.140625" style="102" customWidth="1"/>
    <col min="5174" max="5174" width="1.42578125" style="102" customWidth="1"/>
    <col min="5175" max="5177" width="6.140625" style="102" customWidth="1"/>
    <col min="5178" max="5376" width="11.42578125" style="102"/>
    <col min="5377" max="5377" width="19.28515625" style="102" customWidth="1"/>
    <col min="5378" max="5380" width="7.42578125" style="102" bestFit="1" customWidth="1"/>
    <col min="5381" max="5381" width="1.42578125" style="102" customWidth="1"/>
    <col min="5382" max="5384" width="6.140625" style="102" customWidth="1"/>
    <col min="5385" max="5385" width="1.42578125" style="102" customWidth="1"/>
    <col min="5386" max="5388" width="6.140625" style="102" customWidth="1"/>
    <col min="5389" max="5389" width="1.42578125" style="102" customWidth="1"/>
    <col min="5390" max="5392" width="6.140625" style="102" customWidth="1"/>
    <col min="5393" max="5393" width="1.42578125" style="102" customWidth="1"/>
    <col min="5394" max="5396" width="6.140625" style="102" customWidth="1"/>
    <col min="5397" max="5397" width="1.42578125" style="102" customWidth="1"/>
    <col min="5398" max="5400" width="6.140625" style="102" customWidth="1"/>
    <col min="5401" max="5401" width="1.42578125" style="102" customWidth="1"/>
    <col min="5402" max="5404" width="6.140625" style="102" customWidth="1"/>
    <col min="5405" max="5405" width="2.140625" style="102" customWidth="1"/>
    <col min="5406" max="5406" width="17" style="102" customWidth="1"/>
    <col min="5407" max="5409" width="6.140625" style="102" customWidth="1"/>
    <col min="5410" max="5410" width="1.42578125" style="102" customWidth="1"/>
    <col min="5411" max="5413" width="6.140625" style="102" customWidth="1"/>
    <col min="5414" max="5414" width="1.42578125" style="102" customWidth="1"/>
    <col min="5415" max="5417" width="6.140625" style="102" customWidth="1"/>
    <col min="5418" max="5418" width="1.42578125" style="102" customWidth="1"/>
    <col min="5419" max="5421" width="6.140625" style="102" customWidth="1"/>
    <col min="5422" max="5422" width="1.42578125" style="102" customWidth="1"/>
    <col min="5423" max="5425" width="6.140625" style="102" customWidth="1"/>
    <col min="5426" max="5426" width="1.42578125" style="102" customWidth="1"/>
    <col min="5427" max="5429" width="6.140625" style="102" customWidth="1"/>
    <col min="5430" max="5430" width="1.42578125" style="102" customWidth="1"/>
    <col min="5431" max="5433" width="6.140625" style="102" customWidth="1"/>
    <col min="5434" max="5632" width="11.42578125" style="102"/>
    <col min="5633" max="5633" width="19.28515625" style="102" customWidth="1"/>
    <col min="5634" max="5636" width="7.42578125" style="102" bestFit="1" customWidth="1"/>
    <col min="5637" max="5637" width="1.42578125" style="102" customWidth="1"/>
    <col min="5638" max="5640" width="6.140625" style="102" customWidth="1"/>
    <col min="5641" max="5641" width="1.42578125" style="102" customWidth="1"/>
    <col min="5642" max="5644" width="6.140625" style="102" customWidth="1"/>
    <col min="5645" max="5645" width="1.42578125" style="102" customWidth="1"/>
    <col min="5646" max="5648" width="6.140625" style="102" customWidth="1"/>
    <col min="5649" max="5649" width="1.42578125" style="102" customWidth="1"/>
    <col min="5650" max="5652" width="6.140625" style="102" customWidth="1"/>
    <col min="5653" max="5653" width="1.42578125" style="102" customWidth="1"/>
    <col min="5654" max="5656" width="6.140625" style="102" customWidth="1"/>
    <col min="5657" max="5657" width="1.42578125" style="102" customWidth="1"/>
    <col min="5658" max="5660" width="6.140625" style="102" customWidth="1"/>
    <col min="5661" max="5661" width="2.140625" style="102" customWidth="1"/>
    <col min="5662" max="5662" width="17" style="102" customWidth="1"/>
    <col min="5663" max="5665" width="6.140625" style="102" customWidth="1"/>
    <col min="5666" max="5666" width="1.42578125" style="102" customWidth="1"/>
    <col min="5667" max="5669" width="6.140625" style="102" customWidth="1"/>
    <col min="5670" max="5670" width="1.42578125" style="102" customWidth="1"/>
    <col min="5671" max="5673" width="6.140625" style="102" customWidth="1"/>
    <col min="5674" max="5674" width="1.42578125" style="102" customWidth="1"/>
    <col min="5675" max="5677" width="6.140625" style="102" customWidth="1"/>
    <col min="5678" max="5678" width="1.42578125" style="102" customWidth="1"/>
    <col min="5679" max="5681" width="6.140625" style="102" customWidth="1"/>
    <col min="5682" max="5682" width="1.42578125" style="102" customWidth="1"/>
    <col min="5683" max="5685" width="6.140625" style="102" customWidth="1"/>
    <col min="5686" max="5686" width="1.42578125" style="102" customWidth="1"/>
    <col min="5687" max="5689" width="6.140625" style="102" customWidth="1"/>
    <col min="5690" max="5888" width="11.42578125" style="102"/>
    <col min="5889" max="5889" width="19.28515625" style="102" customWidth="1"/>
    <col min="5890" max="5892" width="7.42578125" style="102" bestFit="1" customWidth="1"/>
    <col min="5893" max="5893" width="1.42578125" style="102" customWidth="1"/>
    <col min="5894" max="5896" width="6.140625" style="102" customWidth="1"/>
    <col min="5897" max="5897" width="1.42578125" style="102" customWidth="1"/>
    <col min="5898" max="5900" width="6.140625" style="102" customWidth="1"/>
    <col min="5901" max="5901" width="1.42578125" style="102" customWidth="1"/>
    <col min="5902" max="5904" width="6.140625" style="102" customWidth="1"/>
    <col min="5905" max="5905" width="1.42578125" style="102" customWidth="1"/>
    <col min="5906" max="5908" width="6.140625" style="102" customWidth="1"/>
    <col min="5909" max="5909" width="1.42578125" style="102" customWidth="1"/>
    <col min="5910" max="5912" width="6.140625" style="102" customWidth="1"/>
    <col min="5913" max="5913" width="1.42578125" style="102" customWidth="1"/>
    <col min="5914" max="5916" width="6.140625" style="102" customWidth="1"/>
    <col min="5917" max="5917" width="2.140625" style="102" customWidth="1"/>
    <col min="5918" max="5918" width="17" style="102" customWidth="1"/>
    <col min="5919" max="5921" width="6.140625" style="102" customWidth="1"/>
    <col min="5922" max="5922" width="1.42578125" style="102" customWidth="1"/>
    <col min="5923" max="5925" width="6.140625" style="102" customWidth="1"/>
    <col min="5926" max="5926" width="1.42578125" style="102" customWidth="1"/>
    <col min="5927" max="5929" width="6.140625" style="102" customWidth="1"/>
    <col min="5930" max="5930" width="1.42578125" style="102" customWidth="1"/>
    <col min="5931" max="5933" width="6.140625" style="102" customWidth="1"/>
    <col min="5934" max="5934" width="1.42578125" style="102" customWidth="1"/>
    <col min="5935" max="5937" width="6.140625" style="102" customWidth="1"/>
    <col min="5938" max="5938" width="1.42578125" style="102" customWidth="1"/>
    <col min="5939" max="5941" width="6.140625" style="102" customWidth="1"/>
    <col min="5942" max="5942" width="1.42578125" style="102" customWidth="1"/>
    <col min="5943" max="5945" width="6.140625" style="102" customWidth="1"/>
    <col min="5946" max="6144" width="11.42578125" style="102"/>
    <col min="6145" max="6145" width="19.28515625" style="102" customWidth="1"/>
    <col min="6146" max="6148" width="7.42578125" style="102" bestFit="1" customWidth="1"/>
    <col min="6149" max="6149" width="1.42578125" style="102" customWidth="1"/>
    <col min="6150" max="6152" width="6.140625" style="102" customWidth="1"/>
    <col min="6153" max="6153" width="1.42578125" style="102" customWidth="1"/>
    <col min="6154" max="6156" width="6.140625" style="102" customWidth="1"/>
    <col min="6157" max="6157" width="1.42578125" style="102" customWidth="1"/>
    <col min="6158" max="6160" width="6.140625" style="102" customWidth="1"/>
    <col min="6161" max="6161" width="1.42578125" style="102" customWidth="1"/>
    <col min="6162" max="6164" width="6.140625" style="102" customWidth="1"/>
    <col min="6165" max="6165" width="1.42578125" style="102" customWidth="1"/>
    <col min="6166" max="6168" width="6.140625" style="102" customWidth="1"/>
    <col min="6169" max="6169" width="1.42578125" style="102" customWidth="1"/>
    <col min="6170" max="6172" width="6.140625" style="102" customWidth="1"/>
    <col min="6173" max="6173" width="2.140625" style="102" customWidth="1"/>
    <col min="6174" max="6174" width="17" style="102" customWidth="1"/>
    <col min="6175" max="6177" width="6.140625" style="102" customWidth="1"/>
    <col min="6178" max="6178" width="1.42578125" style="102" customWidth="1"/>
    <col min="6179" max="6181" width="6.140625" style="102" customWidth="1"/>
    <col min="6182" max="6182" width="1.42578125" style="102" customWidth="1"/>
    <col min="6183" max="6185" width="6.140625" style="102" customWidth="1"/>
    <col min="6186" max="6186" width="1.42578125" style="102" customWidth="1"/>
    <col min="6187" max="6189" width="6.140625" style="102" customWidth="1"/>
    <col min="6190" max="6190" width="1.42578125" style="102" customWidth="1"/>
    <col min="6191" max="6193" width="6.140625" style="102" customWidth="1"/>
    <col min="6194" max="6194" width="1.42578125" style="102" customWidth="1"/>
    <col min="6195" max="6197" width="6.140625" style="102" customWidth="1"/>
    <col min="6198" max="6198" width="1.42578125" style="102" customWidth="1"/>
    <col min="6199" max="6201" width="6.140625" style="102" customWidth="1"/>
    <col min="6202" max="6400" width="11.42578125" style="102"/>
    <col min="6401" max="6401" width="19.28515625" style="102" customWidth="1"/>
    <col min="6402" max="6404" width="7.42578125" style="102" bestFit="1" customWidth="1"/>
    <col min="6405" max="6405" width="1.42578125" style="102" customWidth="1"/>
    <col min="6406" max="6408" width="6.140625" style="102" customWidth="1"/>
    <col min="6409" max="6409" width="1.42578125" style="102" customWidth="1"/>
    <col min="6410" max="6412" width="6.140625" style="102" customWidth="1"/>
    <col min="6413" max="6413" width="1.42578125" style="102" customWidth="1"/>
    <col min="6414" max="6416" width="6.140625" style="102" customWidth="1"/>
    <col min="6417" max="6417" width="1.42578125" style="102" customWidth="1"/>
    <col min="6418" max="6420" width="6.140625" style="102" customWidth="1"/>
    <col min="6421" max="6421" width="1.42578125" style="102" customWidth="1"/>
    <col min="6422" max="6424" width="6.140625" style="102" customWidth="1"/>
    <col min="6425" max="6425" width="1.42578125" style="102" customWidth="1"/>
    <col min="6426" max="6428" width="6.140625" style="102" customWidth="1"/>
    <col min="6429" max="6429" width="2.140625" style="102" customWidth="1"/>
    <col min="6430" max="6430" width="17" style="102" customWidth="1"/>
    <col min="6431" max="6433" width="6.140625" style="102" customWidth="1"/>
    <col min="6434" max="6434" width="1.42578125" style="102" customWidth="1"/>
    <col min="6435" max="6437" width="6.140625" style="102" customWidth="1"/>
    <col min="6438" max="6438" width="1.42578125" style="102" customWidth="1"/>
    <col min="6439" max="6441" width="6.140625" style="102" customWidth="1"/>
    <col min="6442" max="6442" width="1.42578125" style="102" customWidth="1"/>
    <col min="6443" max="6445" width="6.140625" style="102" customWidth="1"/>
    <col min="6446" max="6446" width="1.42578125" style="102" customWidth="1"/>
    <col min="6447" max="6449" width="6.140625" style="102" customWidth="1"/>
    <col min="6450" max="6450" width="1.42578125" style="102" customWidth="1"/>
    <col min="6451" max="6453" width="6.140625" style="102" customWidth="1"/>
    <col min="6454" max="6454" width="1.42578125" style="102" customWidth="1"/>
    <col min="6455" max="6457" width="6.140625" style="102" customWidth="1"/>
    <col min="6458" max="6656" width="11.42578125" style="102"/>
    <col min="6657" max="6657" width="19.28515625" style="102" customWidth="1"/>
    <col min="6658" max="6660" width="7.42578125" style="102" bestFit="1" customWidth="1"/>
    <col min="6661" max="6661" width="1.42578125" style="102" customWidth="1"/>
    <col min="6662" max="6664" width="6.140625" style="102" customWidth="1"/>
    <col min="6665" max="6665" width="1.42578125" style="102" customWidth="1"/>
    <col min="6666" max="6668" width="6.140625" style="102" customWidth="1"/>
    <col min="6669" max="6669" width="1.42578125" style="102" customWidth="1"/>
    <col min="6670" max="6672" width="6.140625" style="102" customWidth="1"/>
    <col min="6673" max="6673" width="1.42578125" style="102" customWidth="1"/>
    <col min="6674" max="6676" width="6.140625" style="102" customWidth="1"/>
    <col min="6677" max="6677" width="1.42578125" style="102" customWidth="1"/>
    <col min="6678" max="6680" width="6.140625" style="102" customWidth="1"/>
    <col min="6681" max="6681" width="1.42578125" style="102" customWidth="1"/>
    <col min="6682" max="6684" width="6.140625" style="102" customWidth="1"/>
    <col min="6685" max="6685" width="2.140625" style="102" customWidth="1"/>
    <col min="6686" max="6686" width="17" style="102" customWidth="1"/>
    <col min="6687" max="6689" width="6.140625" style="102" customWidth="1"/>
    <col min="6690" max="6690" width="1.42578125" style="102" customWidth="1"/>
    <col min="6691" max="6693" width="6.140625" style="102" customWidth="1"/>
    <col min="6694" max="6694" width="1.42578125" style="102" customWidth="1"/>
    <col min="6695" max="6697" width="6.140625" style="102" customWidth="1"/>
    <col min="6698" max="6698" width="1.42578125" style="102" customWidth="1"/>
    <col min="6699" max="6701" width="6.140625" style="102" customWidth="1"/>
    <col min="6702" max="6702" width="1.42578125" style="102" customWidth="1"/>
    <col min="6703" max="6705" width="6.140625" style="102" customWidth="1"/>
    <col min="6706" max="6706" width="1.42578125" style="102" customWidth="1"/>
    <col min="6707" max="6709" width="6.140625" style="102" customWidth="1"/>
    <col min="6710" max="6710" width="1.42578125" style="102" customWidth="1"/>
    <col min="6711" max="6713" width="6.140625" style="102" customWidth="1"/>
    <col min="6714" max="6912" width="11.42578125" style="102"/>
    <col min="6913" max="6913" width="19.28515625" style="102" customWidth="1"/>
    <col min="6914" max="6916" width="7.42578125" style="102" bestFit="1" customWidth="1"/>
    <col min="6917" max="6917" width="1.42578125" style="102" customWidth="1"/>
    <col min="6918" max="6920" width="6.140625" style="102" customWidth="1"/>
    <col min="6921" max="6921" width="1.42578125" style="102" customWidth="1"/>
    <col min="6922" max="6924" width="6.140625" style="102" customWidth="1"/>
    <col min="6925" max="6925" width="1.42578125" style="102" customWidth="1"/>
    <col min="6926" max="6928" width="6.140625" style="102" customWidth="1"/>
    <col min="6929" max="6929" width="1.42578125" style="102" customWidth="1"/>
    <col min="6930" max="6932" width="6.140625" style="102" customWidth="1"/>
    <col min="6933" max="6933" width="1.42578125" style="102" customWidth="1"/>
    <col min="6934" max="6936" width="6.140625" style="102" customWidth="1"/>
    <col min="6937" max="6937" width="1.42578125" style="102" customWidth="1"/>
    <col min="6938" max="6940" width="6.140625" style="102" customWidth="1"/>
    <col min="6941" max="6941" width="2.140625" style="102" customWidth="1"/>
    <col min="6942" max="6942" width="17" style="102" customWidth="1"/>
    <col min="6943" max="6945" width="6.140625" style="102" customWidth="1"/>
    <col min="6946" max="6946" width="1.42578125" style="102" customWidth="1"/>
    <col min="6947" max="6949" width="6.140625" style="102" customWidth="1"/>
    <col min="6950" max="6950" width="1.42578125" style="102" customWidth="1"/>
    <col min="6951" max="6953" width="6.140625" style="102" customWidth="1"/>
    <col min="6954" max="6954" width="1.42578125" style="102" customWidth="1"/>
    <col min="6955" max="6957" width="6.140625" style="102" customWidth="1"/>
    <col min="6958" max="6958" width="1.42578125" style="102" customWidth="1"/>
    <col min="6959" max="6961" width="6.140625" style="102" customWidth="1"/>
    <col min="6962" max="6962" width="1.42578125" style="102" customWidth="1"/>
    <col min="6963" max="6965" width="6.140625" style="102" customWidth="1"/>
    <col min="6966" max="6966" width="1.42578125" style="102" customWidth="1"/>
    <col min="6967" max="6969" width="6.140625" style="102" customWidth="1"/>
    <col min="6970" max="7168" width="11.42578125" style="102"/>
    <col min="7169" max="7169" width="19.28515625" style="102" customWidth="1"/>
    <col min="7170" max="7172" width="7.42578125" style="102" bestFit="1" customWidth="1"/>
    <col min="7173" max="7173" width="1.42578125" style="102" customWidth="1"/>
    <col min="7174" max="7176" width="6.140625" style="102" customWidth="1"/>
    <col min="7177" max="7177" width="1.42578125" style="102" customWidth="1"/>
    <col min="7178" max="7180" width="6.140625" style="102" customWidth="1"/>
    <col min="7181" max="7181" width="1.42578125" style="102" customWidth="1"/>
    <col min="7182" max="7184" width="6.140625" style="102" customWidth="1"/>
    <col min="7185" max="7185" width="1.42578125" style="102" customWidth="1"/>
    <col min="7186" max="7188" width="6.140625" style="102" customWidth="1"/>
    <col min="7189" max="7189" width="1.42578125" style="102" customWidth="1"/>
    <col min="7190" max="7192" width="6.140625" style="102" customWidth="1"/>
    <col min="7193" max="7193" width="1.42578125" style="102" customWidth="1"/>
    <col min="7194" max="7196" width="6.140625" style="102" customWidth="1"/>
    <col min="7197" max="7197" width="2.140625" style="102" customWidth="1"/>
    <col min="7198" max="7198" width="17" style="102" customWidth="1"/>
    <col min="7199" max="7201" width="6.140625" style="102" customWidth="1"/>
    <col min="7202" max="7202" width="1.42578125" style="102" customWidth="1"/>
    <col min="7203" max="7205" width="6.140625" style="102" customWidth="1"/>
    <col min="7206" max="7206" width="1.42578125" style="102" customWidth="1"/>
    <col min="7207" max="7209" width="6.140625" style="102" customWidth="1"/>
    <col min="7210" max="7210" width="1.42578125" style="102" customWidth="1"/>
    <col min="7211" max="7213" width="6.140625" style="102" customWidth="1"/>
    <col min="7214" max="7214" width="1.42578125" style="102" customWidth="1"/>
    <col min="7215" max="7217" width="6.140625" style="102" customWidth="1"/>
    <col min="7218" max="7218" width="1.42578125" style="102" customWidth="1"/>
    <col min="7219" max="7221" width="6.140625" style="102" customWidth="1"/>
    <col min="7222" max="7222" width="1.42578125" style="102" customWidth="1"/>
    <col min="7223" max="7225" width="6.140625" style="102" customWidth="1"/>
    <col min="7226" max="7424" width="11.42578125" style="102"/>
    <col min="7425" max="7425" width="19.28515625" style="102" customWidth="1"/>
    <col min="7426" max="7428" width="7.42578125" style="102" bestFit="1" customWidth="1"/>
    <col min="7429" max="7429" width="1.42578125" style="102" customWidth="1"/>
    <col min="7430" max="7432" width="6.140625" style="102" customWidth="1"/>
    <col min="7433" max="7433" width="1.42578125" style="102" customWidth="1"/>
    <col min="7434" max="7436" width="6.140625" style="102" customWidth="1"/>
    <col min="7437" max="7437" width="1.42578125" style="102" customWidth="1"/>
    <col min="7438" max="7440" width="6.140625" style="102" customWidth="1"/>
    <col min="7441" max="7441" width="1.42578125" style="102" customWidth="1"/>
    <col min="7442" max="7444" width="6.140625" style="102" customWidth="1"/>
    <col min="7445" max="7445" width="1.42578125" style="102" customWidth="1"/>
    <col min="7446" max="7448" width="6.140625" style="102" customWidth="1"/>
    <col min="7449" max="7449" width="1.42578125" style="102" customWidth="1"/>
    <col min="7450" max="7452" width="6.140625" style="102" customWidth="1"/>
    <col min="7453" max="7453" width="2.140625" style="102" customWidth="1"/>
    <col min="7454" max="7454" width="17" style="102" customWidth="1"/>
    <col min="7455" max="7457" width="6.140625" style="102" customWidth="1"/>
    <col min="7458" max="7458" width="1.42578125" style="102" customWidth="1"/>
    <col min="7459" max="7461" width="6.140625" style="102" customWidth="1"/>
    <col min="7462" max="7462" width="1.42578125" style="102" customWidth="1"/>
    <col min="7463" max="7465" width="6.140625" style="102" customWidth="1"/>
    <col min="7466" max="7466" width="1.42578125" style="102" customWidth="1"/>
    <col min="7467" max="7469" width="6.140625" style="102" customWidth="1"/>
    <col min="7470" max="7470" width="1.42578125" style="102" customWidth="1"/>
    <col min="7471" max="7473" width="6.140625" style="102" customWidth="1"/>
    <col min="7474" max="7474" width="1.42578125" style="102" customWidth="1"/>
    <col min="7475" max="7477" width="6.140625" style="102" customWidth="1"/>
    <col min="7478" max="7478" width="1.42578125" style="102" customWidth="1"/>
    <col min="7479" max="7481" width="6.140625" style="102" customWidth="1"/>
    <col min="7482" max="7680" width="11.42578125" style="102"/>
    <col min="7681" max="7681" width="19.28515625" style="102" customWidth="1"/>
    <col min="7682" max="7684" width="7.42578125" style="102" bestFit="1" customWidth="1"/>
    <col min="7685" max="7685" width="1.42578125" style="102" customWidth="1"/>
    <col min="7686" max="7688" width="6.140625" style="102" customWidth="1"/>
    <col min="7689" max="7689" width="1.42578125" style="102" customWidth="1"/>
    <col min="7690" max="7692" width="6.140625" style="102" customWidth="1"/>
    <col min="7693" max="7693" width="1.42578125" style="102" customWidth="1"/>
    <col min="7694" max="7696" width="6.140625" style="102" customWidth="1"/>
    <col min="7697" max="7697" width="1.42578125" style="102" customWidth="1"/>
    <col min="7698" max="7700" width="6.140625" style="102" customWidth="1"/>
    <col min="7701" max="7701" width="1.42578125" style="102" customWidth="1"/>
    <col min="7702" max="7704" width="6.140625" style="102" customWidth="1"/>
    <col min="7705" max="7705" width="1.42578125" style="102" customWidth="1"/>
    <col min="7706" max="7708" width="6.140625" style="102" customWidth="1"/>
    <col min="7709" max="7709" width="2.140625" style="102" customWidth="1"/>
    <col min="7710" max="7710" width="17" style="102" customWidth="1"/>
    <col min="7711" max="7713" width="6.140625" style="102" customWidth="1"/>
    <col min="7714" max="7714" width="1.42578125" style="102" customWidth="1"/>
    <col min="7715" max="7717" width="6.140625" style="102" customWidth="1"/>
    <col min="7718" max="7718" width="1.42578125" style="102" customWidth="1"/>
    <col min="7719" max="7721" width="6.140625" style="102" customWidth="1"/>
    <col min="7722" max="7722" width="1.42578125" style="102" customWidth="1"/>
    <col min="7723" max="7725" width="6.140625" style="102" customWidth="1"/>
    <col min="7726" max="7726" width="1.42578125" style="102" customWidth="1"/>
    <col min="7727" max="7729" width="6.140625" style="102" customWidth="1"/>
    <col min="7730" max="7730" width="1.42578125" style="102" customWidth="1"/>
    <col min="7731" max="7733" width="6.140625" style="102" customWidth="1"/>
    <col min="7734" max="7734" width="1.42578125" style="102" customWidth="1"/>
    <col min="7735" max="7737" width="6.140625" style="102" customWidth="1"/>
    <col min="7738" max="7936" width="11.42578125" style="102"/>
    <col min="7937" max="7937" width="19.28515625" style="102" customWidth="1"/>
    <col min="7938" max="7940" width="7.42578125" style="102" bestFit="1" customWidth="1"/>
    <col min="7941" max="7941" width="1.42578125" style="102" customWidth="1"/>
    <col min="7942" max="7944" width="6.140625" style="102" customWidth="1"/>
    <col min="7945" max="7945" width="1.42578125" style="102" customWidth="1"/>
    <col min="7946" max="7948" width="6.140625" style="102" customWidth="1"/>
    <col min="7949" max="7949" width="1.42578125" style="102" customWidth="1"/>
    <col min="7950" max="7952" width="6.140625" style="102" customWidth="1"/>
    <col min="7953" max="7953" width="1.42578125" style="102" customWidth="1"/>
    <col min="7954" max="7956" width="6.140625" style="102" customWidth="1"/>
    <col min="7957" max="7957" width="1.42578125" style="102" customWidth="1"/>
    <col min="7958" max="7960" width="6.140625" style="102" customWidth="1"/>
    <col min="7961" max="7961" width="1.42578125" style="102" customWidth="1"/>
    <col min="7962" max="7964" width="6.140625" style="102" customWidth="1"/>
    <col min="7965" max="7965" width="2.140625" style="102" customWidth="1"/>
    <col min="7966" max="7966" width="17" style="102" customWidth="1"/>
    <col min="7967" max="7969" width="6.140625" style="102" customWidth="1"/>
    <col min="7970" max="7970" width="1.42578125" style="102" customWidth="1"/>
    <col min="7971" max="7973" width="6.140625" style="102" customWidth="1"/>
    <col min="7974" max="7974" width="1.42578125" style="102" customWidth="1"/>
    <col min="7975" max="7977" width="6.140625" style="102" customWidth="1"/>
    <col min="7978" max="7978" width="1.42578125" style="102" customWidth="1"/>
    <col min="7979" max="7981" width="6.140625" style="102" customWidth="1"/>
    <col min="7982" max="7982" width="1.42578125" style="102" customWidth="1"/>
    <col min="7983" max="7985" width="6.140625" style="102" customWidth="1"/>
    <col min="7986" max="7986" width="1.42578125" style="102" customWidth="1"/>
    <col min="7987" max="7989" width="6.140625" style="102" customWidth="1"/>
    <col min="7990" max="7990" width="1.42578125" style="102" customWidth="1"/>
    <col min="7991" max="7993" width="6.140625" style="102" customWidth="1"/>
    <col min="7994" max="8192" width="11.42578125" style="102"/>
    <col min="8193" max="8193" width="19.28515625" style="102" customWidth="1"/>
    <col min="8194" max="8196" width="7.42578125" style="102" bestFit="1" customWidth="1"/>
    <col min="8197" max="8197" width="1.42578125" style="102" customWidth="1"/>
    <col min="8198" max="8200" width="6.140625" style="102" customWidth="1"/>
    <col min="8201" max="8201" width="1.42578125" style="102" customWidth="1"/>
    <col min="8202" max="8204" width="6.140625" style="102" customWidth="1"/>
    <col min="8205" max="8205" width="1.42578125" style="102" customWidth="1"/>
    <col min="8206" max="8208" width="6.140625" style="102" customWidth="1"/>
    <col min="8209" max="8209" width="1.42578125" style="102" customWidth="1"/>
    <col min="8210" max="8212" width="6.140625" style="102" customWidth="1"/>
    <col min="8213" max="8213" width="1.42578125" style="102" customWidth="1"/>
    <col min="8214" max="8216" width="6.140625" style="102" customWidth="1"/>
    <col min="8217" max="8217" width="1.42578125" style="102" customWidth="1"/>
    <col min="8218" max="8220" width="6.140625" style="102" customWidth="1"/>
    <col min="8221" max="8221" width="2.140625" style="102" customWidth="1"/>
    <col min="8222" max="8222" width="17" style="102" customWidth="1"/>
    <col min="8223" max="8225" width="6.140625" style="102" customWidth="1"/>
    <col min="8226" max="8226" width="1.42578125" style="102" customWidth="1"/>
    <col min="8227" max="8229" width="6.140625" style="102" customWidth="1"/>
    <col min="8230" max="8230" width="1.42578125" style="102" customWidth="1"/>
    <col min="8231" max="8233" width="6.140625" style="102" customWidth="1"/>
    <col min="8234" max="8234" width="1.42578125" style="102" customWidth="1"/>
    <col min="8235" max="8237" width="6.140625" style="102" customWidth="1"/>
    <col min="8238" max="8238" width="1.42578125" style="102" customWidth="1"/>
    <col min="8239" max="8241" width="6.140625" style="102" customWidth="1"/>
    <col min="8242" max="8242" width="1.42578125" style="102" customWidth="1"/>
    <col min="8243" max="8245" width="6.140625" style="102" customWidth="1"/>
    <col min="8246" max="8246" width="1.42578125" style="102" customWidth="1"/>
    <col min="8247" max="8249" width="6.140625" style="102" customWidth="1"/>
    <col min="8250" max="8448" width="11.42578125" style="102"/>
    <col min="8449" max="8449" width="19.28515625" style="102" customWidth="1"/>
    <col min="8450" max="8452" width="7.42578125" style="102" bestFit="1" customWidth="1"/>
    <col min="8453" max="8453" width="1.42578125" style="102" customWidth="1"/>
    <col min="8454" max="8456" width="6.140625" style="102" customWidth="1"/>
    <col min="8457" max="8457" width="1.42578125" style="102" customWidth="1"/>
    <col min="8458" max="8460" width="6.140625" style="102" customWidth="1"/>
    <col min="8461" max="8461" width="1.42578125" style="102" customWidth="1"/>
    <col min="8462" max="8464" width="6.140625" style="102" customWidth="1"/>
    <col min="8465" max="8465" width="1.42578125" style="102" customWidth="1"/>
    <col min="8466" max="8468" width="6.140625" style="102" customWidth="1"/>
    <col min="8469" max="8469" width="1.42578125" style="102" customWidth="1"/>
    <col min="8470" max="8472" width="6.140625" style="102" customWidth="1"/>
    <col min="8473" max="8473" width="1.42578125" style="102" customWidth="1"/>
    <col min="8474" max="8476" width="6.140625" style="102" customWidth="1"/>
    <col min="8477" max="8477" width="2.140625" style="102" customWidth="1"/>
    <col min="8478" max="8478" width="17" style="102" customWidth="1"/>
    <col min="8479" max="8481" width="6.140625" style="102" customWidth="1"/>
    <col min="8482" max="8482" width="1.42578125" style="102" customWidth="1"/>
    <col min="8483" max="8485" width="6.140625" style="102" customWidth="1"/>
    <col min="8486" max="8486" width="1.42578125" style="102" customWidth="1"/>
    <col min="8487" max="8489" width="6.140625" style="102" customWidth="1"/>
    <col min="8490" max="8490" width="1.42578125" style="102" customWidth="1"/>
    <col min="8491" max="8493" width="6.140625" style="102" customWidth="1"/>
    <col min="8494" max="8494" width="1.42578125" style="102" customWidth="1"/>
    <col min="8495" max="8497" width="6.140625" style="102" customWidth="1"/>
    <col min="8498" max="8498" width="1.42578125" style="102" customWidth="1"/>
    <col min="8499" max="8501" width="6.140625" style="102" customWidth="1"/>
    <col min="8502" max="8502" width="1.42578125" style="102" customWidth="1"/>
    <col min="8503" max="8505" width="6.140625" style="102" customWidth="1"/>
    <col min="8506" max="8704" width="11.42578125" style="102"/>
    <col min="8705" max="8705" width="19.28515625" style="102" customWidth="1"/>
    <col min="8706" max="8708" width="7.42578125" style="102" bestFit="1" customWidth="1"/>
    <col min="8709" max="8709" width="1.42578125" style="102" customWidth="1"/>
    <col min="8710" max="8712" width="6.140625" style="102" customWidth="1"/>
    <col min="8713" max="8713" width="1.42578125" style="102" customWidth="1"/>
    <col min="8714" max="8716" width="6.140625" style="102" customWidth="1"/>
    <col min="8717" max="8717" width="1.42578125" style="102" customWidth="1"/>
    <col min="8718" max="8720" width="6.140625" style="102" customWidth="1"/>
    <col min="8721" max="8721" width="1.42578125" style="102" customWidth="1"/>
    <col min="8722" max="8724" width="6.140625" style="102" customWidth="1"/>
    <col min="8725" max="8725" width="1.42578125" style="102" customWidth="1"/>
    <col min="8726" max="8728" width="6.140625" style="102" customWidth="1"/>
    <col min="8729" max="8729" width="1.42578125" style="102" customWidth="1"/>
    <col min="8730" max="8732" width="6.140625" style="102" customWidth="1"/>
    <col min="8733" max="8733" width="2.140625" style="102" customWidth="1"/>
    <col min="8734" max="8734" width="17" style="102" customWidth="1"/>
    <col min="8735" max="8737" width="6.140625" style="102" customWidth="1"/>
    <col min="8738" max="8738" width="1.42578125" style="102" customWidth="1"/>
    <col min="8739" max="8741" width="6.140625" style="102" customWidth="1"/>
    <col min="8742" max="8742" width="1.42578125" style="102" customWidth="1"/>
    <col min="8743" max="8745" width="6.140625" style="102" customWidth="1"/>
    <col min="8746" max="8746" width="1.42578125" style="102" customWidth="1"/>
    <col min="8747" max="8749" width="6.140625" style="102" customWidth="1"/>
    <col min="8750" max="8750" width="1.42578125" style="102" customWidth="1"/>
    <col min="8751" max="8753" width="6.140625" style="102" customWidth="1"/>
    <col min="8754" max="8754" width="1.42578125" style="102" customWidth="1"/>
    <col min="8755" max="8757" width="6.140625" style="102" customWidth="1"/>
    <col min="8758" max="8758" width="1.42578125" style="102" customWidth="1"/>
    <col min="8759" max="8761" width="6.140625" style="102" customWidth="1"/>
    <col min="8762" max="8960" width="11.42578125" style="102"/>
    <col min="8961" max="8961" width="19.28515625" style="102" customWidth="1"/>
    <col min="8962" max="8964" width="7.42578125" style="102" bestFit="1" customWidth="1"/>
    <col min="8965" max="8965" width="1.42578125" style="102" customWidth="1"/>
    <col min="8966" max="8968" width="6.140625" style="102" customWidth="1"/>
    <col min="8969" max="8969" width="1.42578125" style="102" customWidth="1"/>
    <col min="8970" max="8972" width="6.140625" style="102" customWidth="1"/>
    <col min="8973" max="8973" width="1.42578125" style="102" customWidth="1"/>
    <col min="8974" max="8976" width="6.140625" style="102" customWidth="1"/>
    <col min="8977" max="8977" width="1.42578125" style="102" customWidth="1"/>
    <col min="8978" max="8980" width="6.140625" style="102" customWidth="1"/>
    <col min="8981" max="8981" width="1.42578125" style="102" customWidth="1"/>
    <col min="8982" max="8984" width="6.140625" style="102" customWidth="1"/>
    <col min="8985" max="8985" width="1.42578125" style="102" customWidth="1"/>
    <col min="8986" max="8988" width="6.140625" style="102" customWidth="1"/>
    <col min="8989" max="8989" width="2.140625" style="102" customWidth="1"/>
    <col min="8990" max="8990" width="17" style="102" customWidth="1"/>
    <col min="8991" max="8993" width="6.140625" style="102" customWidth="1"/>
    <col min="8994" max="8994" width="1.42578125" style="102" customWidth="1"/>
    <col min="8995" max="8997" width="6.140625" style="102" customWidth="1"/>
    <col min="8998" max="8998" width="1.42578125" style="102" customWidth="1"/>
    <col min="8999" max="9001" width="6.140625" style="102" customWidth="1"/>
    <col min="9002" max="9002" width="1.42578125" style="102" customWidth="1"/>
    <col min="9003" max="9005" width="6.140625" style="102" customWidth="1"/>
    <col min="9006" max="9006" width="1.42578125" style="102" customWidth="1"/>
    <col min="9007" max="9009" width="6.140625" style="102" customWidth="1"/>
    <col min="9010" max="9010" width="1.42578125" style="102" customWidth="1"/>
    <col min="9011" max="9013" width="6.140625" style="102" customWidth="1"/>
    <col min="9014" max="9014" width="1.42578125" style="102" customWidth="1"/>
    <col min="9015" max="9017" width="6.140625" style="102" customWidth="1"/>
    <col min="9018" max="9216" width="11.42578125" style="102"/>
    <col min="9217" max="9217" width="19.28515625" style="102" customWidth="1"/>
    <col min="9218" max="9220" width="7.42578125" style="102" bestFit="1" customWidth="1"/>
    <col min="9221" max="9221" width="1.42578125" style="102" customWidth="1"/>
    <col min="9222" max="9224" width="6.140625" style="102" customWidth="1"/>
    <col min="9225" max="9225" width="1.42578125" style="102" customWidth="1"/>
    <col min="9226" max="9228" width="6.140625" style="102" customWidth="1"/>
    <col min="9229" max="9229" width="1.42578125" style="102" customWidth="1"/>
    <col min="9230" max="9232" width="6.140625" style="102" customWidth="1"/>
    <col min="9233" max="9233" width="1.42578125" style="102" customWidth="1"/>
    <col min="9234" max="9236" width="6.140625" style="102" customWidth="1"/>
    <col min="9237" max="9237" width="1.42578125" style="102" customWidth="1"/>
    <col min="9238" max="9240" width="6.140625" style="102" customWidth="1"/>
    <col min="9241" max="9241" width="1.42578125" style="102" customWidth="1"/>
    <col min="9242" max="9244" width="6.140625" style="102" customWidth="1"/>
    <col min="9245" max="9245" width="2.140625" style="102" customWidth="1"/>
    <col min="9246" max="9246" width="17" style="102" customWidth="1"/>
    <col min="9247" max="9249" width="6.140625" style="102" customWidth="1"/>
    <col min="9250" max="9250" width="1.42578125" style="102" customWidth="1"/>
    <col min="9251" max="9253" width="6.140625" style="102" customWidth="1"/>
    <col min="9254" max="9254" width="1.42578125" style="102" customWidth="1"/>
    <col min="9255" max="9257" width="6.140625" style="102" customWidth="1"/>
    <col min="9258" max="9258" width="1.42578125" style="102" customWidth="1"/>
    <col min="9259" max="9261" width="6.140625" style="102" customWidth="1"/>
    <col min="9262" max="9262" width="1.42578125" style="102" customWidth="1"/>
    <col min="9263" max="9265" width="6.140625" style="102" customWidth="1"/>
    <col min="9266" max="9266" width="1.42578125" style="102" customWidth="1"/>
    <col min="9267" max="9269" width="6.140625" style="102" customWidth="1"/>
    <col min="9270" max="9270" width="1.42578125" style="102" customWidth="1"/>
    <col min="9271" max="9273" width="6.140625" style="102" customWidth="1"/>
    <col min="9274" max="9472" width="11.42578125" style="102"/>
    <col min="9473" max="9473" width="19.28515625" style="102" customWidth="1"/>
    <col min="9474" max="9476" width="7.42578125" style="102" bestFit="1" customWidth="1"/>
    <col min="9477" max="9477" width="1.42578125" style="102" customWidth="1"/>
    <col min="9478" max="9480" width="6.140625" style="102" customWidth="1"/>
    <col min="9481" max="9481" width="1.42578125" style="102" customWidth="1"/>
    <col min="9482" max="9484" width="6.140625" style="102" customWidth="1"/>
    <col min="9485" max="9485" width="1.42578125" style="102" customWidth="1"/>
    <col min="9486" max="9488" width="6.140625" style="102" customWidth="1"/>
    <col min="9489" max="9489" width="1.42578125" style="102" customWidth="1"/>
    <col min="9490" max="9492" width="6.140625" style="102" customWidth="1"/>
    <col min="9493" max="9493" width="1.42578125" style="102" customWidth="1"/>
    <col min="9494" max="9496" width="6.140625" style="102" customWidth="1"/>
    <col min="9497" max="9497" width="1.42578125" style="102" customWidth="1"/>
    <col min="9498" max="9500" width="6.140625" style="102" customWidth="1"/>
    <col min="9501" max="9501" width="2.140625" style="102" customWidth="1"/>
    <col min="9502" max="9502" width="17" style="102" customWidth="1"/>
    <col min="9503" max="9505" width="6.140625" style="102" customWidth="1"/>
    <col min="9506" max="9506" width="1.42578125" style="102" customWidth="1"/>
    <col min="9507" max="9509" width="6.140625" style="102" customWidth="1"/>
    <col min="9510" max="9510" width="1.42578125" style="102" customWidth="1"/>
    <col min="9511" max="9513" width="6.140625" style="102" customWidth="1"/>
    <col min="9514" max="9514" width="1.42578125" style="102" customWidth="1"/>
    <col min="9515" max="9517" width="6.140625" style="102" customWidth="1"/>
    <col min="9518" max="9518" width="1.42578125" style="102" customWidth="1"/>
    <col min="9519" max="9521" width="6.140625" style="102" customWidth="1"/>
    <col min="9522" max="9522" width="1.42578125" style="102" customWidth="1"/>
    <col min="9523" max="9525" width="6.140625" style="102" customWidth="1"/>
    <col min="9526" max="9526" width="1.42578125" style="102" customWidth="1"/>
    <col min="9527" max="9529" width="6.140625" style="102" customWidth="1"/>
    <col min="9530" max="9728" width="11.42578125" style="102"/>
    <col min="9729" max="9729" width="19.28515625" style="102" customWidth="1"/>
    <col min="9730" max="9732" width="7.42578125" style="102" bestFit="1" customWidth="1"/>
    <col min="9733" max="9733" width="1.42578125" style="102" customWidth="1"/>
    <col min="9734" max="9736" width="6.140625" style="102" customWidth="1"/>
    <col min="9737" max="9737" width="1.42578125" style="102" customWidth="1"/>
    <col min="9738" max="9740" width="6.140625" style="102" customWidth="1"/>
    <col min="9741" max="9741" width="1.42578125" style="102" customWidth="1"/>
    <col min="9742" max="9744" width="6.140625" style="102" customWidth="1"/>
    <col min="9745" max="9745" width="1.42578125" style="102" customWidth="1"/>
    <col min="9746" max="9748" width="6.140625" style="102" customWidth="1"/>
    <col min="9749" max="9749" width="1.42578125" style="102" customWidth="1"/>
    <col min="9750" max="9752" width="6.140625" style="102" customWidth="1"/>
    <col min="9753" max="9753" width="1.42578125" style="102" customWidth="1"/>
    <col min="9754" max="9756" width="6.140625" style="102" customWidth="1"/>
    <col min="9757" max="9757" width="2.140625" style="102" customWidth="1"/>
    <col min="9758" max="9758" width="17" style="102" customWidth="1"/>
    <col min="9759" max="9761" width="6.140625" style="102" customWidth="1"/>
    <col min="9762" max="9762" width="1.42578125" style="102" customWidth="1"/>
    <col min="9763" max="9765" width="6.140625" style="102" customWidth="1"/>
    <col min="9766" max="9766" width="1.42578125" style="102" customWidth="1"/>
    <col min="9767" max="9769" width="6.140625" style="102" customWidth="1"/>
    <col min="9770" max="9770" width="1.42578125" style="102" customWidth="1"/>
    <col min="9771" max="9773" width="6.140625" style="102" customWidth="1"/>
    <col min="9774" max="9774" width="1.42578125" style="102" customWidth="1"/>
    <col min="9775" max="9777" width="6.140625" style="102" customWidth="1"/>
    <col min="9778" max="9778" width="1.42578125" style="102" customWidth="1"/>
    <col min="9779" max="9781" width="6.140625" style="102" customWidth="1"/>
    <col min="9782" max="9782" width="1.42578125" style="102" customWidth="1"/>
    <col min="9783" max="9785" width="6.140625" style="102" customWidth="1"/>
    <col min="9786" max="9984" width="11.42578125" style="102"/>
    <col min="9985" max="9985" width="19.28515625" style="102" customWidth="1"/>
    <col min="9986" max="9988" width="7.42578125" style="102" bestFit="1" customWidth="1"/>
    <col min="9989" max="9989" width="1.42578125" style="102" customWidth="1"/>
    <col min="9990" max="9992" width="6.140625" style="102" customWidth="1"/>
    <col min="9993" max="9993" width="1.42578125" style="102" customWidth="1"/>
    <col min="9994" max="9996" width="6.140625" style="102" customWidth="1"/>
    <col min="9997" max="9997" width="1.42578125" style="102" customWidth="1"/>
    <col min="9998" max="10000" width="6.140625" style="102" customWidth="1"/>
    <col min="10001" max="10001" width="1.42578125" style="102" customWidth="1"/>
    <col min="10002" max="10004" width="6.140625" style="102" customWidth="1"/>
    <col min="10005" max="10005" width="1.42578125" style="102" customWidth="1"/>
    <col min="10006" max="10008" width="6.140625" style="102" customWidth="1"/>
    <col min="10009" max="10009" width="1.42578125" style="102" customWidth="1"/>
    <col min="10010" max="10012" width="6.140625" style="102" customWidth="1"/>
    <col min="10013" max="10013" width="2.140625" style="102" customWidth="1"/>
    <col min="10014" max="10014" width="17" style="102" customWidth="1"/>
    <col min="10015" max="10017" width="6.140625" style="102" customWidth="1"/>
    <col min="10018" max="10018" width="1.42578125" style="102" customWidth="1"/>
    <col min="10019" max="10021" width="6.140625" style="102" customWidth="1"/>
    <col min="10022" max="10022" width="1.42578125" style="102" customWidth="1"/>
    <col min="10023" max="10025" width="6.140625" style="102" customWidth="1"/>
    <col min="10026" max="10026" width="1.42578125" style="102" customWidth="1"/>
    <col min="10027" max="10029" width="6.140625" style="102" customWidth="1"/>
    <col min="10030" max="10030" width="1.42578125" style="102" customWidth="1"/>
    <col min="10031" max="10033" width="6.140625" style="102" customWidth="1"/>
    <col min="10034" max="10034" width="1.42578125" style="102" customWidth="1"/>
    <col min="10035" max="10037" width="6.140625" style="102" customWidth="1"/>
    <col min="10038" max="10038" width="1.42578125" style="102" customWidth="1"/>
    <col min="10039" max="10041" width="6.140625" style="102" customWidth="1"/>
    <col min="10042" max="10240" width="11.42578125" style="102"/>
    <col min="10241" max="10241" width="19.28515625" style="102" customWidth="1"/>
    <col min="10242" max="10244" width="7.42578125" style="102" bestFit="1" customWidth="1"/>
    <col min="10245" max="10245" width="1.42578125" style="102" customWidth="1"/>
    <col min="10246" max="10248" width="6.140625" style="102" customWidth="1"/>
    <col min="10249" max="10249" width="1.42578125" style="102" customWidth="1"/>
    <col min="10250" max="10252" width="6.140625" style="102" customWidth="1"/>
    <col min="10253" max="10253" width="1.42578125" style="102" customWidth="1"/>
    <col min="10254" max="10256" width="6.140625" style="102" customWidth="1"/>
    <col min="10257" max="10257" width="1.42578125" style="102" customWidth="1"/>
    <col min="10258" max="10260" width="6.140625" style="102" customWidth="1"/>
    <col min="10261" max="10261" width="1.42578125" style="102" customWidth="1"/>
    <col min="10262" max="10264" width="6.140625" style="102" customWidth="1"/>
    <col min="10265" max="10265" width="1.42578125" style="102" customWidth="1"/>
    <col min="10266" max="10268" width="6.140625" style="102" customWidth="1"/>
    <col min="10269" max="10269" width="2.140625" style="102" customWidth="1"/>
    <col min="10270" max="10270" width="17" style="102" customWidth="1"/>
    <col min="10271" max="10273" width="6.140625" style="102" customWidth="1"/>
    <col min="10274" max="10274" width="1.42578125" style="102" customWidth="1"/>
    <col min="10275" max="10277" width="6.140625" style="102" customWidth="1"/>
    <col min="10278" max="10278" width="1.42578125" style="102" customWidth="1"/>
    <col min="10279" max="10281" width="6.140625" style="102" customWidth="1"/>
    <col min="10282" max="10282" width="1.42578125" style="102" customWidth="1"/>
    <col min="10283" max="10285" width="6.140625" style="102" customWidth="1"/>
    <col min="10286" max="10286" width="1.42578125" style="102" customWidth="1"/>
    <col min="10287" max="10289" width="6.140625" style="102" customWidth="1"/>
    <col min="10290" max="10290" width="1.42578125" style="102" customWidth="1"/>
    <col min="10291" max="10293" width="6.140625" style="102" customWidth="1"/>
    <col min="10294" max="10294" width="1.42578125" style="102" customWidth="1"/>
    <col min="10295" max="10297" width="6.140625" style="102" customWidth="1"/>
    <col min="10298" max="10496" width="11.42578125" style="102"/>
    <col min="10497" max="10497" width="19.28515625" style="102" customWidth="1"/>
    <col min="10498" max="10500" width="7.42578125" style="102" bestFit="1" customWidth="1"/>
    <col min="10501" max="10501" width="1.42578125" style="102" customWidth="1"/>
    <col min="10502" max="10504" width="6.140625" style="102" customWidth="1"/>
    <col min="10505" max="10505" width="1.42578125" style="102" customWidth="1"/>
    <col min="10506" max="10508" width="6.140625" style="102" customWidth="1"/>
    <col min="10509" max="10509" width="1.42578125" style="102" customWidth="1"/>
    <col min="10510" max="10512" width="6.140625" style="102" customWidth="1"/>
    <col min="10513" max="10513" width="1.42578125" style="102" customWidth="1"/>
    <col min="10514" max="10516" width="6.140625" style="102" customWidth="1"/>
    <col min="10517" max="10517" width="1.42578125" style="102" customWidth="1"/>
    <col min="10518" max="10520" width="6.140625" style="102" customWidth="1"/>
    <col min="10521" max="10521" width="1.42578125" style="102" customWidth="1"/>
    <col min="10522" max="10524" width="6.140625" style="102" customWidth="1"/>
    <col min="10525" max="10525" width="2.140625" style="102" customWidth="1"/>
    <col min="10526" max="10526" width="17" style="102" customWidth="1"/>
    <col min="10527" max="10529" width="6.140625" style="102" customWidth="1"/>
    <col min="10530" max="10530" width="1.42578125" style="102" customWidth="1"/>
    <col min="10531" max="10533" width="6.140625" style="102" customWidth="1"/>
    <col min="10534" max="10534" width="1.42578125" style="102" customWidth="1"/>
    <col min="10535" max="10537" width="6.140625" style="102" customWidth="1"/>
    <col min="10538" max="10538" width="1.42578125" style="102" customWidth="1"/>
    <col min="10539" max="10541" width="6.140625" style="102" customWidth="1"/>
    <col min="10542" max="10542" width="1.42578125" style="102" customWidth="1"/>
    <col min="10543" max="10545" width="6.140625" style="102" customWidth="1"/>
    <col min="10546" max="10546" width="1.42578125" style="102" customWidth="1"/>
    <col min="10547" max="10549" width="6.140625" style="102" customWidth="1"/>
    <col min="10550" max="10550" width="1.42578125" style="102" customWidth="1"/>
    <col min="10551" max="10553" width="6.140625" style="102" customWidth="1"/>
    <col min="10554" max="10752" width="11.42578125" style="102"/>
    <col min="10753" max="10753" width="19.28515625" style="102" customWidth="1"/>
    <col min="10754" max="10756" width="7.42578125" style="102" bestFit="1" customWidth="1"/>
    <col min="10757" max="10757" width="1.42578125" style="102" customWidth="1"/>
    <col min="10758" max="10760" width="6.140625" style="102" customWidth="1"/>
    <col min="10761" max="10761" width="1.42578125" style="102" customWidth="1"/>
    <col min="10762" max="10764" width="6.140625" style="102" customWidth="1"/>
    <col min="10765" max="10765" width="1.42578125" style="102" customWidth="1"/>
    <col min="10766" max="10768" width="6.140625" style="102" customWidth="1"/>
    <col min="10769" max="10769" width="1.42578125" style="102" customWidth="1"/>
    <col min="10770" max="10772" width="6.140625" style="102" customWidth="1"/>
    <col min="10773" max="10773" width="1.42578125" style="102" customWidth="1"/>
    <col min="10774" max="10776" width="6.140625" style="102" customWidth="1"/>
    <col min="10777" max="10777" width="1.42578125" style="102" customWidth="1"/>
    <col min="10778" max="10780" width="6.140625" style="102" customWidth="1"/>
    <col min="10781" max="10781" width="2.140625" style="102" customWidth="1"/>
    <col min="10782" max="10782" width="17" style="102" customWidth="1"/>
    <col min="10783" max="10785" width="6.140625" style="102" customWidth="1"/>
    <col min="10786" max="10786" width="1.42578125" style="102" customWidth="1"/>
    <col min="10787" max="10789" width="6.140625" style="102" customWidth="1"/>
    <col min="10790" max="10790" width="1.42578125" style="102" customWidth="1"/>
    <col min="10791" max="10793" width="6.140625" style="102" customWidth="1"/>
    <col min="10794" max="10794" width="1.42578125" style="102" customWidth="1"/>
    <col min="10795" max="10797" width="6.140625" style="102" customWidth="1"/>
    <col min="10798" max="10798" width="1.42578125" style="102" customWidth="1"/>
    <col min="10799" max="10801" width="6.140625" style="102" customWidth="1"/>
    <col min="10802" max="10802" width="1.42578125" style="102" customWidth="1"/>
    <col min="10803" max="10805" width="6.140625" style="102" customWidth="1"/>
    <col min="10806" max="10806" width="1.42578125" style="102" customWidth="1"/>
    <col min="10807" max="10809" width="6.140625" style="102" customWidth="1"/>
    <col min="10810" max="11008" width="11.42578125" style="102"/>
    <col min="11009" max="11009" width="19.28515625" style="102" customWidth="1"/>
    <col min="11010" max="11012" width="7.42578125" style="102" bestFit="1" customWidth="1"/>
    <col min="11013" max="11013" width="1.42578125" style="102" customWidth="1"/>
    <col min="11014" max="11016" width="6.140625" style="102" customWidth="1"/>
    <col min="11017" max="11017" width="1.42578125" style="102" customWidth="1"/>
    <col min="11018" max="11020" width="6.140625" style="102" customWidth="1"/>
    <col min="11021" max="11021" width="1.42578125" style="102" customWidth="1"/>
    <col min="11022" max="11024" width="6.140625" style="102" customWidth="1"/>
    <col min="11025" max="11025" width="1.42578125" style="102" customWidth="1"/>
    <col min="11026" max="11028" width="6.140625" style="102" customWidth="1"/>
    <col min="11029" max="11029" width="1.42578125" style="102" customWidth="1"/>
    <col min="11030" max="11032" width="6.140625" style="102" customWidth="1"/>
    <col min="11033" max="11033" width="1.42578125" style="102" customWidth="1"/>
    <col min="11034" max="11036" width="6.140625" style="102" customWidth="1"/>
    <col min="11037" max="11037" width="2.140625" style="102" customWidth="1"/>
    <col min="11038" max="11038" width="17" style="102" customWidth="1"/>
    <col min="11039" max="11041" width="6.140625" style="102" customWidth="1"/>
    <col min="11042" max="11042" width="1.42578125" style="102" customWidth="1"/>
    <col min="11043" max="11045" width="6.140625" style="102" customWidth="1"/>
    <col min="11046" max="11046" width="1.42578125" style="102" customWidth="1"/>
    <col min="11047" max="11049" width="6.140625" style="102" customWidth="1"/>
    <col min="11050" max="11050" width="1.42578125" style="102" customWidth="1"/>
    <col min="11051" max="11053" width="6.140625" style="102" customWidth="1"/>
    <col min="11054" max="11054" width="1.42578125" style="102" customWidth="1"/>
    <col min="11055" max="11057" width="6.140625" style="102" customWidth="1"/>
    <col min="11058" max="11058" width="1.42578125" style="102" customWidth="1"/>
    <col min="11059" max="11061" width="6.140625" style="102" customWidth="1"/>
    <col min="11062" max="11062" width="1.42578125" style="102" customWidth="1"/>
    <col min="11063" max="11065" width="6.140625" style="102" customWidth="1"/>
    <col min="11066" max="11264" width="11.42578125" style="102"/>
    <col min="11265" max="11265" width="19.28515625" style="102" customWidth="1"/>
    <col min="11266" max="11268" width="7.42578125" style="102" bestFit="1" customWidth="1"/>
    <col min="11269" max="11269" width="1.42578125" style="102" customWidth="1"/>
    <col min="11270" max="11272" width="6.140625" style="102" customWidth="1"/>
    <col min="11273" max="11273" width="1.42578125" style="102" customWidth="1"/>
    <col min="11274" max="11276" width="6.140625" style="102" customWidth="1"/>
    <col min="11277" max="11277" width="1.42578125" style="102" customWidth="1"/>
    <col min="11278" max="11280" width="6.140625" style="102" customWidth="1"/>
    <col min="11281" max="11281" width="1.42578125" style="102" customWidth="1"/>
    <col min="11282" max="11284" width="6.140625" style="102" customWidth="1"/>
    <col min="11285" max="11285" width="1.42578125" style="102" customWidth="1"/>
    <col min="11286" max="11288" width="6.140625" style="102" customWidth="1"/>
    <col min="11289" max="11289" width="1.42578125" style="102" customWidth="1"/>
    <col min="11290" max="11292" width="6.140625" style="102" customWidth="1"/>
    <col min="11293" max="11293" width="2.140625" style="102" customWidth="1"/>
    <col min="11294" max="11294" width="17" style="102" customWidth="1"/>
    <col min="11295" max="11297" width="6.140625" style="102" customWidth="1"/>
    <col min="11298" max="11298" width="1.42578125" style="102" customWidth="1"/>
    <col min="11299" max="11301" width="6.140625" style="102" customWidth="1"/>
    <col min="11302" max="11302" width="1.42578125" style="102" customWidth="1"/>
    <col min="11303" max="11305" width="6.140625" style="102" customWidth="1"/>
    <col min="11306" max="11306" width="1.42578125" style="102" customWidth="1"/>
    <col min="11307" max="11309" width="6.140625" style="102" customWidth="1"/>
    <col min="11310" max="11310" width="1.42578125" style="102" customWidth="1"/>
    <col min="11311" max="11313" width="6.140625" style="102" customWidth="1"/>
    <col min="11314" max="11314" width="1.42578125" style="102" customWidth="1"/>
    <col min="11315" max="11317" width="6.140625" style="102" customWidth="1"/>
    <col min="11318" max="11318" width="1.42578125" style="102" customWidth="1"/>
    <col min="11319" max="11321" width="6.140625" style="102" customWidth="1"/>
    <col min="11322" max="11520" width="11.42578125" style="102"/>
    <col min="11521" max="11521" width="19.28515625" style="102" customWidth="1"/>
    <col min="11522" max="11524" width="7.42578125" style="102" bestFit="1" customWidth="1"/>
    <col min="11525" max="11525" width="1.42578125" style="102" customWidth="1"/>
    <col min="11526" max="11528" width="6.140625" style="102" customWidth="1"/>
    <col min="11529" max="11529" width="1.42578125" style="102" customWidth="1"/>
    <col min="11530" max="11532" width="6.140625" style="102" customWidth="1"/>
    <col min="11533" max="11533" width="1.42578125" style="102" customWidth="1"/>
    <col min="11534" max="11536" width="6.140625" style="102" customWidth="1"/>
    <col min="11537" max="11537" width="1.42578125" style="102" customWidth="1"/>
    <col min="11538" max="11540" width="6.140625" style="102" customWidth="1"/>
    <col min="11541" max="11541" width="1.42578125" style="102" customWidth="1"/>
    <col min="11542" max="11544" width="6.140625" style="102" customWidth="1"/>
    <col min="11545" max="11545" width="1.42578125" style="102" customWidth="1"/>
    <col min="11546" max="11548" width="6.140625" style="102" customWidth="1"/>
    <col min="11549" max="11549" width="2.140625" style="102" customWidth="1"/>
    <col min="11550" max="11550" width="17" style="102" customWidth="1"/>
    <col min="11551" max="11553" width="6.140625" style="102" customWidth="1"/>
    <col min="11554" max="11554" width="1.42578125" style="102" customWidth="1"/>
    <col min="11555" max="11557" width="6.140625" style="102" customWidth="1"/>
    <col min="11558" max="11558" width="1.42578125" style="102" customWidth="1"/>
    <col min="11559" max="11561" width="6.140625" style="102" customWidth="1"/>
    <col min="11562" max="11562" width="1.42578125" style="102" customWidth="1"/>
    <col min="11563" max="11565" width="6.140625" style="102" customWidth="1"/>
    <col min="11566" max="11566" width="1.42578125" style="102" customWidth="1"/>
    <col min="11567" max="11569" width="6.140625" style="102" customWidth="1"/>
    <col min="11570" max="11570" width="1.42578125" style="102" customWidth="1"/>
    <col min="11571" max="11573" width="6.140625" style="102" customWidth="1"/>
    <col min="11574" max="11574" width="1.42578125" style="102" customWidth="1"/>
    <col min="11575" max="11577" width="6.140625" style="102" customWidth="1"/>
    <col min="11578" max="11776" width="11.42578125" style="102"/>
    <col min="11777" max="11777" width="19.28515625" style="102" customWidth="1"/>
    <col min="11778" max="11780" width="7.42578125" style="102" bestFit="1" customWidth="1"/>
    <col min="11781" max="11781" width="1.42578125" style="102" customWidth="1"/>
    <col min="11782" max="11784" width="6.140625" style="102" customWidth="1"/>
    <col min="11785" max="11785" width="1.42578125" style="102" customWidth="1"/>
    <col min="11786" max="11788" width="6.140625" style="102" customWidth="1"/>
    <col min="11789" max="11789" width="1.42578125" style="102" customWidth="1"/>
    <col min="11790" max="11792" width="6.140625" style="102" customWidth="1"/>
    <col min="11793" max="11793" width="1.42578125" style="102" customWidth="1"/>
    <col min="11794" max="11796" width="6.140625" style="102" customWidth="1"/>
    <col min="11797" max="11797" width="1.42578125" style="102" customWidth="1"/>
    <col min="11798" max="11800" width="6.140625" style="102" customWidth="1"/>
    <col min="11801" max="11801" width="1.42578125" style="102" customWidth="1"/>
    <col min="11802" max="11804" width="6.140625" style="102" customWidth="1"/>
    <col min="11805" max="11805" width="2.140625" style="102" customWidth="1"/>
    <col min="11806" max="11806" width="17" style="102" customWidth="1"/>
    <col min="11807" max="11809" width="6.140625" style="102" customWidth="1"/>
    <col min="11810" max="11810" width="1.42578125" style="102" customWidth="1"/>
    <col min="11811" max="11813" width="6.140625" style="102" customWidth="1"/>
    <col min="11814" max="11814" width="1.42578125" style="102" customWidth="1"/>
    <col min="11815" max="11817" width="6.140625" style="102" customWidth="1"/>
    <col min="11818" max="11818" width="1.42578125" style="102" customWidth="1"/>
    <col min="11819" max="11821" width="6.140625" style="102" customWidth="1"/>
    <col min="11822" max="11822" width="1.42578125" style="102" customWidth="1"/>
    <col min="11823" max="11825" width="6.140625" style="102" customWidth="1"/>
    <col min="11826" max="11826" width="1.42578125" style="102" customWidth="1"/>
    <col min="11827" max="11829" width="6.140625" style="102" customWidth="1"/>
    <col min="11830" max="11830" width="1.42578125" style="102" customWidth="1"/>
    <col min="11831" max="11833" width="6.140625" style="102" customWidth="1"/>
    <col min="11834" max="12032" width="11.42578125" style="102"/>
    <col min="12033" max="12033" width="19.28515625" style="102" customWidth="1"/>
    <col min="12034" max="12036" width="7.42578125" style="102" bestFit="1" customWidth="1"/>
    <col min="12037" max="12037" width="1.42578125" style="102" customWidth="1"/>
    <col min="12038" max="12040" width="6.140625" style="102" customWidth="1"/>
    <col min="12041" max="12041" width="1.42578125" style="102" customWidth="1"/>
    <col min="12042" max="12044" width="6.140625" style="102" customWidth="1"/>
    <col min="12045" max="12045" width="1.42578125" style="102" customWidth="1"/>
    <col min="12046" max="12048" width="6.140625" style="102" customWidth="1"/>
    <col min="12049" max="12049" width="1.42578125" style="102" customWidth="1"/>
    <col min="12050" max="12052" width="6.140625" style="102" customWidth="1"/>
    <col min="12053" max="12053" width="1.42578125" style="102" customWidth="1"/>
    <col min="12054" max="12056" width="6.140625" style="102" customWidth="1"/>
    <col min="12057" max="12057" width="1.42578125" style="102" customWidth="1"/>
    <col min="12058" max="12060" width="6.140625" style="102" customWidth="1"/>
    <col min="12061" max="12061" width="2.140625" style="102" customWidth="1"/>
    <col min="12062" max="12062" width="17" style="102" customWidth="1"/>
    <col min="12063" max="12065" width="6.140625" style="102" customWidth="1"/>
    <col min="12066" max="12066" width="1.42578125" style="102" customWidth="1"/>
    <col min="12067" max="12069" width="6.140625" style="102" customWidth="1"/>
    <col min="12070" max="12070" width="1.42578125" style="102" customWidth="1"/>
    <col min="12071" max="12073" width="6.140625" style="102" customWidth="1"/>
    <col min="12074" max="12074" width="1.42578125" style="102" customWidth="1"/>
    <col min="12075" max="12077" width="6.140625" style="102" customWidth="1"/>
    <col min="12078" max="12078" width="1.42578125" style="102" customWidth="1"/>
    <col min="12079" max="12081" width="6.140625" style="102" customWidth="1"/>
    <col min="12082" max="12082" width="1.42578125" style="102" customWidth="1"/>
    <col min="12083" max="12085" width="6.140625" style="102" customWidth="1"/>
    <col min="12086" max="12086" width="1.42578125" style="102" customWidth="1"/>
    <col min="12087" max="12089" width="6.140625" style="102" customWidth="1"/>
    <col min="12090" max="12288" width="11.42578125" style="102"/>
    <col min="12289" max="12289" width="19.28515625" style="102" customWidth="1"/>
    <col min="12290" max="12292" width="7.42578125" style="102" bestFit="1" customWidth="1"/>
    <col min="12293" max="12293" width="1.42578125" style="102" customWidth="1"/>
    <col min="12294" max="12296" width="6.140625" style="102" customWidth="1"/>
    <col min="12297" max="12297" width="1.42578125" style="102" customWidth="1"/>
    <col min="12298" max="12300" width="6.140625" style="102" customWidth="1"/>
    <col min="12301" max="12301" width="1.42578125" style="102" customWidth="1"/>
    <col min="12302" max="12304" width="6.140625" style="102" customWidth="1"/>
    <col min="12305" max="12305" width="1.42578125" style="102" customWidth="1"/>
    <col min="12306" max="12308" width="6.140625" style="102" customWidth="1"/>
    <col min="12309" max="12309" width="1.42578125" style="102" customWidth="1"/>
    <col min="12310" max="12312" width="6.140625" style="102" customWidth="1"/>
    <col min="12313" max="12313" width="1.42578125" style="102" customWidth="1"/>
    <col min="12314" max="12316" width="6.140625" style="102" customWidth="1"/>
    <col min="12317" max="12317" width="2.140625" style="102" customWidth="1"/>
    <col min="12318" max="12318" width="17" style="102" customWidth="1"/>
    <col min="12319" max="12321" width="6.140625" style="102" customWidth="1"/>
    <col min="12322" max="12322" width="1.42578125" style="102" customWidth="1"/>
    <col min="12323" max="12325" width="6.140625" style="102" customWidth="1"/>
    <col min="12326" max="12326" width="1.42578125" style="102" customWidth="1"/>
    <col min="12327" max="12329" width="6.140625" style="102" customWidth="1"/>
    <col min="12330" max="12330" width="1.42578125" style="102" customWidth="1"/>
    <col min="12331" max="12333" width="6.140625" style="102" customWidth="1"/>
    <col min="12334" max="12334" width="1.42578125" style="102" customWidth="1"/>
    <col min="12335" max="12337" width="6.140625" style="102" customWidth="1"/>
    <col min="12338" max="12338" width="1.42578125" style="102" customWidth="1"/>
    <col min="12339" max="12341" width="6.140625" style="102" customWidth="1"/>
    <col min="12342" max="12342" width="1.42578125" style="102" customWidth="1"/>
    <col min="12343" max="12345" width="6.140625" style="102" customWidth="1"/>
    <col min="12346" max="12544" width="11.42578125" style="102"/>
    <col min="12545" max="12545" width="19.28515625" style="102" customWidth="1"/>
    <col min="12546" max="12548" width="7.42578125" style="102" bestFit="1" customWidth="1"/>
    <col min="12549" max="12549" width="1.42578125" style="102" customWidth="1"/>
    <col min="12550" max="12552" width="6.140625" style="102" customWidth="1"/>
    <col min="12553" max="12553" width="1.42578125" style="102" customWidth="1"/>
    <col min="12554" max="12556" width="6.140625" style="102" customWidth="1"/>
    <col min="12557" max="12557" width="1.42578125" style="102" customWidth="1"/>
    <col min="12558" max="12560" width="6.140625" style="102" customWidth="1"/>
    <col min="12561" max="12561" width="1.42578125" style="102" customWidth="1"/>
    <col min="12562" max="12564" width="6.140625" style="102" customWidth="1"/>
    <col min="12565" max="12565" width="1.42578125" style="102" customWidth="1"/>
    <col min="12566" max="12568" width="6.140625" style="102" customWidth="1"/>
    <col min="12569" max="12569" width="1.42578125" style="102" customWidth="1"/>
    <col min="12570" max="12572" width="6.140625" style="102" customWidth="1"/>
    <col min="12573" max="12573" width="2.140625" style="102" customWidth="1"/>
    <col min="12574" max="12574" width="17" style="102" customWidth="1"/>
    <col min="12575" max="12577" width="6.140625" style="102" customWidth="1"/>
    <col min="12578" max="12578" width="1.42578125" style="102" customWidth="1"/>
    <col min="12579" max="12581" width="6.140625" style="102" customWidth="1"/>
    <col min="12582" max="12582" width="1.42578125" style="102" customWidth="1"/>
    <col min="12583" max="12585" width="6.140625" style="102" customWidth="1"/>
    <col min="12586" max="12586" width="1.42578125" style="102" customWidth="1"/>
    <col min="12587" max="12589" width="6.140625" style="102" customWidth="1"/>
    <col min="12590" max="12590" width="1.42578125" style="102" customWidth="1"/>
    <col min="12591" max="12593" width="6.140625" style="102" customWidth="1"/>
    <col min="12594" max="12594" width="1.42578125" style="102" customWidth="1"/>
    <col min="12595" max="12597" width="6.140625" style="102" customWidth="1"/>
    <col min="12598" max="12598" width="1.42578125" style="102" customWidth="1"/>
    <col min="12599" max="12601" width="6.140625" style="102" customWidth="1"/>
    <col min="12602" max="12800" width="11.42578125" style="102"/>
    <col min="12801" max="12801" width="19.28515625" style="102" customWidth="1"/>
    <col min="12802" max="12804" width="7.42578125" style="102" bestFit="1" customWidth="1"/>
    <col min="12805" max="12805" width="1.42578125" style="102" customWidth="1"/>
    <col min="12806" max="12808" width="6.140625" style="102" customWidth="1"/>
    <col min="12809" max="12809" width="1.42578125" style="102" customWidth="1"/>
    <col min="12810" max="12812" width="6.140625" style="102" customWidth="1"/>
    <col min="12813" max="12813" width="1.42578125" style="102" customWidth="1"/>
    <col min="12814" max="12816" width="6.140625" style="102" customWidth="1"/>
    <col min="12817" max="12817" width="1.42578125" style="102" customWidth="1"/>
    <col min="12818" max="12820" width="6.140625" style="102" customWidth="1"/>
    <col min="12821" max="12821" width="1.42578125" style="102" customWidth="1"/>
    <col min="12822" max="12824" width="6.140625" style="102" customWidth="1"/>
    <col min="12825" max="12825" width="1.42578125" style="102" customWidth="1"/>
    <col min="12826" max="12828" width="6.140625" style="102" customWidth="1"/>
    <col min="12829" max="12829" width="2.140625" style="102" customWidth="1"/>
    <col min="12830" max="12830" width="17" style="102" customWidth="1"/>
    <col min="12831" max="12833" width="6.140625" style="102" customWidth="1"/>
    <col min="12834" max="12834" width="1.42578125" style="102" customWidth="1"/>
    <col min="12835" max="12837" width="6.140625" style="102" customWidth="1"/>
    <col min="12838" max="12838" width="1.42578125" style="102" customWidth="1"/>
    <col min="12839" max="12841" width="6.140625" style="102" customWidth="1"/>
    <col min="12842" max="12842" width="1.42578125" style="102" customWidth="1"/>
    <col min="12843" max="12845" width="6.140625" style="102" customWidth="1"/>
    <col min="12846" max="12846" width="1.42578125" style="102" customWidth="1"/>
    <col min="12847" max="12849" width="6.140625" style="102" customWidth="1"/>
    <col min="12850" max="12850" width="1.42578125" style="102" customWidth="1"/>
    <col min="12851" max="12853" width="6.140625" style="102" customWidth="1"/>
    <col min="12854" max="12854" width="1.42578125" style="102" customWidth="1"/>
    <col min="12855" max="12857" width="6.140625" style="102" customWidth="1"/>
    <col min="12858" max="13056" width="11.42578125" style="102"/>
    <col min="13057" max="13057" width="19.28515625" style="102" customWidth="1"/>
    <col min="13058" max="13060" width="7.42578125" style="102" bestFit="1" customWidth="1"/>
    <col min="13061" max="13061" width="1.42578125" style="102" customWidth="1"/>
    <col min="13062" max="13064" width="6.140625" style="102" customWidth="1"/>
    <col min="13065" max="13065" width="1.42578125" style="102" customWidth="1"/>
    <col min="13066" max="13068" width="6.140625" style="102" customWidth="1"/>
    <col min="13069" max="13069" width="1.42578125" style="102" customWidth="1"/>
    <col min="13070" max="13072" width="6.140625" style="102" customWidth="1"/>
    <col min="13073" max="13073" width="1.42578125" style="102" customWidth="1"/>
    <col min="13074" max="13076" width="6.140625" style="102" customWidth="1"/>
    <col min="13077" max="13077" width="1.42578125" style="102" customWidth="1"/>
    <col min="13078" max="13080" width="6.140625" style="102" customWidth="1"/>
    <col min="13081" max="13081" width="1.42578125" style="102" customWidth="1"/>
    <col min="13082" max="13084" width="6.140625" style="102" customWidth="1"/>
    <col min="13085" max="13085" width="2.140625" style="102" customWidth="1"/>
    <col min="13086" max="13086" width="17" style="102" customWidth="1"/>
    <col min="13087" max="13089" width="6.140625" style="102" customWidth="1"/>
    <col min="13090" max="13090" width="1.42578125" style="102" customWidth="1"/>
    <col min="13091" max="13093" width="6.140625" style="102" customWidth="1"/>
    <col min="13094" max="13094" width="1.42578125" style="102" customWidth="1"/>
    <col min="13095" max="13097" width="6.140625" style="102" customWidth="1"/>
    <col min="13098" max="13098" width="1.42578125" style="102" customWidth="1"/>
    <col min="13099" max="13101" width="6.140625" style="102" customWidth="1"/>
    <col min="13102" max="13102" width="1.42578125" style="102" customWidth="1"/>
    <col min="13103" max="13105" width="6.140625" style="102" customWidth="1"/>
    <col min="13106" max="13106" width="1.42578125" style="102" customWidth="1"/>
    <col min="13107" max="13109" width="6.140625" style="102" customWidth="1"/>
    <col min="13110" max="13110" width="1.42578125" style="102" customWidth="1"/>
    <col min="13111" max="13113" width="6.140625" style="102" customWidth="1"/>
    <col min="13114" max="13312" width="11.42578125" style="102"/>
    <col min="13313" max="13313" width="19.28515625" style="102" customWidth="1"/>
    <col min="13314" max="13316" width="7.42578125" style="102" bestFit="1" customWidth="1"/>
    <col min="13317" max="13317" width="1.42578125" style="102" customWidth="1"/>
    <col min="13318" max="13320" width="6.140625" style="102" customWidth="1"/>
    <col min="13321" max="13321" width="1.42578125" style="102" customWidth="1"/>
    <col min="13322" max="13324" width="6.140625" style="102" customWidth="1"/>
    <col min="13325" max="13325" width="1.42578125" style="102" customWidth="1"/>
    <col min="13326" max="13328" width="6.140625" style="102" customWidth="1"/>
    <col min="13329" max="13329" width="1.42578125" style="102" customWidth="1"/>
    <col min="13330" max="13332" width="6.140625" style="102" customWidth="1"/>
    <col min="13333" max="13333" width="1.42578125" style="102" customWidth="1"/>
    <col min="13334" max="13336" width="6.140625" style="102" customWidth="1"/>
    <col min="13337" max="13337" width="1.42578125" style="102" customWidth="1"/>
    <col min="13338" max="13340" width="6.140625" style="102" customWidth="1"/>
    <col min="13341" max="13341" width="2.140625" style="102" customWidth="1"/>
    <col min="13342" max="13342" width="17" style="102" customWidth="1"/>
    <col min="13343" max="13345" width="6.140625" style="102" customWidth="1"/>
    <col min="13346" max="13346" width="1.42578125" style="102" customWidth="1"/>
    <col min="13347" max="13349" width="6.140625" style="102" customWidth="1"/>
    <col min="13350" max="13350" width="1.42578125" style="102" customWidth="1"/>
    <col min="13351" max="13353" width="6.140625" style="102" customWidth="1"/>
    <col min="13354" max="13354" width="1.42578125" style="102" customWidth="1"/>
    <col min="13355" max="13357" width="6.140625" style="102" customWidth="1"/>
    <col min="13358" max="13358" width="1.42578125" style="102" customWidth="1"/>
    <col min="13359" max="13361" width="6.140625" style="102" customWidth="1"/>
    <col min="13362" max="13362" width="1.42578125" style="102" customWidth="1"/>
    <col min="13363" max="13365" width="6.140625" style="102" customWidth="1"/>
    <col min="13366" max="13366" width="1.42578125" style="102" customWidth="1"/>
    <col min="13367" max="13369" width="6.140625" style="102" customWidth="1"/>
    <col min="13370" max="13568" width="11.42578125" style="102"/>
    <col min="13569" max="13569" width="19.28515625" style="102" customWidth="1"/>
    <col min="13570" max="13572" width="7.42578125" style="102" bestFit="1" customWidth="1"/>
    <col min="13573" max="13573" width="1.42578125" style="102" customWidth="1"/>
    <col min="13574" max="13576" width="6.140625" style="102" customWidth="1"/>
    <col min="13577" max="13577" width="1.42578125" style="102" customWidth="1"/>
    <col min="13578" max="13580" width="6.140625" style="102" customWidth="1"/>
    <col min="13581" max="13581" width="1.42578125" style="102" customWidth="1"/>
    <col min="13582" max="13584" width="6.140625" style="102" customWidth="1"/>
    <col min="13585" max="13585" width="1.42578125" style="102" customWidth="1"/>
    <col min="13586" max="13588" width="6.140625" style="102" customWidth="1"/>
    <col min="13589" max="13589" width="1.42578125" style="102" customWidth="1"/>
    <col min="13590" max="13592" width="6.140625" style="102" customWidth="1"/>
    <col min="13593" max="13593" width="1.42578125" style="102" customWidth="1"/>
    <col min="13594" max="13596" width="6.140625" style="102" customWidth="1"/>
    <col min="13597" max="13597" width="2.140625" style="102" customWidth="1"/>
    <col min="13598" max="13598" width="17" style="102" customWidth="1"/>
    <col min="13599" max="13601" width="6.140625" style="102" customWidth="1"/>
    <col min="13602" max="13602" width="1.42578125" style="102" customWidth="1"/>
    <col min="13603" max="13605" width="6.140625" style="102" customWidth="1"/>
    <col min="13606" max="13606" width="1.42578125" style="102" customWidth="1"/>
    <col min="13607" max="13609" width="6.140625" style="102" customWidth="1"/>
    <col min="13610" max="13610" width="1.42578125" style="102" customWidth="1"/>
    <col min="13611" max="13613" width="6.140625" style="102" customWidth="1"/>
    <col min="13614" max="13614" width="1.42578125" style="102" customWidth="1"/>
    <col min="13615" max="13617" width="6.140625" style="102" customWidth="1"/>
    <col min="13618" max="13618" width="1.42578125" style="102" customWidth="1"/>
    <col min="13619" max="13621" width="6.140625" style="102" customWidth="1"/>
    <col min="13622" max="13622" width="1.42578125" style="102" customWidth="1"/>
    <col min="13623" max="13625" width="6.140625" style="102" customWidth="1"/>
    <col min="13626" max="13824" width="11.42578125" style="102"/>
    <col min="13825" max="13825" width="19.28515625" style="102" customWidth="1"/>
    <col min="13826" max="13828" width="7.42578125" style="102" bestFit="1" customWidth="1"/>
    <col min="13829" max="13829" width="1.42578125" style="102" customWidth="1"/>
    <col min="13830" max="13832" width="6.140625" style="102" customWidth="1"/>
    <col min="13833" max="13833" width="1.42578125" style="102" customWidth="1"/>
    <col min="13834" max="13836" width="6.140625" style="102" customWidth="1"/>
    <col min="13837" max="13837" width="1.42578125" style="102" customWidth="1"/>
    <col min="13838" max="13840" width="6.140625" style="102" customWidth="1"/>
    <col min="13841" max="13841" width="1.42578125" style="102" customWidth="1"/>
    <col min="13842" max="13844" width="6.140625" style="102" customWidth="1"/>
    <col min="13845" max="13845" width="1.42578125" style="102" customWidth="1"/>
    <col min="13846" max="13848" width="6.140625" style="102" customWidth="1"/>
    <col min="13849" max="13849" width="1.42578125" style="102" customWidth="1"/>
    <col min="13850" max="13852" width="6.140625" style="102" customWidth="1"/>
    <col min="13853" max="13853" width="2.140625" style="102" customWidth="1"/>
    <col min="13854" max="13854" width="17" style="102" customWidth="1"/>
    <col min="13855" max="13857" width="6.140625" style="102" customWidth="1"/>
    <col min="13858" max="13858" width="1.42578125" style="102" customWidth="1"/>
    <col min="13859" max="13861" width="6.140625" style="102" customWidth="1"/>
    <col min="13862" max="13862" width="1.42578125" style="102" customWidth="1"/>
    <col min="13863" max="13865" width="6.140625" style="102" customWidth="1"/>
    <col min="13866" max="13866" width="1.42578125" style="102" customWidth="1"/>
    <col min="13867" max="13869" width="6.140625" style="102" customWidth="1"/>
    <col min="13870" max="13870" width="1.42578125" style="102" customWidth="1"/>
    <col min="13871" max="13873" width="6.140625" style="102" customWidth="1"/>
    <col min="13874" max="13874" width="1.42578125" style="102" customWidth="1"/>
    <col min="13875" max="13877" width="6.140625" style="102" customWidth="1"/>
    <col min="13878" max="13878" width="1.42578125" style="102" customWidth="1"/>
    <col min="13879" max="13881" width="6.140625" style="102" customWidth="1"/>
    <col min="13882" max="14080" width="11.42578125" style="102"/>
    <col min="14081" max="14081" width="19.28515625" style="102" customWidth="1"/>
    <col min="14082" max="14084" width="7.42578125" style="102" bestFit="1" customWidth="1"/>
    <col min="14085" max="14085" width="1.42578125" style="102" customWidth="1"/>
    <col min="14086" max="14088" width="6.140625" style="102" customWidth="1"/>
    <col min="14089" max="14089" width="1.42578125" style="102" customWidth="1"/>
    <col min="14090" max="14092" width="6.140625" style="102" customWidth="1"/>
    <col min="14093" max="14093" width="1.42578125" style="102" customWidth="1"/>
    <col min="14094" max="14096" width="6.140625" style="102" customWidth="1"/>
    <col min="14097" max="14097" width="1.42578125" style="102" customWidth="1"/>
    <col min="14098" max="14100" width="6.140625" style="102" customWidth="1"/>
    <col min="14101" max="14101" width="1.42578125" style="102" customWidth="1"/>
    <col min="14102" max="14104" width="6.140625" style="102" customWidth="1"/>
    <col min="14105" max="14105" width="1.42578125" style="102" customWidth="1"/>
    <col min="14106" max="14108" width="6.140625" style="102" customWidth="1"/>
    <col min="14109" max="14109" width="2.140625" style="102" customWidth="1"/>
    <col min="14110" max="14110" width="17" style="102" customWidth="1"/>
    <col min="14111" max="14113" width="6.140625" style="102" customWidth="1"/>
    <col min="14114" max="14114" width="1.42578125" style="102" customWidth="1"/>
    <col min="14115" max="14117" width="6.140625" style="102" customWidth="1"/>
    <col min="14118" max="14118" width="1.42578125" style="102" customWidth="1"/>
    <col min="14119" max="14121" width="6.140625" style="102" customWidth="1"/>
    <col min="14122" max="14122" width="1.42578125" style="102" customWidth="1"/>
    <col min="14123" max="14125" width="6.140625" style="102" customWidth="1"/>
    <col min="14126" max="14126" width="1.42578125" style="102" customWidth="1"/>
    <col min="14127" max="14129" width="6.140625" style="102" customWidth="1"/>
    <col min="14130" max="14130" width="1.42578125" style="102" customWidth="1"/>
    <col min="14131" max="14133" width="6.140625" style="102" customWidth="1"/>
    <col min="14134" max="14134" width="1.42578125" style="102" customWidth="1"/>
    <col min="14135" max="14137" width="6.140625" style="102" customWidth="1"/>
    <col min="14138" max="14336" width="11.42578125" style="102"/>
    <col min="14337" max="14337" width="19.28515625" style="102" customWidth="1"/>
    <col min="14338" max="14340" width="7.42578125" style="102" bestFit="1" customWidth="1"/>
    <col min="14341" max="14341" width="1.42578125" style="102" customWidth="1"/>
    <col min="14342" max="14344" width="6.140625" style="102" customWidth="1"/>
    <col min="14345" max="14345" width="1.42578125" style="102" customWidth="1"/>
    <col min="14346" max="14348" width="6.140625" style="102" customWidth="1"/>
    <col min="14349" max="14349" width="1.42578125" style="102" customWidth="1"/>
    <col min="14350" max="14352" width="6.140625" style="102" customWidth="1"/>
    <col min="14353" max="14353" width="1.42578125" style="102" customWidth="1"/>
    <col min="14354" max="14356" width="6.140625" style="102" customWidth="1"/>
    <col min="14357" max="14357" width="1.42578125" style="102" customWidth="1"/>
    <col min="14358" max="14360" width="6.140625" style="102" customWidth="1"/>
    <col min="14361" max="14361" width="1.42578125" style="102" customWidth="1"/>
    <col min="14362" max="14364" width="6.140625" style="102" customWidth="1"/>
    <col min="14365" max="14365" width="2.140625" style="102" customWidth="1"/>
    <col min="14366" max="14366" width="17" style="102" customWidth="1"/>
    <col min="14367" max="14369" width="6.140625" style="102" customWidth="1"/>
    <col min="14370" max="14370" width="1.42578125" style="102" customWidth="1"/>
    <col min="14371" max="14373" width="6.140625" style="102" customWidth="1"/>
    <col min="14374" max="14374" width="1.42578125" style="102" customWidth="1"/>
    <col min="14375" max="14377" width="6.140625" style="102" customWidth="1"/>
    <col min="14378" max="14378" width="1.42578125" style="102" customWidth="1"/>
    <col min="14379" max="14381" width="6.140625" style="102" customWidth="1"/>
    <col min="14382" max="14382" width="1.42578125" style="102" customWidth="1"/>
    <col min="14383" max="14385" width="6.140625" style="102" customWidth="1"/>
    <col min="14386" max="14386" width="1.42578125" style="102" customWidth="1"/>
    <col min="14387" max="14389" width="6.140625" style="102" customWidth="1"/>
    <col min="14390" max="14390" width="1.42578125" style="102" customWidth="1"/>
    <col min="14391" max="14393" width="6.140625" style="102" customWidth="1"/>
    <col min="14394" max="14592" width="11.42578125" style="102"/>
    <col min="14593" max="14593" width="19.28515625" style="102" customWidth="1"/>
    <col min="14594" max="14596" width="7.42578125" style="102" bestFit="1" customWidth="1"/>
    <col min="14597" max="14597" width="1.42578125" style="102" customWidth="1"/>
    <col min="14598" max="14600" width="6.140625" style="102" customWidth="1"/>
    <col min="14601" max="14601" width="1.42578125" style="102" customWidth="1"/>
    <col min="14602" max="14604" width="6.140625" style="102" customWidth="1"/>
    <col min="14605" max="14605" width="1.42578125" style="102" customWidth="1"/>
    <col min="14606" max="14608" width="6.140625" style="102" customWidth="1"/>
    <col min="14609" max="14609" width="1.42578125" style="102" customWidth="1"/>
    <col min="14610" max="14612" width="6.140625" style="102" customWidth="1"/>
    <col min="14613" max="14613" width="1.42578125" style="102" customWidth="1"/>
    <col min="14614" max="14616" width="6.140625" style="102" customWidth="1"/>
    <col min="14617" max="14617" width="1.42578125" style="102" customWidth="1"/>
    <col min="14618" max="14620" width="6.140625" style="102" customWidth="1"/>
    <col min="14621" max="14621" width="2.140625" style="102" customWidth="1"/>
    <col min="14622" max="14622" width="17" style="102" customWidth="1"/>
    <col min="14623" max="14625" width="6.140625" style="102" customWidth="1"/>
    <col min="14626" max="14626" width="1.42578125" style="102" customWidth="1"/>
    <col min="14627" max="14629" width="6.140625" style="102" customWidth="1"/>
    <col min="14630" max="14630" width="1.42578125" style="102" customWidth="1"/>
    <col min="14631" max="14633" width="6.140625" style="102" customWidth="1"/>
    <col min="14634" max="14634" width="1.42578125" style="102" customWidth="1"/>
    <col min="14635" max="14637" width="6.140625" style="102" customWidth="1"/>
    <col min="14638" max="14638" width="1.42578125" style="102" customWidth="1"/>
    <col min="14639" max="14641" width="6.140625" style="102" customWidth="1"/>
    <col min="14642" max="14642" width="1.42578125" style="102" customWidth="1"/>
    <col min="14643" max="14645" width="6.140625" style="102" customWidth="1"/>
    <col min="14646" max="14646" width="1.42578125" style="102" customWidth="1"/>
    <col min="14647" max="14649" width="6.140625" style="102" customWidth="1"/>
    <col min="14650" max="14848" width="11.42578125" style="102"/>
    <col min="14849" max="14849" width="19.28515625" style="102" customWidth="1"/>
    <col min="14850" max="14852" width="7.42578125" style="102" bestFit="1" customWidth="1"/>
    <col min="14853" max="14853" width="1.42578125" style="102" customWidth="1"/>
    <col min="14854" max="14856" width="6.140625" style="102" customWidth="1"/>
    <col min="14857" max="14857" width="1.42578125" style="102" customWidth="1"/>
    <col min="14858" max="14860" width="6.140625" style="102" customWidth="1"/>
    <col min="14861" max="14861" width="1.42578125" style="102" customWidth="1"/>
    <col min="14862" max="14864" width="6.140625" style="102" customWidth="1"/>
    <col min="14865" max="14865" width="1.42578125" style="102" customWidth="1"/>
    <col min="14866" max="14868" width="6.140625" style="102" customWidth="1"/>
    <col min="14869" max="14869" width="1.42578125" style="102" customWidth="1"/>
    <col min="14870" max="14872" width="6.140625" style="102" customWidth="1"/>
    <col min="14873" max="14873" width="1.42578125" style="102" customWidth="1"/>
    <col min="14874" max="14876" width="6.140625" style="102" customWidth="1"/>
    <col min="14877" max="14877" width="2.140625" style="102" customWidth="1"/>
    <col min="14878" max="14878" width="17" style="102" customWidth="1"/>
    <col min="14879" max="14881" width="6.140625" style="102" customWidth="1"/>
    <col min="14882" max="14882" width="1.42578125" style="102" customWidth="1"/>
    <col min="14883" max="14885" width="6.140625" style="102" customWidth="1"/>
    <col min="14886" max="14886" width="1.42578125" style="102" customWidth="1"/>
    <col min="14887" max="14889" width="6.140625" style="102" customWidth="1"/>
    <col min="14890" max="14890" width="1.42578125" style="102" customWidth="1"/>
    <col min="14891" max="14893" width="6.140625" style="102" customWidth="1"/>
    <col min="14894" max="14894" width="1.42578125" style="102" customWidth="1"/>
    <col min="14895" max="14897" width="6.140625" style="102" customWidth="1"/>
    <col min="14898" max="14898" width="1.42578125" style="102" customWidth="1"/>
    <col min="14899" max="14901" width="6.140625" style="102" customWidth="1"/>
    <col min="14902" max="14902" width="1.42578125" style="102" customWidth="1"/>
    <col min="14903" max="14905" width="6.140625" style="102" customWidth="1"/>
    <col min="14906" max="15104" width="11.42578125" style="102"/>
    <col min="15105" max="15105" width="19.28515625" style="102" customWidth="1"/>
    <col min="15106" max="15108" width="7.42578125" style="102" bestFit="1" customWidth="1"/>
    <col min="15109" max="15109" width="1.42578125" style="102" customWidth="1"/>
    <col min="15110" max="15112" width="6.140625" style="102" customWidth="1"/>
    <col min="15113" max="15113" width="1.42578125" style="102" customWidth="1"/>
    <col min="15114" max="15116" width="6.140625" style="102" customWidth="1"/>
    <col min="15117" max="15117" width="1.42578125" style="102" customWidth="1"/>
    <col min="15118" max="15120" width="6.140625" style="102" customWidth="1"/>
    <col min="15121" max="15121" width="1.42578125" style="102" customWidth="1"/>
    <col min="15122" max="15124" width="6.140625" style="102" customWidth="1"/>
    <col min="15125" max="15125" width="1.42578125" style="102" customWidth="1"/>
    <col min="15126" max="15128" width="6.140625" style="102" customWidth="1"/>
    <col min="15129" max="15129" width="1.42578125" style="102" customWidth="1"/>
    <col min="15130" max="15132" width="6.140625" style="102" customWidth="1"/>
    <col min="15133" max="15133" width="2.140625" style="102" customWidth="1"/>
    <col min="15134" max="15134" width="17" style="102" customWidth="1"/>
    <col min="15135" max="15137" width="6.140625" style="102" customWidth="1"/>
    <col min="15138" max="15138" width="1.42578125" style="102" customWidth="1"/>
    <col min="15139" max="15141" width="6.140625" style="102" customWidth="1"/>
    <col min="15142" max="15142" width="1.42578125" style="102" customWidth="1"/>
    <col min="15143" max="15145" width="6.140625" style="102" customWidth="1"/>
    <col min="15146" max="15146" width="1.42578125" style="102" customWidth="1"/>
    <col min="15147" max="15149" width="6.140625" style="102" customWidth="1"/>
    <col min="15150" max="15150" width="1.42578125" style="102" customWidth="1"/>
    <col min="15151" max="15153" width="6.140625" style="102" customWidth="1"/>
    <col min="15154" max="15154" width="1.42578125" style="102" customWidth="1"/>
    <col min="15155" max="15157" width="6.140625" style="102" customWidth="1"/>
    <col min="15158" max="15158" width="1.42578125" style="102" customWidth="1"/>
    <col min="15159" max="15161" width="6.140625" style="102" customWidth="1"/>
    <col min="15162" max="15360" width="11.42578125" style="102"/>
    <col min="15361" max="15361" width="19.28515625" style="102" customWidth="1"/>
    <col min="15362" max="15364" width="7.42578125" style="102" bestFit="1" customWidth="1"/>
    <col min="15365" max="15365" width="1.42578125" style="102" customWidth="1"/>
    <col min="15366" max="15368" width="6.140625" style="102" customWidth="1"/>
    <col min="15369" max="15369" width="1.42578125" style="102" customWidth="1"/>
    <col min="15370" max="15372" width="6.140625" style="102" customWidth="1"/>
    <col min="15373" max="15373" width="1.42578125" style="102" customWidth="1"/>
    <col min="15374" max="15376" width="6.140625" style="102" customWidth="1"/>
    <col min="15377" max="15377" width="1.42578125" style="102" customWidth="1"/>
    <col min="15378" max="15380" width="6.140625" style="102" customWidth="1"/>
    <col min="15381" max="15381" width="1.42578125" style="102" customWidth="1"/>
    <col min="15382" max="15384" width="6.140625" style="102" customWidth="1"/>
    <col min="15385" max="15385" width="1.42578125" style="102" customWidth="1"/>
    <col min="15386" max="15388" width="6.140625" style="102" customWidth="1"/>
    <col min="15389" max="15389" width="2.140625" style="102" customWidth="1"/>
    <col min="15390" max="15390" width="17" style="102" customWidth="1"/>
    <col min="15391" max="15393" width="6.140625" style="102" customWidth="1"/>
    <col min="15394" max="15394" width="1.42578125" style="102" customWidth="1"/>
    <col min="15395" max="15397" width="6.140625" style="102" customWidth="1"/>
    <col min="15398" max="15398" width="1.42578125" style="102" customWidth="1"/>
    <col min="15399" max="15401" width="6.140625" style="102" customWidth="1"/>
    <col min="15402" max="15402" width="1.42578125" style="102" customWidth="1"/>
    <col min="15403" max="15405" width="6.140625" style="102" customWidth="1"/>
    <col min="15406" max="15406" width="1.42578125" style="102" customWidth="1"/>
    <col min="15407" max="15409" width="6.140625" style="102" customWidth="1"/>
    <col min="15410" max="15410" width="1.42578125" style="102" customWidth="1"/>
    <col min="15411" max="15413" width="6.140625" style="102" customWidth="1"/>
    <col min="15414" max="15414" width="1.42578125" style="102" customWidth="1"/>
    <col min="15415" max="15417" width="6.140625" style="102" customWidth="1"/>
    <col min="15418" max="15616" width="11.42578125" style="102"/>
    <col min="15617" max="15617" width="19.28515625" style="102" customWidth="1"/>
    <col min="15618" max="15620" width="7.42578125" style="102" bestFit="1" customWidth="1"/>
    <col min="15621" max="15621" width="1.42578125" style="102" customWidth="1"/>
    <col min="15622" max="15624" width="6.140625" style="102" customWidth="1"/>
    <col min="15625" max="15625" width="1.42578125" style="102" customWidth="1"/>
    <col min="15626" max="15628" width="6.140625" style="102" customWidth="1"/>
    <col min="15629" max="15629" width="1.42578125" style="102" customWidth="1"/>
    <col min="15630" max="15632" width="6.140625" style="102" customWidth="1"/>
    <col min="15633" max="15633" width="1.42578125" style="102" customWidth="1"/>
    <col min="15634" max="15636" width="6.140625" style="102" customWidth="1"/>
    <col min="15637" max="15637" width="1.42578125" style="102" customWidth="1"/>
    <col min="15638" max="15640" width="6.140625" style="102" customWidth="1"/>
    <col min="15641" max="15641" width="1.42578125" style="102" customWidth="1"/>
    <col min="15642" max="15644" width="6.140625" style="102" customWidth="1"/>
    <col min="15645" max="15645" width="2.140625" style="102" customWidth="1"/>
    <col min="15646" max="15646" width="17" style="102" customWidth="1"/>
    <col min="15647" max="15649" width="6.140625" style="102" customWidth="1"/>
    <col min="15650" max="15650" width="1.42578125" style="102" customWidth="1"/>
    <col min="15651" max="15653" width="6.140625" style="102" customWidth="1"/>
    <col min="15654" max="15654" width="1.42578125" style="102" customWidth="1"/>
    <col min="15655" max="15657" width="6.140625" style="102" customWidth="1"/>
    <col min="15658" max="15658" width="1.42578125" style="102" customWidth="1"/>
    <col min="15659" max="15661" width="6.140625" style="102" customWidth="1"/>
    <col min="15662" max="15662" width="1.42578125" style="102" customWidth="1"/>
    <col min="15663" max="15665" width="6.140625" style="102" customWidth="1"/>
    <col min="15666" max="15666" width="1.42578125" style="102" customWidth="1"/>
    <col min="15667" max="15669" width="6.140625" style="102" customWidth="1"/>
    <col min="15670" max="15670" width="1.42578125" style="102" customWidth="1"/>
    <col min="15671" max="15673" width="6.140625" style="102" customWidth="1"/>
    <col min="15674" max="15872" width="11.42578125" style="102"/>
    <col min="15873" max="15873" width="19.28515625" style="102" customWidth="1"/>
    <col min="15874" max="15876" width="7.42578125" style="102" bestFit="1" customWidth="1"/>
    <col min="15877" max="15877" width="1.42578125" style="102" customWidth="1"/>
    <col min="15878" max="15880" width="6.140625" style="102" customWidth="1"/>
    <col min="15881" max="15881" width="1.42578125" style="102" customWidth="1"/>
    <col min="15882" max="15884" width="6.140625" style="102" customWidth="1"/>
    <col min="15885" max="15885" width="1.42578125" style="102" customWidth="1"/>
    <col min="15886" max="15888" width="6.140625" style="102" customWidth="1"/>
    <col min="15889" max="15889" width="1.42578125" style="102" customWidth="1"/>
    <col min="15890" max="15892" width="6.140625" style="102" customWidth="1"/>
    <col min="15893" max="15893" width="1.42578125" style="102" customWidth="1"/>
    <col min="15894" max="15896" width="6.140625" style="102" customWidth="1"/>
    <col min="15897" max="15897" width="1.42578125" style="102" customWidth="1"/>
    <col min="15898" max="15900" width="6.140625" style="102" customWidth="1"/>
    <col min="15901" max="15901" width="2.140625" style="102" customWidth="1"/>
    <col min="15902" max="15902" width="17" style="102" customWidth="1"/>
    <col min="15903" max="15905" width="6.140625" style="102" customWidth="1"/>
    <col min="15906" max="15906" width="1.42578125" style="102" customWidth="1"/>
    <col min="15907" max="15909" width="6.140625" style="102" customWidth="1"/>
    <col min="15910" max="15910" width="1.42578125" style="102" customWidth="1"/>
    <col min="15911" max="15913" width="6.140625" style="102" customWidth="1"/>
    <col min="15914" max="15914" width="1.42578125" style="102" customWidth="1"/>
    <col min="15915" max="15917" width="6.140625" style="102" customWidth="1"/>
    <col min="15918" max="15918" width="1.42578125" style="102" customWidth="1"/>
    <col min="15919" max="15921" width="6.140625" style="102" customWidth="1"/>
    <col min="15922" max="15922" width="1.42578125" style="102" customWidth="1"/>
    <col min="15923" max="15925" width="6.140625" style="102" customWidth="1"/>
    <col min="15926" max="15926" width="1.42578125" style="102" customWidth="1"/>
    <col min="15927" max="15929" width="6.140625" style="102" customWidth="1"/>
    <col min="15930" max="16128" width="11.42578125" style="102"/>
    <col min="16129" max="16129" width="19.28515625" style="102" customWidth="1"/>
    <col min="16130" max="16132" width="7.42578125" style="102" bestFit="1" customWidth="1"/>
    <col min="16133" max="16133" width="1.42578125" style="102" customWidth="1"/>
    <col min="16134" max="16136" width="6.140625" style="102" customWidth="1"/>
    <col min="16137" max="16137" width="1.42578125" style="102" customWidth="1"/>
    <col min="16138" max="16140" width="6.140625" style="102" customWidth="1"/>
    <col min="16141" max="16141" width="1.42578125" style="102" customWidth="1"/>
    <col min="16142" max="16144" width="6.140625" style="102" customWidth="1"/>
    <col min="16145" max="16145" width="1.42578125" style="102" customWidth="1"/>
    <col min="16146" max="16148" width="6.140625" style="102" customWidth="1"/>
    <col min="16149" max="16149" width="1.42578125" style="102" customWidth="1"/>
    <col min="16150" max="16152" width="6.140625" style="102" customWidth="1"/>
    <col min="16153" max="16153" width="1.42578125" style="102" customWidth="1"/>
    <col min="16154" max="16156" width="6.140625" style="102" customWidth="1"/>
    <col min="16157" max="16157" width="2.140625" style="102" customWidth="1"/>
    <col min="16158" max="16158" width="17" style="102" customWidth="1"/>
    <col min="16159" max="16161" width="6.140625" style="102" customWidth="1"/>
    <col min="16162" max="16162" width="1.42578125" style="102" customWidth="1"/>
    <col min="16163" max="16165" width="6.140625" style="102" customWidth="1"/>
    <col min="16166" max="16166" width="1.42578125" style="102" customWidth="1"/>
    <col min="16167" max="16169" width="6.140625" style="102" customWidth="1"/>
    <col min="16170" max="16170" width="1.42578125" style="102" customWidth="1"/>
    <col min="16171" max="16173" width="6.140625" style="102" customWidth="1"/>
    <col min="16174" max="16174" width="1.42578125" style="102" customWidth="1"/>
    <col min="16175" max="16177" width="6.140625" style="102" customWidth="1"/>
    <col min="16178" max="16178" width="1.42578125" style="102" customWidth="1"/>
    <col min="16179" max="16181" width="6.140625" style="102" customWidth="1"/>
    <col min="16182" max="16182" width="1.42578125" style="102" customWidth="1"/>
    <col min="16183" max="16185" width="6.140625" style="102" customWidth="1"/>
    <col min="16186" max="16384" width="11.42578125" style="102"/>
  </cols>
  <sheetData>
    <row r="1" spans="1:62" ht="15" customHeight="1" x14ac:dyDescent="0.2">
      <c r="Z1" s="29"/>
      <c r="AA1" s="318" t="s">
        <v>356</v>
      </c>
      <c r="AB1" s="318"/>
      <c r="BF1" s="29"/>
      <c r="BG1" s="318" t="s">
        <v>356</v>
      </c>
      <c r="BH1" s="318"/>
    </row>
    <row r="2" spans="1:62" ht="15" customHeight="1" x14ac:dyDescent="0.2">
      <c r="Z2" s="30"/>
      <c r="AA2" s="318"/>
      <c r="AB2" s="318"/>
      <c r="BF2" s="30"/>
      <c r="BG2" s="318"/>
      <c r="BH2" s="318"/>
    </row>
    <row r="3" spans="1:62" ht="15" customHeight="1" x14ac:dyDescent="0.2">
      <c r="A3" s="340" t="s">
        <v>315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D3" s="340" t="s">
        <v>316</v>
      </c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</row>
    <row r="4" spans="1:62" ht="15" customHeight="1" x14ac:dyDescent="0.2">
      <c r="A4" s="339" t="s">
        <v>343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D4" s="339" t="s">
        <v>344</v>
      </c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  <c r="AY4" s="339"/>
      <c r="AZ4" s="339"/>
      <c r="BA4" s="339"/>
      <c r="BB4" s="339"/>
      <c r="BC4" s="339"/>
      <c r="BD4" s="339"/>
      <c r="BE4" s="339"/>
    </row>
    <row r="5" spans="1:62" ht="15" customHeight="1" x14ac:dyDescent="0.2">
      <c r="A5" s="330" t="s">
        <v>254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D5" s="330" t="s">
        <v>254</v>
      </c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102"/>
    </row>
    <row r="6" spans="1:62" ht="15" customHeight="1" x14ac:dyDescent="0.2">
      <c r="A6" s="330" t="s">
        <v>264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D6" s="330" t="s">
        <v>264</v>
      </c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  <c r="BF6" s="102"/>
    </row>
    <row r="7" spans="1:62" ht="15" customHeight="1" x14ac:dyDescent="0.2">
      <c r="A7" s="330" t="s">
        <v>248</v>
      </c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D7" s="330" t="s">
        <v>248</v>
      </c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F7" s="102"/>
    </row>
    <row r="8" spans="1:62" ht="15" customHeight="1" x14ac:dyDescent="0.2">
      <c r="A8" s="330" t="s">
        <v>515</v>
      </c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D8" s="330" t="s">
        <v>515</v>
      </c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  <c r="BF8" s="102"/>
    </row>
    <row r="9" spans="1:62" ht="15" customHeight="1" thickBot="1" x14ac:dyDescent="0.25">
      <c r="A9" s="100"/>
      <c r="B9" s="142"/>
      <c r="C9" s="100"/>
      <c r="D9" s="100"/>
      <c r="E9" s="100"/>
      <c r="F9" s="101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D9" s="100"/>
      <c r="AE9" s="142"/>
      <c r="AF9" s="100"/>
      <c r="AG9" s="100"/>
      <c r="AH9" s="100"/>
      <c r="AI9" s="101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2"/>
    </row>
    <row r="10" spans="1:62" ht="15" customHeight="1" x14ac:dyDescent="0.2">
      <c r="A10" s="337" t="s">
        <v>260</v>
      </c>
      <c r="B10" s="331" t="s">
        <v>19</v>
      </c>
      <c r="C10" s="331"/>
      <c r="D10" s="331"/>
      <c r="E10" s="109"/>
      <c r="F10" s="331" t="s">
        <v>116</v>
      </c>
      <c r="G10" s="331"/>
      <c r="H10" s="331"/>
      <c r="I10" s="109"/>
      <c r="J10" s="331" t="s">
        <v>117</v>
      </c>
      <c r="K10" s="331"/>
      <c r="L10" s="331"/>
      <c r="M10" s="109"/>
      <c r="N10" s="331" t="s">
        <v>118</v>
      </c>
      <c r="O10" s="331"/>
      <c r="P10" s="331"/>
      <c r="Q10" s="109"/>
      <c r="R10" s="331" t="s">
        <v>119</v>
      </c>
      <c r="S10" s="331"/>
      <c r="T10" s="331"/>
      <c r="U10" s="109"/>
      <c r="V10" s="331" t="s">
        <v>120</v>
      </c>
      <c r="W10" s="331"/>
      <c r="X10" s="331"/>
      <c r="Y10" s="109"/>
      <c r="Z10" s="331" t="s">
        <v>121</v>
      </c>
      <c r="AA10" s="331"/>
      <c r="AB10" s="331"/>
      <c r="AD10" s="337" t="s">
        <v>260</v>
      </c>
      <c r="AE10" s="331" t="s">
        <v>19</v>
      </c>
      <c r="AF10" s="331"/>
      <c r="AG10" s="331"/>
      <c r="AH10" s="109"/>
      <c r="AI10" s="331" t="s">
        <v>116</v>
      </c>
      <c r="AJ10" s="331"/>
      <c r="AK10" s="331"/>
      <c r="AL10" s="109"/>
      <c r="AM10" s="331" t="s">
        <v>117</v>
      </c>
      <c r="AN10" s="331"/>
      <c r="AO10" s="331"/>
      <c r="AP10" s="109"/>
      <c r="AQ10" s="331" t="s">
        <v>118</v>
      </c>
      <c r="AR10" s="331"/>
      <c r="AS10" s="331"/>
      <c r="AT10" s="109"/>
      <c r="AU10" s="331" t="s">
        <v>119</v>
      </c>
      <c r="AV10" s="331"/>
      <c r="AW10" s="331"/>
      <c r="AX10" s="109"/>
      <c r="AY10" s="331" t="s">
        <v>120</v>
      </c>
      <c r="AZ10" s="331"/>
      <c r="BA10" s="331"/>
      <c r="BB10" s="109"/>
      <c r="BC10" s="331" t="s">
        <v>121</v>
      </c>
      <c r="BD10" s="331"/>
      <c r="BE10" s="331"/>
      <c r="BF10" s="102"/>
    </row>
    <row r="11" spans="1:62" ht="15" customHeight="1" thickBot="1" x14ac:dyDescent="0.25">
      <c r="A11" s="338"/>
      <c r="B11" s="110" t="s">
        <v>70</v>
      </c>
      <c r="C11" s="110" t="s">
        <v>71</v>
      </c>
      <c r="D11" s="110" t="s">
        <v>72</v>
      </c>
      <c r="E11" s="111"/>
      <c r="F11" s="110" t="s">
        <v>70</v>
      </c>
      <c r="G11" s="110" t="s">
        <v>71</v>
      </c>
      <c r="H11" s="110" t="s">
        <v>72</v>
      </c>
      <c r="I11" s="111"/>
      <c r="J11" s="110" t="s">
        <v>70</v>
      </c>
      <c r="K11" s="110" t="s">
        <v>71</v>
      </c>
      <c r="L11" s="110" t="s">
        <v>72</v>
      </c>
      <c r="M11" s="111"/>
      <c r="N11" s="110" t="s">
        <v>70</v>
      </c>
      <c r="O11" s="110" t="s">
        <v>71</v>
      </c>
      <c r="P11" s="110" t="s">
        <v>72</v>
      </c>
      <c r="Q11" s="111"/>
      <c r="R11" s="110" t="s">
        <v>70</v>
      </c>
      <c r="S11" s="110" t="s">
        <v>71</v>
      </c>
      <c r="T11" s="110" t="s">
        <v>72</v>
      </c>
      <c r="U11" s="111"/>
      <c r="V11" s="110" t="s">
        <v>70</v>
      </c>
      <c r="W11" s="110" t="s">
        <v>71</v>
      </c>
      <c r="X11" s="110" t="s">
        <v>72</v>
      </c>
      <c r="Y11" s="111"/>
      <c r="Z11" s="110" t="s">
        <v>70</v>
      </c>
      <c r="AA11" s="110" t="s">
        <v>71</v>
      </c>
      <c r="AB11" s="110" t="s">
        <v>72</v>
      </c>
      <c r="AD11" s="338"/>
      <c r="AE11" s="110" t="s">
        <v>70</v>
      </c>
      <c r="AF11" s="110" t="s">
        <v>71</v>
      </c>
      <c r="AG11" s="110" t="s">
        <v>72</v>
      </c>
      <c r="AH11" s="111"/>
      <c r="AI11" s="110" t="s">
        <v>70</v>
      </c>
      <c r="AJ11" s="110" t="s">
        <v>71</v>
      </c>
      <c r="AK11" s="110" t="s">
        <v>72</v>
      </c>
      <c r="AL11" s="111"/>
      <c r="AM11" s="110" t="s">
        <v>70</v>
      </c>
      <c r="AN11" s="110" t="s">
        <v>71</v>
      </c>
      <c r="AO11" s="110" t="s">
        <v>72</v>
      </c>
      <c r="AP11" s="111"/>
      <c r="AQ11" s="110" t="s">
        <v>70</v>
      </c>
      <c r="AR11" s="110" t="s">
        <v>71</v>
      </c>
      <c r="AS11" s="110" t="s">
        <v>72</v>
      </c>
      <c r="AT11" s="111"/>
      <c r="AU11" s="110" t="s">
        <v>70</v>
      </c>
      <c r="AV11" s="110" t="s">
        <v>71</v>
      </c>
      <c r="AW11" s="110" t="s">
        <v>72</v>
      </c>
      <c r="AX11" s="111"/>
      <c r="AY11" s="110" t="s">
        <v>70</v>
      </c>
      <c r="AZ11" s="110" t="s">
        <v>71</v>
      </c>
      <c r="BA11" s="110" t="s">
        <v>72</v>
      </c>
      <c r="BB11" s="111"/>
      <c r="BC11" s="110" t="s">
        <v>70</v>
      </c>
      <c r="BD11" s="110" t="s">
        <v>71</v>
      </c>
      <c r="BE11" s="110" t="s">
        <v>72</v>
      </c>
      <c r="BF11" s="102"/>
    </row>
    <row r="12" spans="1:62" ht="15" customHeight="1" x14ac:dyDescent="0.2">
      <c r="A12" s="127"/>
      <c r="B12" s="113"/>
      <c r="C12" s="113"/>
      <c r="D12" s="113"/>
      <c r="E12" s="114"/>
      <c r="F12" s="113"/>
      <c r="G12" s="113"/>
      <c r="H12" s="113"/>
      <c r="I12" s="114"/>
      <c r="J12" s="113"/>
      <c r="K12" s="113"/>
      <c r="L12" s="113"/>
      <c r="M12" s="114"/>
      <c r="N12" s="113"/>
      <c r="O12" s="113"/>
      <c r="P12" s="113"/>
      <c r="Q12" s="114"/>
      <c r="R12" s="113"/>
      <c r="S12" s="113"/>
      <c r="T12" s="113"/>
      <c r="U12" s="114"/>
      <c r="V12" s="113"/>
      <c r="W12" s="113"/>
      <c r="X12" s="113"/>
      <c r="Y12" s="114"/>
      <c r="Z12" s="113"/>
      <c r="AA12" s="113"/>
      <c r="AB12" s="113"/>
      <c r="AD12" s="104"/>
      <c r="AE12" s="98"/>
      <c r="AF12" s="98"/>
      <c r="AG12" s="98"/>
      <c r="AH12" s="99"/>
      <c r="AI12" s="98"/>
      <c r="AJ12" s="98"/>
      <c r="AK12" s="98"/>
      <c r="AL12" s="99"/>
      <c r="AM12" s="98"/>
      <c r="AN12" s="98"/>
      <c r="AO12" s="98"/>
      <c r="AP12" s="99"/>
      <c r="AQ12" s="98"/>
      <c r="AR12" s="98"/>
      <c r="AS12" s="98"/>
      <c r="AT12" s="99"/>
      <c r="AU12" s="98"/>
      <c r="AV12" s="98"/>
      <c r="AW12" s="98"/>
      <c r="AX12" s="99"/>
      <c r="AY12" s="98"/>
      <c r="AZ12" s="98"/>
      <c r="BA12" s="98"/>
      <c r="BB12" s="99"/>
      <c r="BC12" s="98"/>
      <c r="BD12" s="98"/>
      <c r="BE12" s="98"/>
    </row>
    <row r="13" spans="1:62" s="155" customFormat="1" ht="15" customHeight="1" x14ac:dyDescent="0.25">
      <c r="A13" s="151" t="s">
        <v>262</v>
      </c>
      <c r="B13" s="153">
        <f>+F13+J13+N13+R13+V13+Z13</f>
        <v>81880</v>
      </c>
      <c r="C13" s="153">
        <f>+G13+K13+O13+S13+W13+AA13</f>
        <v>40001</v>
      </c>
      <c r="D13" s="153">
        <f>+H13+L13+P13+T13+X13+AB13</f>
        <v>41879</v>
      </c>
      <c r="E13" s="153"/>
      <c r="F13" s="153">
        <f>SUM(F15:F41)</f>
        <v>16968</v>
      </c>
      <c r="G13" s="153">
        <f>SUM(G15:G41)</f>
        <v>8639</v>
      </c>
      <c r="H13" s="153">
        <f>SUM(H15:H41)</f>
        <v>8329</v>
      </c>
      <c r="I13" s="153"/>
      <c r="J13" s="153">
        <f>SUM(J15:J41)</f>
        <v>14595</v>
      </c>
      <c r="K13" s="153">
        <f>SUM(K15:K41)</f>
        <v>7274</v>
      </c>
      <c r="L13" s="153">
        <f>SUM(L15:L41)</f>
        <v>7321</v>
      </c>
      <c r="M13" s="153"/>
      <c r="N13" s="153">
        <f>SUM(N15:N41)</f>
        <v>13024</v>
      </c>
      <c r="O13" s="153">
        <f>SUM(O15:O41)</f>
        <v>6420</v>
      </c>
      <c r="P13" s="153">
        <f>SUM(P15:P41)</f>
        <v>6604</v>
      </c>
      <c r="Q13" s="153"/>
      <c r="R13" s="153">
        <f>SUM(R15:R41)</f>
        <v>14293</v>
      </c>
      <c r="S13" s="153">
        <f>SUM(S15:S41)</f>
        <v>6889</v>
      </c>
      <c r="T13" s="153">
        <f>SUM(T15:T41)</f>
        <v>7404</v>
      </c>
      <c r="U13" s="153"/>
      <c r="V13" s="153">
        <f>SUM(V15:V41)</f>
        <v>11846</v>
      </c>
      <c r="W13" s="153">
        <f>SUM(W15:W41)</f>
        <v>5651</v>
      </c>
      <c r="X13" s="153">
        <f>SUM(X15:X41)</f>
        <v>6195</v>
      </c>
      <c r="Y13" s="153"/>
      <c r="Z13" s="153">
        <f>SUM(Z15:Z41)</f>
        <v>11154</v>
      </c>
      <c r="AA13" s="153">
        <f>SUM(AA15:AA41)</f>
        <v>5128</v>
      </c>
      <c r="AB13" s="153">
        <f>SUM(AB15:AB41)</f>
        <v>6026</v>
      </c>
      <c r="AD13" s="151" t="s">
        <v>262</v>
      </c>
      <c r="AE13" s="159">
        <f>+B13/(B13+B59+B106)*100</f>
        <v>90.809276120975525</v>
      </c>
      <c r="AF13" s="159">
        <f>+C13/(C13+C59+C106)*100</f>
        <v>89.375726159621067</v>
      </c>
      <c r="AG13" s="159">
        <f>+D13/(D13+D59+D106)*100</f>
        <v>92.222148818568186</v>
      </c>
      <c r="AH13" s="160"/>
      <c r="AI13" s="159">
        <f>+F13/(F13+F59+F106)*100</f>
        <v>88.29682052349483</v>
      </c>
      <c r="AJ13" s="159">
        <f>+G13/(G13+G59+G106)*100</f>
        <v>86.43321660830415</v>
      </c>
      <c r="AK13" s="159">
        <f>+H13/(H13+H59+H106)*100</f>
        <v>90.316634135762314</v>
      </c>
      <c r="AL13" s="160"/>
      <c r="AM13" s="159">
        <f>+J13/(J13+J59+J106)*100</f>
        <v>90.176088971269692</v>
      </c>
      <c r="AN13" s="159">
        <f>+K13/(K13+K59+K106)*100</f>
        <v>88.978593272171253</v>
      </c>
      <c r="AO13" s="159">
        <f>+L13/(L13+L59+L106)*100</f>
        <v>91.398252184769035</v>
      </c>
      <c r="AP13" s="160"/>
      <c r="AQ13" s="159">
        <f>+N13/(N13+N59+N106)*100</f>
        <v>93.221673466466243</v>
      </c>
      <c r="AR13" s="159">
        <f>+O13/(O13+O59+O106)*100</f>
        <v>92.175161521895191</v>
      </c>
      <c r="AS13" s="159">
        <f>+P13/(P13+P59+P106)*100</f>
        <v>94.262061090493859</v>
      </c>
      <c r="AT13" s="160"/>
      <c r="AU13" s="159">
        <f>+R13/(R13+R59+R106)*100</f>
        <v>89.348002750515718</v>
      </c>
      <c r="AV13" s="159">
        <f>+S13/(S13+S59+S106)*100</f>
        <v>87.881107284092366</v>
      </c>
      <c r="AW13" s="159">
        <f>+T13/(T13+T59+T106)*100</f>
        <v>90.757538612405</v>
      </c>
      <c r="AX13" s="160"/>
      <c r="AY13" s="159">
        <f>+V13/(V13+V59+V106)*100</f>
        <v>91.425484294203912</v>
      </c>
      <c r="AZ13" s="159">
        <f>+W13/(W13+W59+W106)*100</f>
        <v>89.841017488076318</v>
      </c>
      <c r="BA13" s="159">
        <f>+X13/(X13+X59+X106)*100</f>
        <v>92.920353982300881</v>
      </c>
      <c r="BB13" s="160"/>
      <c r="BC13" s="159">
        <f>+Z13/(Z13+Z59+Z106)*100</f>
        <v>94.206081081081081</v>
      </c>
      <c r="BD13" s="159">
        <f>+AA13/(AA13+AA59+AA106)*100</f>
        <v>93.372177713037146</v>
      </c>
      <c r="BE13" s="159">
        <f>+AB13/(AB13+AB59+AB106)*100</f>
        <v>94.927536231884062</v>
      </c>
      <c r="BF13" s="97"/>
      <c r="BG13" s="97"/>
      <c r="BH13" s="97"/>
      <c r="BI13" s="97"/>
      <c r="BJ13" s="97"/>
    </row>
    <row r="14" spans="1:62" ht="15" customHeight="1" x14ac:dyDescent="0.2">
      <c r="A14" s="108"/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D14" s="108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</row>
    <row r="15" spans="1:62" ht="15" customHeight="1" x14ac:dyDescent="0.2">
      <c r="A15" s="108" t="s">
        <v>79</v>
      </c>
      <c r="B15" s="272">
        <v>4303</v>
      </c>
      <c r="C15" s="272">
        <v>2098</v>
      </c>
      <c r="D15" s="272">
        <v>2205</v>
      </c>
      <c r="E15" s="272"/>
      <c r="F15" s="272">
        <v>766</v>
      </c>
      <c r="G15" s="272">
        <v>374</v>
      </c>
      <c r="H15" s="272">
        <v>392</v>
      </c>
      <c r="I15" s="272"/>
      <c r="J15" s="272">
        <v>667</v>
      </c>
      <c r="K15" s="272">
        <v>331</v>
      </c>
      <c r="L15" s="272">
        <v>336</v>
      </c>
      <c r="M15" s="272"/>
      <c r="N15" s="272">
        <v>623</v>
      </c>
      <c r="O15" s="272">
        <v>299</v>
      </c>
      <c r="P15" s="272">
        <v>324</v>
      </c>
      <c r="Q15" s="272"/>
      <c r="R15" s="272">
        <v>820</v>
      </c>
      <c r="S15" s="272">
        <v>397</v>
      </c>
      <c r="T15" s="272">
        <v>423</v>
      </c>
      <c r="U15" s="272"/>
      <c r="V15" s="272">
        <v>769</v>
      </c>
      <c r="W15" s="272">
        <v>384</v>
      </c>
      <c r="X15" s="272">
        <v>385</v>
      </c>
      <c r="Y15" s="272"/>
      <c r="Z15" s="272">
        <v>658</v>
      </c>
      <c r="AA15" s="272">
        <v>313</v>
      </c>
      <c r="AB15" s="272">
        <v>345</v>
      </c>
      <c r="AD15" s="108" t="s">
        <v>79</v>
      </c>
      <c r="AE15" s="103">
        <f t="shared" ref="AE15:AE41" si="0">+B15/(B15+B61+B108)*100</f>
        <v>89.851743579035286</v>
      </c>
      <c r="AF15" s="103">
        <f t="shared" ref="AF15:AF41" si="1">+C15/(C15+C61+C108)*100</f>
        <v>88.003355704697981</v>
      </c>
      <c r="AG15" s="103">
        <f t="shared" ref="AG15:AG41" si="2">+D15/(D15+D61+D108)*100</f>
        <v>91.683991683991678</v>
      </c>
      <c r="AH15" s="143"/>
      <c r="AI15" s="103">
        <f>+F15/(F15+F61+F108)*100</f>
        <v>89.590643274853804</v>
      </c>
      <c r="AJ15" s="103">
        <f>+G15/(G15+G61+G108)*100</f>
        <v>86.77494199535964</v>
      </c>
      <c r="AK15" s="103">
        <f>+H15/(H15+H61+H108)*100</f>
        <v>92.452830188679243</v>
      </c>
      <c r="AL15" s="106"/>
      <c r="AM15" s="103">
        <f>+J15/(J15+J61+J108)*100</f>
        <v>90.257104194857916</v>
      </c>
      <c r="AN15" s="103">
        <f>+K15/(K15+K61+K108)*100</f>
        <v>88.031914893617028</v>
      </c>
      <c r="AO15" s="103">
        <f>+L15/(L15+L61+L108)*100</f>
        <v>92.561983471074385</v>
      </c>
      <c r="AP15" s="106"/>
      <c r="AQ15" s="103">
        <f>+N15/(N15+N61+N108)*100</f>
        <v>88.873038516405131</v>
      </c>
      <c r="AR15" s="103">
        <f>+O15/(O15+O61+O108)*100</f>
        <v>87.42690058479532</v>
      </c>
      <c r="AS15" s="103">
        <f>+P15/(P15+P61+P108)*100</f>
        <v>90.250696378830085</v>
      </c>
      <c r="AT15" s="106"/>
      <c r="AU15" s="103">
        <f t="shared" ref="AU15:AU41" si="3">+R15/(R15+R61+R108)*100</f>
        <v>86.864406779661024</v>
      </c>
      <c r="AV15" s="103">
        <f t="shared" ref="AV15:AV41" si="4">+S15/(S15+S61+S108)*100</f>
        <v>86.304347826086953</v>
      </c>
      <c r="AW15" s="103">
        <f t="shared" ref="AW15:AW41" si="5">+T15/(T15+T61+T108)*100</f>
        <v>87.396694214876035</v>
      </c>
      <c r="AX15" s="106"/>
      <c r="AY15" s="103">
        <f t="shared" ref="AY15:AY41" si="6">+V15/(V15+V61+V108)*100</f>
        <v>86.990950226244351</v>
      </c>
      <c r="AZ15" s="103">
        <f t="shared" ref="AZ15:AZ41" si="7">+W15/(W15+W61+W108)*100</f>
        <v>83.842794759825324</v>
      </c>
      <c r="BA15" s="103">
        <f t="shared" ref="BA15:BA41" si="8">+X15/(X15+X61+X108)*100</f>
        <v>90.375586854460096</v>
      </c>
      <c r="BB15" s="143"/>
      <c r="BC15" s="103">
        <f t="shared" ref="BC15:BC34" si="9">+Z15/(Z15+Z61+Z108)*100</f>
        <v>98.798798798798799</v>
      </c>
      <c r="BD15" s="103">
        <f t="shared" ref="BD15:BD34" si="10">+AA15/(AA15+AA61+AA108)*100</f>
        <v>98.738170347003148</v>
      </c>
      <c r="BE15" s="103">
        <f t="shared" ref="BE15:BE34" si="11">+AB15/(AB15+AB61+AB108)*100</f>
        <v>98.853868194842406</v>
      </c>
    </row>
    <row r="16" spans="1:62" ht="15" customHeight="1" x14ac:dyDescent="0.2">
      <c r="A16" s="108" t="s">
        <v>80</v>
      </c>
      <c r="B16" s="272">
        <v>2420</v>
      </c>
      <c r="C16" s="272">
        <v>1212</v>
      </c>
      <c r="D16" s="272">
        <v>1208</v>
      </c>
      <c r="E16" s="272"/>
      <c r="F16" s="272">
        <v>285</v>
      </c>
      <c r="G16" s="272">
        <v>146</v>
      </c>
      <c r="H16" s="272">
        <v>139</v>
      </c>
      <c r="I16" s="272"/>
      <c r="J16" s="272">
        <v>272</v>
      </c>
      <c r="K16" s="272">
        <v>137</v>
      </c>
      <c r="L16" s="272">
        <v>135</v>
      </c>
      <c r="M16" s="272"/>
      <c r="N16" s="272">
        <v>221</v>
      </c>
      <c r="O16" s="272">
        <v>97</v>
      </c>
      <c r="P16" s="272">
        <v>124</v>
      </c>
      <c r="Q16" s="272"/>
      <c r="R16" s="272">
        <v>620</v>
      </c>
      <c r="S16" s="272">
        <v>337</v>
      </c>
      <c r="T16" s="272">
        <v>283</v>
      </c>
      <c r="U16" s="272"/>
      <c r="V16" s="272">
        <v>523</v>
      </c>
      <c r="W16" s="272">
        <v>251</v>
      </c>
      <c r="X16" s="272">
        <v>272</v>
      </c>
      <c r="Y16" s="272"/>
      <c r="Z16" s="272">
        <v>499</v>
      </c>
      <c r="AA16" s="272">
        <v>244</v>
      </c>
      <c r="AB16" s="272">
        <v>255</v>
      </c>
      <c r="AD16" s="108" t="s">
        <v>80</v>
      </c>
      <c r="AE16" s="103">
        <f t="shared" si="0"/>
        <v>89.530151683314841</v>
      </c>
      <c r="AF16" s="103">
        <f t="shared" si="1"/>
        <v>87.635574837310187</v>
      </c>
      <c r="AG16" s="103">
        <f t="shared" si="2"/>
        <v>91.515151515151516</v>
      </c>
      <c r="AH16" s="143"/>
      <c r="AI16" s="103">
        <f t="shared" ref="AI16:AK16" si="12">+F16/(F16+F62+F109)*100</f>
        <v>77.868852459016395</v>
      </c>
      <c r="AJ16" s="103">
        <f t="shared" si="12"/>
        <v>76.84210526315789</v>
      </c>
      <c r="AK16" s="103">
        <f t="shared" si="12"/>
        <v>78.977272727272734</v>
      </c>
      <c r="AL16" s="106"/>
      <c r="AM16" s="103">
        <f t="shared" ref="AM16:AO16" si="13">+J16/(J16+J62+J109)*100</f>
        <v>86.349206349206355</v>
      </c>
      <c r="AN16" s="103">
        <f t="shared" si="13"/>
        <v>83.536585365853654</v>
      </c>
      <c r="AO16" s="103">
        <f t="shared" si="13"/>
        <v>89.403973509933778</v>
      </c>
      <c r="AP16" s="106"/>
      <c r="AQ16" s="103">
        <f t="shared" ref="AQ16:AS16" si="14">+N16/(N16+N62+N109)*100</f>
        <v>84.674329501915707</v>
      </c>
      <c r="AR16" s="103">
        <f t="shared" si="14"/>
        <v>79.508196721311478</v>
      </c>
      <c r="AS16" s="103">
        <f t="shared" si="14"/>
        <v>89.208633093525179</v>
      </c>
      <c r="AT16" s="106"/>
      <c r="AU16" s="103">
        <f t="shared" si="3"/>
        <v>91.31075110456554</v>
      </c>
      <c r="AV16" s="103">
        <f t="shared" si="4"/>
        <v>90.348525469168905</v>
      </c>
      <c r="AW16" s="103">
        <f t="shared" si="5"/>
        <v>92.48366013071896</v>
      </c>
      <c r="AX16" s="106"/>
      <c r="AY16" s="103">
        <f t="shared" si="6"/>
        <v>93.895870736086167</v>
      </c>
      <c r="AZ16" s="103">
        <f t="shared" si="7"/>
        <v>90.287769784172667</v>
      </c>
      <c r="BA16" s="103">
        <f t="shared" si="8"/>
        <v>97.491039426523301</v>
      </c>
      <c r="BB16" s="143"/>
      <c r="BC16" s="103">
        <f t="shared" si="9"/>
        <v>95.047619047619051</v>
      </c>
      <c r="BD16" s="103">
        <f t="shared" si="10"/>
        <v>95.3125</v>
      </c>
      <c r="BE16" s="103">
        <f t="shared" si="11"/>
        <v>94.79553903345726</v>
      </c>
    </row>
    <row r="17" spans="1:57" ht="15" customHeight="1" x14ac:dyDescent="0.2">
      <c r="A17" s="108" t="s">
        <v>81</v>
      </c>
      <c r="B17" s="272">
        <v>1722</v>
      </c>
      <c r="C17" s="272">
        <v>643</v>
      </c>
      <c r="D17" s="272">
        <v>1079</v>
      </c>
      <c r="E17" s="272"/>
      <c r="F17" s="272">
        <v>49</v>
      </c>
      <c r="G17" s="272">
        <v>26</v>
      </c>
      <c r="H17" s="272">
        <v>23</v>
      </c>
      <c r="I17" s="272"/>
      <c r="J17" s="272">
        <v>71</v>
      </c>
      <c r="K17" s="272">
        <v>36</v>
      </c>
      <c r="L17" s="272">
        <v>35</v>
      </c>
      <c r="M17" s="272"/>
      <c r="N17" s="272">
        <v>38</v>
      </c>
      <c r="O17" s="272">
        <v>17</v>
      </c>
      <c r="P17" s="272">
        <v>21</v>
      </c>
      <c r="Q17" s="272"/>
      <c r="R17" s="272">
        <v>572</v>
      </c>
      <c r="S17" s="272">
        <v>185</v>
      </c>
      <c r="T17" s="272">
        <v>387</v>
      </c>
      <c r="U17" s="272"/>
      <c r="V17" s="272">
        <v>515</v>
      </c>
      <c r="W17" s="272">
        <v>195</v>
      </c>
      <c r="X17" s="272">
        <v>320</v>
      </c>
      <c r="Y17" s="272"/>
      <c r="Z17" s="272">
        <v>477</v>
      </c>
      <c r="AA17" s="272">
        <v>184</v>
      </c>
      <c r="AB17" s="272">
        <v>293</v>
      </c>
      <c r="AD17" s="108" t="s">
        <v>81</v>
      </c>
      <c r="AE17" s="103">
        <f t="shared" si="0"/>
        <v>93.995633187772938</v>
      </c>
      <c r="AF17" s="103">
        <f t="shared" si="1"/>
        <v>92.517985611510795</v>
      </c>
      <c r="AG17" s="103">
        <f t="shared" si="2"/>
        <v>94.898856640281437</v>
      </c>
      <c r="AH17" s="143"/>
      <c r="AI17" s="103">
        <f t="shared" ref="AI17:AK17" si="15">+F17/(F17+F63+F110)*100</f>
        <v>98</v>
      </c>
      <c r="AJ17" s="103">
        <f t="shared" si="15"/>
        <v>100</v>
      </c>
      <c r="AK17" s="103">
        <f t="shared" si="15"/>
        <v>95.833333333333343</v>
      </c>
      <c r="AL17" s="106"/>
      <c r="AM17" s="103">
        <v>0</v>
      </c>
      <c r="AN17" s="103">
        <v>0</v>
      </c>
      <c r="AO17" s="103">
        <v>0</v>
      </c>
      <c r="AP17" s="106"/>
      <c r="AQ17" s="103">
        <v>0</v>
      </c>
      <c r="AR17" s="103">
        <v>0</v>
      </c>
      <c r="AS17" s="103">
        <v>0</v>
      </c>
      <c r="AT17" s="106"/>
      <c r="AU17" s="103">
        <f t="shared" si="3"/>
        <v>88.408037094281298</v>
      </c>
      <c r="AV17" s="103">
        <f t="shared" si="4"/>
        <v>83.710407239819006</v>
      </c>
      <c r="AW17" s="103">
        <f t="shared" si="5"/>
        <v>90.845070422535215</v>
      </c>
      <c r="AX17" s="106"/>
      <c r="AY17" s="103">
        <f t="shared" si="6"/>
        <v>97.169811320754718</v>
      </c>
      <c r="AZ17" s="103">
        <f t="shared" si="7"/>
        <v>96.059113300492612</v>
      </c>
      <c r="BA17" s="103">
        <f t="shared" si="8"/>
        <v>97.859327217125383</v>
      </c>
      <c r="BB17" s="143"/>
      <c r="BC17" s="103">
        <f t="shared" si="9"/>
        <v>99.375</v>
      </c>
      <c r="BD17" s="103">
        <f t="shared" si="10"/>
        <v>98.924731182795696</v>
      </c>
      <c r="BE17" s="103">
        <f t="shared" si="11"/>
        <v>99.659863945578238</v>
      </c>
    </row>
    <row r="18" spans="1:57" ht="15" customHeight="1" x14ac:dyDescent="0.2">
      <c r="A18" s="108" t="s">
        <v>82</v>
      </c>
      <c r="B18" s="272">
        <v>8153</v>
      </c>
      <c r="C18" s="272">
        <v>3874</v>
      </c>
      <c r="D18" s="272">
        <v>4279</v>
      </c>
      <c r="E18" s="272"/>
      <c r="F18" s="272">
        <v>1388</v>
      </c>
      <c r="G18" s="272">
        <v>678</v>
      </c>
      <c r="H18" s="272">
        <v>710</v>
      </c>
      <c r="I18" s="272"/>
      <c r="J18" s="272">
        <v>1334</v>
      </c>
      <c r="K18" s="272">
        <v>687</v>
      </c>
      <c r="L18" s="272">
        <v>647</v>
      </c>
      <c r="M18" s="272"/>
      <c r="N18" s="272">
        <v>1170</v>
      </c>
      <c r="O18" s="272">
        <v>540</v>
      </c>
      <c r="P18" s="272">
        <v>630</v>
      </c>
      <c r="Q18" s="272"/>
      <c r="R18" s="272">
        <v>1605</v>
      </c>
      <c r="S18" s="272">
        <v>747</v>
      </c>
      <c r="T18" s="272">
        <v>858</v>
      </c>
      <c r="U18" s="272"/>
      <c r="V18" s="272">
        <v>1376</v>
      </c>
      <c r="W18" s="272">
        <v>651</v>
      </c>
      <c r="X18" s="272">
        <v>725</v>
      </c>
      <c r="Y18" s="272"/>
      <c r="Z18" s="272">
        <v>1280</v>
      </c>
      <c r="AA18" s="272">
        <v>571</v>
      </c>
      <c r="AB18" s="272">
        <v>709</v>
      </c>
      <c r="AD18" s="108" t="s">
        <v>82</v>
      </c>
      <c r="AE18" s="103">
        <f t="shared" si="0"/>
        <v>87.553694158075601</v>
      </c>
      <c r="AF18" s="103">
        <f t="shared" si="1"/>
        <v>86.376811594202891</v>
      </c>
      <c r="AG18" s="103">
        <f t="shared" si="2"/>
        <v>88.647192873420337</v>
      </c>
      <c r="AH18" s="143"/>
      <c r="AI18" s="103">
        <f t="shared" ref="AI18:AI41" si="16">+F18/(F18+F64+F111)*100</f>
        <v>81.839622641509436</v>
      </c>
      <c r="AJ18" s="103">
        <f t="shared" ref="AJ18:AJ41" si="17">+G18/(G18+G64+G111)*100</f>
        <v>80.33175355450237</v>
      </c>
      <c r="AK18" s="103">
        <f t="shared" ref="AK18:AK41" si="18">+H18/(H18+H64+H111)*100</f>
        <v>83.333333333333343</v>
      </c>
      <c r="AL18" s="106"/>
      <c r="AM18" s="103">
        <f t="shared" ref="AM18:AM41" si="19">+J18/(J18+J64+J111)*100</f>
        <v>84.64467005076142</v>
      </c>
      <c r="AN18" s="103">
        <f t="shared" ref="AN18:AN41" si="20">+K18/(K18+K64+K111)*100</f>
        <v>85.554171855541711</v>
      </c>
      <c r="AO18" s="103">
        <f t="shared" ref="AO18:AO41" si="21">+L18/(L18+L64+L111)*100</f>
        <v>83.699870633893923</v>
      </c>
      <c r="AP18" s="106"/>
      <c r="AQ18" s="103">
        <f t="shared" ref="AQ18:AQ41" si="22">+N18/(N18+N64+N111)*100</f>
        <v>90.909090909090907</v>
      </c>
      <c r="AR18" s="103">
        <f t="shared" ref="AR18:AR41" si="23">+O18/(O18+O64+O111)*100</f>
        <v>88.52459016393442</v>
      </c>
      <c r="AS18" s="103">
        <f t="shared" ref="AS18:AS41" si="24">+P18/(P18+P64+P111)*100</f>
        <v>93.057607090103403</v>
      </c>
      <c r="AT18" s="106"/>
      <c r="AU18" s="103">
        <f t="shared" si="3"/>
        <v>89.415041782729816</v>
      </c>
      <c r="AV18" s="103">
        <f t="shared" si="4"/>
        <v>87.164527421236869</v>
      </c>
      <c r="AW18" s="103">
        <f t="shared" si="5"/>
        <v>91.471215351812361</v>
      </c>
      <c r="AX18" s="106"/>
      <c r="AY18" s="103">
        <f t="shared" si="6"/>
        <v>88.431876606683801</v>
      </c>
      <c r="AZ18" s="103">
        <f t="shared" si="7"/>
        <v>85.883905013192603</v>
      </c>
      <c r="BA18" s="103">
        <f t="shared" si="8"/>
        <v>90.852130325814542</v>
      </c>
      <c r="BB18" s="143"/>
      <c r="BC18" s="103">
        <f t="shared" si="9"/>
        <v>91.298145506419402</v>
      </c>
      <c r="BD18" s="103">
        <f t="shared" si="10"/>
        <v>93.148450244698211</v>
      </c>
      <c r="BE18" s="103">
        <f t="shared" si="11"/>
        <v>89.860583016476554</v>
      </c>
    </row>
    <row r="19" spans="1:57" ht="15" customHeight="1" x14ac:dyDescent="0.2">
      <c r="A19" s="108" t="s">
        <v>83</v>
      </c>
      <c r="B19" s="272">
        <v>1962</v>
      </c>
      <c r="C19" s="272">
        <v>1038</v>
      </c>
      <c r="D19" s="272">
        <v>924</v>
      </c>
      <c r="E19" s="272"/>
      <c r="F19" s="272">
        <v>354</v>
      </c>
      <c r="G19" s="272">
        <v>180</v>
      </c>
      <c r="H19" s="272">
        <v>174</v>
      </c>
      <c r="I19" s="272"/>
      <c r="J19" s="272">
        <v>312</v>
      </c>
      <c r="K19" s="272">
        <v>168</v>
      </c>
      <c r="L19" s="272">
        <v>144</v>
      </c>
      <c r="M19" s="272"/>
      <c r="N19" s="272">
        <v>337</v>
      </c>
      <c r="O19" s="272">
        <v>192</v>
      </c>
      <c r="P19" s="272">
        <v>145</v>
      </c>
      <c r="Q19" s="272"/>
      <c r="R19" s="272">
        <v>376</v>
      </c>
      <c r="S19" s="272">
        <v>194</v>
      </c>
      <c r="T19" s="272">
        <v>182</v>
      </c>
      <c r="U19" s="272"/>
      <c r="V19" s="272">
        <v>292</v>
      </c>
      <c r="W19" s="272">
        <v>152</v>
      </c>
      <c r="X19" s="272">
        <v>140</v>
      </c>
      <c r="Y19" s="272"/>
      <c r="Z19" s="272">
        <v>291</v>
      </c>
      <c r="AA19" s="272">
        <v>152</v>
      </c>
      <c r="AB19" s="272">
        <v>139</v>
      </c>
      <c r="AD19" s="108" t="s">
        <v>83</v>
      </c>
      <c r="AE19" s="103">
        <f t="shared" si="0"/>
        <v>96.888888888888886</v>
      </c>
      <c r="AF19" s="103">
        <f t="shared" si="1"/>
        <v>95.668202764976968</v>
      </c>
      <c r="AG19" s="103">
        <f t="shared" si="2"/>
        <v>98.297872340425528</v>
      </c>
      <c r="AH19" s="143"/>
      <c r="AI19" s="103">
        <f t="shared" si="16"/>
        <v>96.721311475409834</v>
      </c>
      <c r="AJ19" s="103">
        <f t="shared" si="17"/>
        <v>94.73684210526315</v>
      </c>
      <c r="AK19" s="103">
        <f t="shared" si="18"/>
        <v>98.86363636363636</v>
      </c>
      <c r="AL19" s="106"/>
      <c r="AM19" s="103">
        <f t="shared" si="19"/>
        <v>95.121951219512198</v>
      </c>
      <c r="AN19" s="103">
        <f t="shared" si="20"/>
        <v>93.85474860335195</v>
      </c>
      <c r="AO19" s="103">
        <f t="shared" si="21"/>
        <v>96.644295302013433</v>
      </c>
      <c r="AP19" s="106"/>
      <c r="AQ19" s="103">
        <f t="shared" si="22"/>
        <v>97.965116279069761</v>
      </c>
      <c r="AR19" s="103">
        <f t="shared" si="23"/>
        <v>97.46192893401016</v>
      </c>
      <c r="AS19" s="103">
        <f t="shared" si="24"/>
        <v>98.639455782312922</v>
      </c>
      <c r="AT19" s="106"/>
      <c r="AU19" s="103">
        <f t="shared" si="3"/>
        <v>95.918367346938766</v>
      </c>
      <c r="AV19" s="103">
        <f t="shared" si="4"/>
        <v>94.634146341463406</v>
      </c>
      <c r="AW19" s="103">
        <f t="shared" si="5"/>
        <v>97.326203208556151</v>
      </c>
      <c r="AX19" s="106"/>
      <c r="AY19" s="103">
        <f t="shared" si="6"/>
        <v>97.333333333333343</v>
      </c>
      <c r="AZ19" s="103">
        <f t="shared" si="7"/>
        <v>96.202531645569621</v>
      </c>
      <c r="BA19" s="103">
        <f t="shared" si="8"/>
        <v>98.591549295774655</v>
      </c>
      <c r="BB19" s="143"/>
      <c r="BC19" s="103">
        <f t="shared" si="9"/>
        <v>98.644067796610173</v>
      </c>
      <c r="BD19" s="103">
        <f t="shared" si="10"/>
        <v>97.435897435897431</v>
      </c>
      <c r="BE19" s="103">
        <f t="shared" si="11"/>
        <v>100</v>
      </c>
    </row>
    <row r="20" spans="1:57" ht="15" customHeight="1" x14ac:dyDescent="0.2">
      <c r="A20" s="108" t="s">
        <v>84</v>
      </c>
      <c r="B20" s="272">
        <v>3056</v>
      </c>
      <c r="C20" s="272">
        <v>1515</v>
      </c>
      <c r="D20" s="272">
        <v>1541</v>
      </c>
      <c r="E20" s="272"/>
      <c r="F20" s="272">
        <v>635</v>
      </c>
      <c r="G20" s="272">
        <v>327</v>
      </c>
      <c r="H20" s="272">
        <v>308</v>
      </c>
      <c r="I20" s="272"/>
      <c r="J20" s="272">
        <v>598</v>
      </c>
      <c r="K20" s="272">
        <v>304</v>
      </c>
      <c r="L20" s="272">
        <v>294</v>
      </c>
      <c r="M20" s="272"/>
      <c r="N20" s="272">
        <v>514</v>
      </c>
      <c r="O20" s="272">
        <v>273</v>
      </c>
      <c r="P20" s="272">
        <v>241</v>
      </c>
      <c r="Q20" s="272"/>
      <c r="R20" s="272">
        <v>460</v>
      </c>
      <c r="S20" s="272">
        <v>223</v>
      </c>
      <c r="T20" s="272">
        <v>237</v>
      </c>
      <c r="U20" s="272"/>
      <c r="V20" s="272">
        <v>416</v>
      </c>
      <c r="W20" s="272">
        <v>187</v>
      </c>
      <c r="X20" s="272">
        <v>229</v>
      </c>
      <c r="Y20" s="272"/>
      <c r="Z20" s="272">
        <v>433</v>
      </c>
      <c r="AA20" s="272">
        <v>201</v>
      </c>
      <c r="AB20" s="272">
        <v>232</v>
      </c>
      <c r="AD20" s="108" t="s">
        <v>84</v>
      </c>
      <c r="AE20" s="103">
        <f t="shared" si="0"/>
        <v>96.892834495878262</v>
      </c>
      <c r="AF20" s="103">
        <f t="shared" si="1"/>
        <v>96.251588310038116</v>
      </c>
      <c r="AG20" s="103">
        <f t="shared" si="2"/>
        <v>97.531645569620252</v>
      </c>
      <c r="AH20" s="143"/>
      <c r="AI20" s="103">
        <f t="shared" si="16"/>
        <v>96.651445966514459</v>
      </c>
      <c r="AJ20" s="103">
        <f t="shared" si="17"/>
        <v>95.614035087719301</v>
      </c>
      <c r="AK20" s="103">
        <f t="shared" si="18"/>
        <v>97.777777777777771</v>
      </c>
      <c r="AL20" s="106"/>
      <c r="AM20" s="103">
        <f t="shared" si="19"/>
        <v>97.553017944535071</v>
      </c>
      <c r="AN20" s="103">
        <f t="shared" si="20"/>
        <v>97.749196141479104</v>
      </c>
      <c r="AO20" s="103">
        <f t="shared" si="21"/>
        <v>97.350993377483448</v>
      </c>
      <c r="AP20" s="106"/>
      <c r="AQ20" s="103">
        <f t="shared" si="22"/>
        <v>95.539033457249062</v>
      </c>
      <c r="AR20" s="103">
        <f t="shared" si="23"/>
        <v>95.454545454545453</v>
      </c>
      <c r="AS20" s="103">
        <f t="shared" si="24"/>
        <v>95.634920634920633</v>
      </c>
      <c r="AT20" s="106"/>
      <c r="AU20" s="103">
        <f t="shared" si="3"/>
        <v>96.23430962343096</v>
      </c>
      <c r="AV20" s="103">
        <f t="shared" si="4"/>
        <v>94.092827004219416</v>
      </c>
      <c r="AW20" s="103">
        <f t="shared" si="5"/>
        <v>98.340248962655593</v>
      </c>
      <c r="AX20" s="106"/>
      <c r="AY20" s="103">
        <f t="shared" si="6"/>
        <v>97.882352941176478</v>
      </c>
      <c r="AZ20" s="103">
        <f t="shared" si="7"/>
        <v>97.395833333333343</v>
      </c>
      <c r="BA20" s="103">
        <f t="shared" si="8"/>
        <v>98.283261802575112</v>
      </c>
      <c r="BB20" s="143"/>
      <c r="BC20" s="103">
        <f t="shared" si="9"/>
        <v>97.742663656884872</v>
      </c>
      <c r="BD20" s="103">
        <f t="shared" si="10"/>
        <v>97.572815533980588</v>
      </c>
      <c r="BE20" s="103">
        <f t="shared" si="11"/>
        <v>97.890295358649794</v>
      </c>
    </row>
    <row r="21" spans="1:57" ht="15" customHeight="1" x14ac:dyDescent="0.2">
      <c r="A21" s="108" t="s">
        <v>85</v>
      </c>
      <c r="B21" s="272">
        <v>1000</v>
      </c>
      <c r="C21" s="272">
        <v>476</v>
      </c>
      <c r="D21" s="272">
        <v>524</v>
      </c>
      <c r="E21" s="272"/>
      <c r="F21" s="272">
        <v>196</v>
      </c>
      <c r="G21" s="272">
        <v>94</v>
      </c>
      <c r="H21" s="272">
        <v>102</v>
      </c>
      <c r="I21" s="272"/>
      <c r="J21" s="272">
        <v>199</v>
      </c>
      <c r="K21" s="272">
        <v>92</v>
      </c>
      <c r="L21" s="272">
        <v>107</v>
      </c>
      <c r="M21" s="272"/>
      <c r="N21" s="272">
        <v>169</v>
      </c>
      <c r="O21" s="272">
        <v>77</v>
      </c>
      <c r="P21" s="272">
        <v>92</v>
      </c>
      <c r="Q21" s="272"/>
      <c r="R21" s="272">
        <v>173</v>
      </c>
      <c r="S21" s="272">
        <v>98</v>
      </c>
      <c r="T21" s="272">
        <v>75</v>
      </c>
      <c r="U21" s="272"/>
      <c r="V21" s="272">
        <v>117</v>
      </c>
      <c r="W21" s="272">
        <v>52</v>
      </c>
      <c r="X21" s="272">
        <v>65</v>
      </c>
      <c r="Y21" s="272"/>
      <c r="Z21" s="272">
        <v>146</v>
      </c>
      <c r="AA21" s="272">
        <v>63</v>
      </c>
      <c r="AB21" s="272">
        <v>83</v>
      </c>
      <c r="AD21" s="108" t="s">
        <v>85</v>
      </c>
      <c r="AE21" s="103">
        <f t="shared" si="0"/>
        <v>98.522167487684726</v>
      </c>
      <c r="AF21" s="103">
        <f t="shared" si="1"/>
        <v>97.741273100616027</v>
      </c>
      <c r="AG21" s="103">
        <f t="shared" si="2"/>
        <v>99.242424242424249</v>
      </c>
      <c r="AH21" s="143"/>
      <c r="AI21" s="103">
        <f t="shared" si="16"/>
        <v>99.492385786802032</v>
      </c>
      <c r="AJ21" s="103">
        <f t="shared" si="17"/>
        <v>100</v>
      </c>
      <c r="AK21" s="103">
        <f t="shared" si="18"/>
        <v>99.029126213592235</v>
      </c>
      <c r="AL21" s="106"/>
      <c r="AM21" s="103">
        <f t="shared" si="19"/>
        <v>99.00497512437812</v>
      </c>
      <c r="AN21" s="103">
        <f t="shared" si="20"/>
        <v>97.872340425531917</v>
      </c>
      <c r="AO21" s="103">
        <f t="shared" si="21"/>
        <v>100</v>
      </c>
      <c r="AP21" s="106"/>
      <c r="AQ21" s="103">
        <f t="shared" si="22"/>
        <v>100</v>
      </c>
      <c r="AR21" s="103">
        <f t="shared" si="23"/>
        <v>100</v>
      </c>
      <c r="AS21" s="103">
        <f t="shared" si="24"/>
        <v>100</v>
      </c>
      <c r="AT21" s="106"/>
      <c r="AU21" s="103">
        <f t="shared" si="3"/>
        <v>95.58011049723757</v>
      </c>
      <c r="AV21" s="103">
        <f t="shared" si="4"/>
        <v>93.333333333333329</v>
      </c>
      <c r="AW21" s="103">
        <f t="shared" si="5"/>
        <v>98.68421052631578</v>
      </c>
      <c r="AX21" s="106"/>
      <c r="AY21" s="103">
        <f t="shared" si="6"/>
        <v>99.152542372881356</v>
      </c>
      <c r="AZ21" s="103">
        <f t="shared" si="7"/>
        <v>100</v>
      </c>
      <c r="BA21" s="103">
        <f t="shared" si="8"/>
        <v>98.484848484848484</v>
      </c>
      <c r="BB21" s="143"/>
      <c r="BC21" s="103">
        <f t="shared" si="9"/>
        <v>97.986577181208062</v>
      </c>
      <c r="BD21" s="103">
        <f t="shared" si="10"/>
        <v>96.92307692307692</v>
      </c>
      <c r="BE21" s="103">
        <f t="shared" si="11"/>
        <v>98.80952380952381</v>
      </c>
    </row>
    <row r="22" spans="1:57" ht="15" customHeight="1" x14ac:dyDescent="0.2">
      <c r="A22" s="108" t="s">
        <v>86</v>
      </c>
      <c r="B22" s="272">
        <v>6618</v>
      </c>
      <c r="C22" s="272">
        <v>3227</v>
      </c>
      <c r="D22" s="272">
        <v>3391</v>
      </c>
      <c r="E22" s="272"/>
      <c r="F22" s="272">
        <v>1289</v>
      </c>
      <c r="G22" s="272">
        <v>626</v>
      </c>
      <c r="H22" s="272">
        <v>663</v>
      </c>
      <c r="I22" s="272"/>
      <c r="J22" s="272">
        <v>1112</v>
      </c>
      <c r="K22" s="272">
        <v>564</v>
      </c>
      <c r="L22" s="272">
        <v>548</v>
      </c>
      <c r="M22" s="272"/>
      <c r="N22" s="272">
        <v>1018</v>
      </c>
      <c r="O22" s="272">
        <v>526</v>
      </c>
      <c r="P22" s="272">
        <v>492</v>
      </c>
      <c r="Q22" s="272"/>
      <c r="R22" s="272">
        <v>1186</v>
      </c>
      <c r="S22" s="272">
        <v>569</v>
      </c>
      <c r="T22" s="272">
        <v>617</v>
      </c>
      <c r="U22" s="272"/>
      <c r="V22" s="272">
        <v>1020</v>
      </c>
      <c r="W22" s="272">
        <v>479</v>
      </c>
      <c r="X22" s="272">
        <v>541</v>
      </c>
      <c r="Y22" s="272"/>
      <c r="Z22" s="272">
        <v>993</v>
      </c>
      <c r="AA22" s="272">
        <v>463</v>
      </c>
      <c r="AB22" s="272">
        <v>530</v>
      </c>
      <c r="AD22" s="108" t="s">
        <v>86</v>
      </c>
      <c r="AE22" s="103">
        <f t="shared" si="0"/>
        <v>92.533557046979865</v>
      </c>
      <c r="AF22" s="103">
        <f t="shared" si="1"/>
        <v>91.287128712871294</v>
      </c>
      <c r="AG22" s="103">
        <f t="shared" si="2"/>
        <v>93.751727951340897</v>
      </c>
      <c r="AH22" s="143"/>
      <c r="AI22" s="103">
        <f t="shared" si="16"/>
        <v>92.467718794835008</v>
      </c>
      <c r="AJ22" s="103">
        <f t="shared" si="17"/>
        <v>90.071942446043167</v>
      </c>
      <c r="AK22" s="103">
        <f t="shared" si="18"/>
        <v>94.849785407725321</v>
      </c>
      <c r="AL22" s="106"/>
      <c r="AM22" s="103">
        <f t="shared" si="19"/>
        <v>91.900826446280988</v>
      </c>
      <c r="AN22" s="103">
        <f t="shared" si="20"/>
        <v>90.675241157556272</v>
      </c>
      <c r="AO22" s="103">
        <f t="shared" si="21"/>
        <v>93.197278911564624</v>
      </c>
      <c r="AP22" s="106"/>
      <c r="AQ22" s="103">
        <f t="shared" si="22"/>
        <v>91.7117117117117</v>
      </c>
      <c r="AR22" s="103">
        <f t="shared" si="23"/>
        <v>91.797556719022694</v>
      </c>
      <c r="AS22" s="103">
        <f t="shared" si="24"/>
        <v>91.620111731843579</v>
      </c>
      <c r="AT22" s="106"/>
      <c r="AU22" s="103">
        <f t="shared" si="3"/>
        <v>90.534351145038173</v>
      </c>
      <c r="AV22" s="103">
        <f t="shared" si="4"/>
        <v>89.465408805031444</v>
      </c>
      <c r="AW22" s="103">
        <f t="shared" si="5"/>
        <v>91.543026706231458</v>
      </c>
      <c r="AX22" s="106"/>
      <c r="AY22" s="103">
        <f t="shared" si="6"/>
        <v>92.475067996373525</v>
      </c>
      <c r="AZ22" s="103">
        <f t="shared" si="7"/>
        <v>91.238095238095241</v>
      </c>
      <c r="BA22" s="103">
        <f t="shared" si="8"/>
        <v>93.598615916955026</v>
      </c>
      <c r="BB22" s="143"/>
      <c r="BC22" s="103">
        <f t="shared" si="9"/>
        <v>96.878048780487802</v>
      </c>
      <c r="BD22" s="103">
        <f t="shared" si="10"/>
        <v>95.661157024793383</v>
      </c>
      <c r="BE22" s="103">
        <f t="shared" si="11"/>
        <v>97.966728280961178</v>
      </c>
    </row>
    <row r="23" spans="1:57" ht="15" customHeight="1" x14ac:dyDescent="0.2">
      <c r="A23" s="108" t="s">
        <v>87</v>
      </c>
      <c r="B23" s="272">
        <v>3302</v>
      </c>
      <c r="C23" s="272">
        <v>1666</v>
      </c>
      <c r="D23" s="272">
        <v>1636</v>
      </c>
      <c r="E23" s="272"/>
      <c r="F23" s="272">
        <v>784</v>
      </c>
      <c r="G23" s="272">
        <v>424</v>
      </c>
      <c r="H23" s="272">
        <v>360</v>
      </c>
      <c r="I23" s="272"/>
      <c r="J23" s="272">
        <v>736</v>
      </c>
      <c r="K23" s="272">
        <v>369</v>
      </c>
      <c r="L23" s="272">
        <v>367</v>
      </c>
      <c r="M23" s="272"/>
      <c r="N23" s="272">
        <v>546</v>
      </c>
      <c r="O23" s="272">
        <v>267</v>
      </c>
      <c r="P23" s="272">
        <v>279</v>
      </c>
      <c r="Q23" s="272"/>
      <c r="R23" s="272">
        <v>494</v>
      </c>
      <c r="S23" s="272">
        <v>246</v>
      </c>
      <c r="T23" s="272">
        <v>248</v>
      </c>
      <c r="U23" s="272"/>
      <c r="V23" s="272">
        <v>402</v>
      </c>
      <c r="W23" s="272">
        <v>212</v>
      </c>
      <c r="X23" s="272">
        <v>190</v>
      </c>
      <c r="Y23" s="272"/>
      <c r="Z23" s="272">
        <v>340</v>
      </c>
      <c r="AA23" s="272">
        <v>148</v>
      </c>
      <c r="AB23" s="272">
        <v>192</v>
      </c>
      <c r="AD23" s="108" t="s">
        <v>87</v>
      </c>
      <c r="AE23" s="103">
        <f t="shared" si="0"/>
        <v>97.432871053408093</v>
      </c>
      <c r="AF23" s="103">
        <f t="shared" si="1"/>
        <v>96.635730858468676</v>
      </c>
      <c r="AG23" s="103">
        <f t="shared" si="2"/>
        <v>98.258258258258252</v>
      </c>
      <c r="AH23" s="143"/>
      <c r="AI23" s="103">
        <f t="shared" si="16"/>
        <v>97.149938042131339</v>
      </c>
      <c r="AJ23" s="103">
        <f t="shared" si="17"/>
        <v>96.583143507972665</v>
      </c>
      <c r="AK23" s="103">
        <f t="shared" si="18"/>
        <v>97.826086956521735</v>
      </c>
      <c r="AL23" s="106"/>
      <c r="AM23" s="103">
        <f t="shared" si="19"/>
        <v>98.002663115845536</v>
      </c>
      <c r="AN23" s="103">
        <f t="shared" si="20"/>
        <v>98.138297872340431</v>
      </c>
      <c r="AO23" s="103">
        <f t="shared" si="21"/>
        <v>97.866666666666674</v>
      </c>
      <c r="AP23" s="106"/>
      <c r="AQ23" s="103">
        <f t="shared" si="22"/>
        <v>99.453551912568301</v>
      </c>
      <c r="AR23" s="103">
        <f t="shared" si="23"/>
        <v>98.888888888888886</v>
      </c>
      <c r="AS23" s="103">
        <f t="shared" si="24"/>
        <v>100</v>
      </c>
      <c r="AT23" s="106"/>
      <c r="AU23" s="103">
        <f t="shared" si="3"/>
        <v>96.108949416342412</v>
      </c>
      <c r="AV23" s="103">
        <f t="shared" si="4"/>
        <v>94.615384615384613</v>
      </c>
      <c r="AW23" s="103">
        <f t="shared" si="5"/>
        <v>97.637795275590548</v>
      </c>
      <c r="AX23" s="106"/>
      <c r="AY23" s="103">
        <f t="shared" si="6"/>
        <v>99.01477832512316</v>
      </c>
      <c r="AZ23" s="103">
        <f t="shared" si="7"/>
        <v>99.065420560747668</v>
      </c>
      <c r="BA23" s="103">
        <f t="shared" si="8"/>
        <v>98.958333333333343</v>
      </c>
      <c r="BB23" s="143"/>
      <c r="BC23" s="103">
        <f t="shared" si="9"/>
        <v>93.922651933701658</v>
      </c>
      <c r="BD23" s="103">
        <f t="shared" si="10"/>
        <v>89.696969696969703</v>
      </c>
      <c r="BE23" s="103">
        <f t="shared" si="11"/>
        <v>97.46192893401016</v>
      </c>
    </row>
    <row r="24" spans="1:57" ht="15" customHeight="1" x14ac:dyDescent="0.2">
      <c r="A24" s="108" t="s">
        <v>88</v>
      </c>
      <c r="B24" s="272">
        <v>6310</v>
      </c>
      <c r="C24" s="272">
        <v>3031</v>
      </c>
      <c r="D24" s="272">
        <v>3279</v>
      </c>
      <c r="E24" s="272"/>
      <c r="F24" s="272">
        <v>1393</v>
      </c>
      <c r="G24" s="272">
        <v>676</v>
      </c>
      <c r="H24" s="272">
        <v>717</v>
      </c>
      <c r="I24" s="272"/>
      <c r="J24" s="272">
        <v>1138</v>
      </c>
      <c r="K24" s="272">
        <v>553</v>
      </c>
      <c r="L24" s="272">
        <v>585</v>
      </c>
      <c r="M24" s="272"/>
      <c r="N24" s="272">
        <v>1120</v>
      </c>
      <c r="O24" s="272">
        <v>516</v>
      </c>
      <c r="P24" s="272">
        <v>604</v>
      </c>
      <c r="Q24" s="272"/>
      <c r="R24" s="272">
        <v>997</v>
      </c>
      <c r="S24" s="272">
        <v>475</v>
      </c>
      <c r="T24" s="272">
        <v>522</v>
      </c>
      <c r="U24" s="272"/>
      <c r="V24" s="272">
        <v>812</v>
      </c>
      <c r="W24" s="272">
        <v>402</v>
      </c>
      <c r="X24" s="272">
        <v>410</v>
      </c>
      <c r="Y24" s="272"/>
      <c r="Z24" s="272">
        <v>850</v>
      </c>
      <c r="AA24" s="272">
        <v>409</v>
      </c>
      <c r="AB24" s="272">
        <v>441</v>
      </c>
      <c r="AD24" s="108" t="s">
        <v>88</v>
      </c>
      <c r="AE24" s="103">
        <f t="shared" si="0"/>
        <v>85.908781484002731</v>
      </c>
      <c r="AF24" s="103">
        <f t="shared" si="1"/>
        <v>83.821902654867259</v>
      </c>
      <c r="AG24" s="103">
        <f t="shared" si="2"/>
        <v>87.932421560740153</v>
      </c>
      <c r="AH24" s="143"/>
      <c r="AI24" s="103">
        <f t="shared" si="16"/>
        <v>79.965556831228469</v>
      </c>
      <c r="AJ24" s="103">
        <f t="shared" si="17"/>
        <v>77.08095781071836</v>
      </c>
      <c r="AK24" s="103">
        <f t="shared" si="18"/>
        <v>82.890173410404628</v>
      </c>
      <c r="AL24" s="106"/>
      <c r="AM24" s="103">
        <f t="shared" si="19"/>
        <v>79.469273743016757</v>
      </c>
      <c r="AN24" s="103">
        <f t="shared" si="20"/>
        <v>76.912378303198892</v>
      </c>
      <c r="AO24" s="103">
        <f t="shared" si="21"/>
        <v>82.047685834502104</v>
      </c>
      <c r="AP24" s="106"/>
      <c r="AQ24" s="103">
        <f t="shared" si="22"/>
        <v>92.029580936729658</v>
      </c>
      <c r="AR24" s="103">
        <f t="shared" si="23"/>
        <v>89.583333333333343</v>
      </c>
      <c r="AS24" s="103">
        <f t="shared" si="24"/>
        <v>94.227769110764427</v>
      </c>
      <c r="AT24" s="106"/>
      <c r="AU24" s="103">
        <f t="shared" si="3"/>
        <v>86.320346320346317</v>
      </c>
      <c r="AV24" s="103">
        <f t="shared" si="4"/>
        <v>85.431654676259001</v>
      </c>
      <c r="AW24" s="103">
        <f t="shared" si="5"/>
        <v>87.145242070116851</v>
      </c>
      <c r="AX24" s="106"/>
      <c r="AY24" s="103">
        <f t="shared" si="6"/>
        <v>91.338582677165363</v>
      </c>
      <c r="AZ24" s="103">
        <f t="shared" si="7"/>
        <v>90.134529147982065</v>
      </c>
      <c r="BA24" s="103">
        <f t="shared" si="8"/>
        <v>92.550790067720087</v>
      </c>
      <c r="BB24" s="143"/>
      <c r="BC24" s="103">
        <f t="shared" si="9"/>
        <v>93.406593406593402</v>
      </c>
      <c r="BD24" s="103">
        <f t="shared" si="10"/>
        <v>92.533936651583716</v>
      </c>
      <c r="BE24" s="103">
        <f t="shared" si="11"/>
        <v>94.230769230769226</v>
      </c>
    </row>
    <row r="25" spans="1:57" ht="15" customHeight="1" x14ac:dyDescent="0.2">
      <c r="A25" s="108" t="s">
        <v>89</v>
      </c>
      <c r="B25" s="272">
        <v>1465</v>
      </c>
      <c r="C25" s="272">
        <v>677</v>
      </c>
      <c r="D25" s="272">
        <v>788</v>
      </c>
      <c r="E25" s="272"/>
      <c r="F25" s="272">
        <v>382</v>
      </c>
      <c r="G25" s="272">
        <v>190</v>
      </c>
      <c r="H25" s="272">
        <v>192</v>
      </c>
      <c r="I25" s="272"/>
      <c r="J25" s="272">
        <v>263</v>
      </c>
      <c r="K25" s="272">
        <v>105</v>
      </c>
      <c r="L25" s="272">
        <v>158</v>
      </c>
      <c r="M25" s="272"/>
      <c r="N25" s="272">
        <v>286</v>
      </c>
      <c r="O25" s="272">
        <v>140</v>
      </c>
      <c r="P25" s="272">
        <v>146</v>
      </c>
      <c r="Q25" s="272"/>
      <c r="R25" s="272">
        <v>231</v>
      </c>
      <c r="S25" s="272">
        <v>105</v>
      </c>
      <c r="T25" s="272">
        <v>126</v>
      </c>
      <c r="U25" s="272"/>
      <c r="V25" s="272">
        <v>176</v>
      </c>
      <c r="W25" s="272">
        <v>85</v>
      </c>
      <c r="X25" s="272">
        <v>91</v>
      </c>
      <c r="Y25" s="272"/>
      <c r="Z25" s="272">
        <v>127</v>
      </c>
      <c r="AA25" s="272">
        <v>52</v>
      </c>
      <c r="AB25" s="272">
        <v>75</v>
      </c>
      <c r="AD25" s="108" t="s">
        <v>89</v>
      </c>
      <c r="AE25" s="103">
        <f t="shared" si="0"/>
        <v>96.445029624753133</v>
      </c>
      <c r="AF25" s="103">
        <f t="shared" si="1"/>
        <v>96.301564722617343</v>
      </c>
      <c r="AG25" s="103">
        <f t="shared" si="2"/>
        <v>96.568627450980387</v>
      </c>
      <c r="AH25" s="143"/>
      <c r="AI25" s="103">
        <f t="shared" si="16"/>
        <v>96.221662468513856</v>
      </c>
      <c r="AJ25" s="103">
        <f t="shared" si="17"/>
        <v>96.938775510204081</v>
      </c>
      <c r="AK25" s="103">
        <f t="shared" si="18"/>
        <v>95.522388059701484</v>
      </c>
      <c r="AL25" s="106"/>
      <c r="AM25" s="103">
        <f t="shared" si="19"/>
        <v>96.336996336996336</v>
      </c>
      <c r="AN25" s="103">
        <f t="shared" si="20"/>
        <v>96.330275229357795</v>
      </c>
      <c r="AO25" s="103">
        <f t="shared" si="21"/>
        <v>96.341463414634148</v>
      </c>
      <c r="AP25" s="106"/>
      <c r="AQ25" s="103">
        <f t="shared" si="22"/>
        <v>96.296296296296291</v>
      </c>
      <c r="AR25" s="103">
        <f t="shared" si="23"/>
        <v>94.594594594594597</v>
      </c>
      <c r="AS25" s="103">
        <f t="shared" si="24"/>
        <v>97.986577181208062</v>
      </c>
      <c r="AT25" s="106"/>
      <c r="AU25" s="103">
        <f t="shared" si="3"/>
        <v>96.652719665271974</v>
      </c>
      <c r="AV25" s="103">
        <f t="shared" si="4"/>
        <v>98.130841121495322</v>
      </c>
      <c r="AW25" s="103">
        <f t="shared" si="5"/>
        <v>95.454545454545453</v>
      </c>
      <c r="AX25" s="106"/>
      <c r="AY25" s="103">
        <f t="shared" si="6"/>
        <v>96.703296703296701</v>
      </c>
      <c r="AZ25" s="103">
        <f t="shared" si="7"/>
        <v>95.50561797752809</v>
      </c>
      <c r="BA25" s="103">
        <f t="shared" si="8"/>
        <v>97.849462365591393</v>
      </c>
      <c r="BB25" s="143"/>
      <c r="BC25" s="103">
        <f t="shared" si="9"/>
        <v>96.946564885496173</v>
      </c>
      <c r="BD25" s="103">
        <f t="shared" si="10"/>
        <v>96.296296296296291</v>
      </c>
      <c r="BE25" s="103">
        <f t="shared" si="11"/>
        <v>97.402597402597408</v>
      </c>
    </row>
    <row r="26" spans="1:57" ht="15" customHeight="1" x14ac:dyDescent="0.2">
      <c r="A26" s="154" t="s">
        <v>90</v>
      </c>
      <c r="B26" s="272">
        <v>5503</v>
      </c>
      <c r="C26" s="272">
        <v>2783</v>
      </c>
      <c r="D26" s="272">
        <v>2720</v>
      </c>
      <c r="E26" s="272"/>
      <c r="F26" s="272">
        <v>1087</v>
      </c>
      <c r="G26" s="272">
        <v>599</v>
      </c>
      <c r="H26" s="272">
        <v>488</v>
      </c>
      <c r="I26" s="272"/>
      <c r="J26" s="272">
        <v>909</v>
      </c>
      <c r="K26" s="272">
        <v>450</v>
      </c>
      <c r="L26" s="272">
        <v>459</v>
      </c>
      <c r="M26" s="272"/>
      <c r="N26" s="272">
        <v>843</v>
      </c>
      <c r="O26" s="272">
        <v>436</v>
      </c>
      <c r="P26" s="272">
        <v>407</v>
      </c>
      <c r="Q26" s="272"/>
      <c r="R26" s="272">
        <v>1093</v>
      </c>
      <c r="S26" s="272">
        <v>536</v>
      </c>
      <c r="T26" s="272">
        <v>557</v>
      </c>
      <c r="U26" s="272"/>
      <c r="V26" s="272">
        <v>739</v>
      </c>
      <c r="W26" s="272">
        <v>359</v>
      </c>
      <c r="X26" s="272">
        <v>380</v>
      </c>
      <c r="Y26" s="272"/>
      <c r="Z26" s="272">
        <v>832</v>
      </c>
      <c r="AA26" s="272">
        <v>403</v>
      </c>
      <c r="AB26" s="272">
        <v>429</v>
      </c>
      <c r="AD26" s="154" t="s">
        <v>90</v>
      </c>
      <c r="AE26" s="103">
        <f t="shared" si="0"/>
        <v>82.134328358208947</v>
      </c>
      <c r="AF26" s="103">
        <f t="shared" si="1"/>
        <v>80.619930475086903</v>
      </c>
      <c r="AG26" s="103">
        <f t="shared" si="2"/>
        <v>83.743842364532014</v>
      </c>
      <c r="AH26" s="143"/>
      <c r="AI26" s="103">
        <f t="shared" si="16"/>
        <v>83.422870299309281</v>
      </c>
      <c r="AJ26" s="103">
        <f t="shared" si="17"/>
        <v>80.945945945945937</v>
      </c>
      <c r="AK26" s="103">
        <f t="shared" si="18"/>
        <v>86.678507992895206</v>
      </c>
      <c r="AL26" s="106"/>
      <c r="AM26" s="103">
        <f t="shared" si="19"/>
        <v>84.401114206128142</v>
      </c>
      <c r="AN26" s="103">
        <f t="shared" si="20"/>
        <v>81.967213114754102</v>
      </c>
      <c r="AO26" s="103">
        <f t="shared" si="21"/>
        <v>86.931818181818173</v>
      </c>
      <c r="AP26" s="106"/>
      <c r="AQ26" s="103">
        <f t="shared" si="22"/>
        <v>90.547798066595064</v>
      </c>
      <c r="AR26" s="103">
        <f t="shared" si="23"/>
        <v>88.798370672097761</v>
      </c>
      <c r="AS26" s="103">
        <f t="shared" si="24"/>
        <v>92.5</v>
      </c>
      <c r="AT26" s="106"/>
      <c r="AU26" s="103">
        <f t="shared" si="3"/>
        <v>74.455040871934614</v>
      </c>
      <c r="AV26" s="103">
        <f t="shared" si="4"/>
        <v>72.727272727272734</v>
      </c>
      <c r="AW26" s="103">
        <f t="shared" si="5"/>
        <v>76.196990424076603</v>
      </c>
      <c r="AX26" s="106"/>
      <c r="AY26" s="103">
        <f t="shared" si="6"/>
        <v>74.196787148594382</v>
      </c>
      <c r="AZ26" s="103">
        <f t="shared" si="7"/>
        <v>72.967479674796749</v>
      </c>
      <c r="BA26" s="103">
        <f t="shared" si="8"/>
        <v>75.396825396825392</v>
      </c>
      <c r="BB26" s="143"/>
      <c r="BC26" s="103">
        <f t="shared" si="9"/>
        <v>89.945945945945951</v>
      </c>
      <c r="BD26" s="103">
        <f t="shared" si="10"/>
        <v>90.970654627539503</v>
      </c>
      <c r="BE26" s="103">
        <f t="shared" si="11"/>
        <v>89.00414937759335</v>
      </c>
    </row>
    <row r="27" spans="1:57" ht="15" customHeight="1" x14ac:dyDescent="0.2">
      <c r="A27" s="108" t="s">
        <v>91</v>
      </c>
      <c r="B27" s="272">
        <v>824</v>
      </c>
      <c r="C27" s="272">
        <v>412</v>
      </c>
      <c r="D27" s="272">
        <v>412</v>
      </c>
      <c r="E27" s="272"/>
      <c r="F27" s="272">
        <v>214</v>
      </c>
      <c r="G27" s="272">
        <v>116</v>
      </c>
      <c r="H27" s="272">
        <v>98</v>
      </c>
      <c r="I27" s="272"/>
      <c r="J27" s="272">
        <v>173</v>
      </c>
      <c r="K27" s="272">
        <v>92</v>
      </c>
      <c r="L27" s="272">
        <v>81</v>
      </c>
      <c r="M27" s="272"/>
      <c r="N27" s="272">
        <v>134</v>
      </c>
      <c r="O27" s="272">
        <v>54</v>
      </c>
      <c r="P27" s="272">
        <v>80</v>
      </c>
      <c r="Q27" s="272"/>
      <c r="R27" s="272">
        <v>123</v>
      </c>
      <c r="S27" s="272">
        <v>58</v>
      </c>
      <c r="T27" s="272">
        <v>65</v>
      </c>
      <c r="U27" s="272"/>
      <c r="V27" s="272">
        <v>84</v>
      </c>
      <c r="W27" s="272">
        <v>37</v>
      </c>
      <c r="X27" s="272">
        <v>47</v>
      </c>
      <c r="Y27" s="272"/>
      <c r="Z27" s="272">
        <v>96</v>
      </c>
      <c r="AA27" s="272">
        <v>55</v>
      </c>
      <c r="AB27" s="272">
        <v>41</v>
      </c>
      <c r="AD27" s="108" t="s">
        <v>91</v>
      </c>
      <c r="AE27" s="103">
        <f t="shared" si="0"/>
        <v>98.446833930704898</v>
      </c>
      <c r="AF27" s="103">
        <f t="shared" si="1"/>
        <v>97.630331753554501</v>
      </c>
      <c r="AG27" s="103">
        <f t="shared" si="2"/>
        <v>99.277108433734938</v>
      </c>
      <c r="AH27" s="143"/>
      <c r="AI27" s="103">
        <f t="shared" si="16"/>
        <v>99.534883720930239</v>
      </c>
      <c r="AJ27" s="103">
        <f t="shared" si="17"/>
        <v>100</v>
      </c>
      <c r="AK27" s="103">
        <f t="shared" si="18"/>
        <v>98.98989898989899</v>
      </c>
      <c r="AL27" s="106"/>
      <c r="AM27" s="103">
        <f t="shared" si="19"/>
        <v>98.857142857142861</v>
      </c>
      <c r="AN27" s="103">
        <f t="shared" si="20"/>
        <v>97.872340425531917</v>
      </c>
      <c r="AO27" s="103">
        <f t="shared" si="21"/>
        <v>100</v>
      </c>
      <c r="AP27" s="106"/>
      <c r="AQ27" s="103">
        <f t="shared" si="22"/>
        <v>99.259259259259252</v>
      </c>
      <c r="AR27" s="103">
        <f t="shared" si="23"/>
        <v>98.181818181818187</v>
      </c>
      <c r="AS27" s="103">
        <f t="shared" si="24"/>
        <v>100</v>
      </c>
      <c r="AT27" s="106"/>
      <c r="AU27" s="103">
        <f t="shared" si="3"/>
        <v>99.193548387096769</v>
      </c>
      <c r="AV27" s="103">
        <f t="shared" si="4"/>
        <v>98.305084745762713</v>
      </c>
      <c r="AW27" s="103">
        <f t="shared" si="5"/>
        <v>100</v>
      </c>
      <c r="AX27" s="106"/>
      <c r="AY27" s="103">
        <f t="shared" si="6"/>
        <v>100</v>
      </c>
      <c r="AZ27" s="103">
        <f t="shared" si="7"/>
        <v>100</v>
      </c>
      <c r="BA27" s="103">
        <f t="shared" si="8"/>
        <v>100</v>
      </c>
      <c r="BB27" s="143"/>
      <c r="BC27" s="103">
        <f t="shared" si="9"/>
        <v>92.307692307692307</v>
      </c>
      <c r="BD27" s="103">
        <f t="shared" si="10"/>
        <v>90.163934426229503</v>
      </c>
      <c r="BE27" s="103">
        <f t="shared" si="11"/>
        <v>95.348837209302332</v>
      </c>
    </row>
    <row r="28" spans="1:57" ht="15" customHeight="1" x14ac:dyDescent="0.2">
      <c r="A28" s="108" t="s">
        <v>92</v>
      </c>
      <c r="B28" s="272">
        <v>5609</v>
      </c>
      <c r="C28" s="272">
        <v>2670</v>
      </c>
      <c r="D28" s="272">
        <v>2939</v>
      </c>
      <c r="E28" s="272"/>
      <c r="F28" s="272">
        <v>650</v>
      </c>
      <c r="G28" s="272">
        <v>347</v>
      </c>
      <c r="H28" s="272">
        <v>303</v>
      </c>
      <c r="I28" s="272"/>
      <c r="J28" s="272">
        <v>621</v>
      </c>
      <c r="K28" s="272">
        <v>311</v>
      </c>
      <c r="L28" s="272">
        <v>310</v>
      </c>
      <c r="M28" s="272"/>
      <c r="N28" s="272">
        <v>647</v>
      </c>
      <c r="O28" s="272">
        <v>289</v>
      </c>
      <c r="P28" s="272">
        <v>358</v>
      </c>
      <c r="Q28" s="272"/>
      <c r="R28" s="272">
        <v>1359</v>
      </c>
      <c r="S28" s="272">
        <v>653</v>
      </c>
      <c r="T28" s="272">
        <v>706</v>
      </c>
      <c r="U28" s="272"/>
      <c r="V28" s="272">
        <v>1205</v>
      </c>
      <c r="W28" s="272">
        <v>575</v>
      </c>
      <c r="X28" s="272">
        <v>630</v>
      </c>
      <c r="Y28" s="272"/>
      <c r="Z28" s="272">
        <v>1127</v>
      </c>
      <c r="AA28" s="272">
        <v>495</v>
      </c>
      <c r="AB28" s="272">
        <v>632</v>
      </c>
      <c r="AD28" s="108" t="s">
        <v>92</v>
      </c>
      <c r="AE28" s="103">
        <f t="shared" si="0"/>
        <v>98.732617496919559</v>
      </c>
      <c r="AF28" s="103">
        <f t="shared" si="1"/>
        <v>98.017621145374449</v>
      </c>
      <c r="AG28" s="103">
        <f t="shared" si="2"/>
        <v>99.391274940818391</v>
      </c>
      <c r="AH28" s="143"/>
      <c r="AI28" s="103">
        <f t="shared" si="16"/>
        <v>98.93455098934551</v>
      </c>
      <c r="AJ28" s="103">
        <f t="shared" si="17"/>
        <v>98.579545454545453</v>
      </c>
      <c r="AK28" s="103">
        <f t="shared" si="18"/>
        <v>99.344262295081961</v>
      </c>
      <c r="AL28" s="106"/>
      <c r="AM28" s="103">
        <f t="shared" si="19"/>
        <v>96.428571428571431</v>
      </c>
      <c r="AN28" s="103">
        <f t="shared" si="20"/>
        <v>95.107033639143737</v>
      </c>
      <c r="AO28" s="103">
        <f t="shared" si="21"/>
        <v>97.791798107255516</v>
      </c>
      <c r="AP28" s="106"/>
      <c r="AQ28" s="103">
        <f t="shared" si="22"/>
        <v>98.929663608562691</v>
      </c>
      <c r="AR28" s="103">
        <f t="shared" si="23"/>
        <v>98.299319727891159</v>
      </c>
      <c r="AS28" s="103">
        <f t="shared" si="24"/>
        <v>99.444444444444443</v>
      </c>
      <c r="AT28" s="106"/>
      <c r="AU28" s="103">
        <f t="shared" si="3"/>
        <v>98.621190130624086</v>
      </c>
      <c r="AV28" s="103">
        <f t="shared" si="4"/>
        <v>97.608370702541109</v>
      </c>
      <c r="AW28" s="103">
        <f t="shared" si="5"/>
        <v>99.576868829337101</v>
      </c>
      <c r="AX28" s="106"/>
      <c r="AY28" s="103">
        <f t="shared" si="6"/>
        <v>99.340478153338836</v>
      </c>
      <c r="AZ28" s="103">
        <f t="shared" si="7"/>
        <v>98.627787307032591</v>
      </c>
      <c r="BA28" s="103">
        <f t="shared" si="8"/>
        <v>100</v>
      </c>
      <c r="BB28" s="143"/>
      <c r="BC28" s="103">
        <f t="shared" si="9"/>
        <v>99.295154185022028</v>
      </c>
      <c r="BD28" s="103">
        <f t="shared" si="10"/>
        <v>99.198396793587179</v>
      </c>
      <c r="BE28" s="103">
        <f t="shared" si="11"/>
        <v>99.371069182389931</v>
      </c>
    </row>
    <row r="29" spans="1:57" ht="15" customHeight="1" x14ac:dyDescent="0.2">
      <c r="A29" s="108" t="s">
        <v>93</v>
      </c>
      <c r="B29" s="272">
        <v>1001</v>
      </c>
      <c r="C29" s="272">
        <v>508</v>
      </c>
      <c r="D29" s="272">
        <v>493</v>
      </c>
      <c r="E29" s="272"/>
      <c r="F29" s="272">
        <v>335</v>
      </c>
      <c r="G29" s="272">
        <v>184</v>
      </c>
      <c r="H29" s="272">
        <v>151</v>
      </c>
      <c r="I29" s="272"/>
      <c r="J29" s="272">
        <v>202</v>
      </c>
      <c r="K29" s="272">
        <v>105</v>
      </c>
      <c r="L29" s="272">
        <v>97</v>
      </c>
      <c r="M29" s="272"/>
      <c r="N29" s="272">
        <v>163</v>
      </c>
      <c r="O29" s="272">
        <v>85</v>
      </c>
      <c r="P29" s="272">
        <v>78</v>
      </c>
      <c r="Q29" s="272"/>
      <c r="R29" s="272">
        <v>124</v>
      </c>
      <c r="S29" s="272">
        <v>54</v>
      </c>
      <c r="T29" s="272">
        <v>70</v>
      </c>
      <c r="U29" s="272"/>
      <c r="V29" s="272">
        <v>89</v>
      </c>
      <c r="W29" s="272">
        <v>44</v>
      </c>
      <c r="X29" s="272">
        <v>45</v>
      </c>
      <c r="Y29" s="272"/>
      <c r="Z29" s="272">
        <v>88</v>
      </c>
      <c r="AA29" s="272">
        <v>36</v>
      </c>
      <c r="AB29" s="272">
        <v>52</v>
      </c>
      <c r="AD29" s="108" t="s">
        <v>93</v>
      </c>
      <c r="AE29" s="103">
        <f t="shared" si="0"/>
        <v>100</v>
      </c>
      <c r="AF29" s="103">
        <f t="shared" si="1"/>
        <v>100</v>
      </c>
      <c r="AG29" s="103">
        <f t="shared" si="2"/>
        <v>100</v>
      </c>
      <c r="AH29" s="143"/>
      <c r="AI29" s="103">
        <f t="shared" si="16"/>
        <v>100</v>
      </c>
      <c r="AJ29" s="103">
        <f t="shared" si="17"/>
        <v>100</v>
      </c>
      <c r="AK29" s="103">
        <f t="shared" si="18"/>
        <v>100</v>
      </c>
      <c r="AL29" s="106"/>
      <c r="AM29" s="103">
        <f t="shared" si="19"/>
        <v>100</v>
      </c>
      <c r="AN29" s="103">
        <f t="shared" si="20"/>
        <v>100</v>
      </c>
      <c r="AO29" s="103">
        <f t="shared" si="21"/>
        <v>100</v>
      </c>
      <c r="AP29" s="106"/>
      <c r="AQ29" s="103">
        <f t="shared" si="22"/>
        <v>100</v>
      </c>
      <c r="AR29" s="103">
        <f t="shared" si="23"/>
        <v>100</v>
      </c>
      <c r="AS29" s="103">
        <f t="shared" si="24"/>
        <v>100</v>
      </c>
      <c r="AT29" s="106"/>
      <c r="AU29" s="103">
        <f t="shared" si="3"/>
        <v>100</v>
      </c>
      <c r="AV29" s="103">
        <f t="shared" si="4"/>
        <v>100</v>
      </c>
      <c r="AW29" s="103">
        <f t="shared" si="5"/>
        <v>100</v>
      </c>
      <c r="AX29" s="106"/>
      <c r="AY29" s="103">
        <f t="shared" si="6"/>
        <v>100</v>
      </c>
      <c r="AZ29" s="103">
        <f t="shared" si="7"/>
        <v>100</v>
      </c>
      <c r="BA29" s="103">
        <f t="shared" si="8"/>
        <v>100</v>
      </c>
      <c r="BB29" s="143"/>
      <c r="BC29" s="103">
        <f t="shared" si="9"/>
        <v>100</v>
      </c>
      <c r="BD29" s="103">
        <f t="shared" si="10"/>
        <v>100</v>
      </c>
      <c r="BE29" s="103">
        <f t="shared" si="11"/>
        <v>100</v>
      </c>
    </row>
    <row r="30" spans="1:57" ht="15" customHeight="1" x14ac:dyDescent="0.2">
      <c r="A30" s="108" t="s">
        <v>94</v>
      </c>
      <c r="B30" s="272">
        <v>1883</v>
      </c>
      <c r="C30" s="272">
        <v>946</v>
      </c>
      <c r="D30" s="272">
        <v>937</v>
      </c>
      <c r="E30" s="272"/>
      <c r="F30" s="272">
        <v>568</v>
      </c>
      <c r="G30" s="272">
        <v>296</v>
      </c>
      <c r="H30" s="272">
        <v>272</v>
      </c>
      <c r="I30" s="272"/>
      <c r="J30" s="272">
        <v>373</v>
      </c>
      <c r="K30" s="272">
        <v>180</v>
      </c>
      <c r="L30" s="272">
        <v>193</v>
      </c>
      <c r="M30" s="272"/>
      <c r="N30" s="272">
        <v>340</v>
      </c>
      <c r="O30" s="272">
        <v>176</v>
      </c>
      <c r="P30" s="272">
        <v>164</v>
      </c>
      <c r="Q30" s="272"/>
      <c r="R30" s="272">
        <v>215</v>
      </c>
      <c r="S30" s="272">
        <v>106</v>
      </c>
      <c r="T30" s="272">
        <v>109</v>
      </c>
      <c r="U30" s="272"/>
      <c r="V30" s="272">
        <v>224</v>
      </c>
      <c r="W30" s="272">
        <v>110</v>
      </c>
      <c r="X30" s="272">
        <v>114</v>
      </c>
      <c r="Y30" s="272"/>
      <c r="Z30" s="272">
        <v>163</v>
      </c>
      <c r="AA30" s="272">
        <v>78</v>
      </c>
      <c r="AB30" s="272">
        <v>85</v>
      </c>
      <c r="AD30" s="108" t="s">
        <v>94</v>
      </c>
      <c r="AE30" s="103">
        <f t="shared" si="0"/>
        <v>89.923591212989493</v>
      </c>
      <c r="AF30" s="103">
        <f t="shared" si="1"/>
        <v>88.9934148635936</v>
      </c>
      <c r="AG30" s="103">
        <f t="shared" si="2"/>
        <v>90.882638215324931</v>
      </c>
      <c r="AH30" s="143"/>
      <c r="AI30" s="103">
        <f t="shared" si="16"/>
        <v>87.250384024577571</v>
      </c>
      <c r="AJ30" s="103">
        <f t="shared" si="17"/>
        <v>86.29737609329446</v>
      </c>
      <c r="AK30" s="103">
        <f t="shared" si="18"/>
        <v>88.311688311688314</v>
      </c>
      <c r="AL30" s="106"/>
      <c r="AM30" s="103">
        <f t="shared" si="19"/>
        <v>89.234449760765557</v>
      </c>
      <c r="AN30" s="103">
        <f t="shared" si="20"/>
        <v>88.235294117647058</v>
      </c>
      <c r="AO30" s="103">
        <f t="shared" si="21"/>
        <v>90.186915887850475</v>
      </c>
      <c r="AP30" s="106"/>
      <c r="AQ30" s="103">
        <f t="shared" si="22"/>
        <v>90.185676392572944</v>
      </c>
      <c r="AR30" s="103">
        <f t="shared" si="23"/>
        <v>89.795918367346943</v>
      </c>
      <c r="AS30" s="103">
        <f t="shared" si="24"/>
        <v>90.607734806629836</v>
      </c>
      <c r="AT30" s="106"/>
      <c r="AU30" s="103">
        <f t="shared" si="3"/>
        <v>90.71729957805907</v>
      </c>
      <c r="AV30" s="103">
        <f t="shared" si="4"/>
        <v>89.075630252100851</v>
      </c>
      <c r="AW30" s="103">
        <f t="shared" si="5"/>
        <v>92.372881355932208</v>
      </c>
      <c r="AX30" s="106"/>
      <c r="AY30" s="103">
        <f t="shared" si="6"/>
        <v>94.117647058823522</v>
      </c>
      <c r="AZ30" s="103">
        <f t="shared" si="7"/>
        <v>94.01709401709401</v>
      </c>
      <c r="BA30" s="103">
        <f t="shared" si="8"/>
        <v>94.214876033057848</v>
      </c>
      <c r="BB30" s="143"/>
      <c r="BC30" s="103">
        <f t="shared" si="9"/>
        <v>94.219653179190757</v>
      </c>
      <c r="BD30" s="103">
        <f t="shared" si="10"/>
        <v>92.857142857142861</v>
      </c>
      <c r="BE30" s="103">
        <f t="shared" si="11"/>
        <v>95.50561797752809</v>
      </c>
    </row>
    <row r="31" spans="1:57" ht="15" customHeight="1" x14ac:dyDescent="0.2">
      <c r="A31" s="108" t="s">
        <v>95</v>
      </c>
      <c r="B31" s="272">
        <v>2735</v>
      </c>
      <c r="C31" s="272">
        <v>1407</v>
      </c>
      <c r="D31" s="272">
        <v>1328</v>
      </c>
      <c r="E31" s="272"/>
      <c r="F31" s="272">
        <v>635</v>
      </c>
      <c r="G31" s="272">
        <v>331</v>
      </c>
      <c r="H31" s="272">
        <v>304</v>
      </c>
      <c r="I31" s="272"/>
      <c r="J31" s="272">
        <v>514</v>
      </c>
      <c r="K31" s="272">
        <v>272</v>
      </c>
      <c r="L31" s="272">
        <v>242</v>
      </c>
      <c r="M31" s="272"/>
      <c r="N31" s="272">
        <v>482</v>
      </c>
      <c r="O31" s="272">
        <v>253</v>
      </c>
      <c r="P31" s="272">
        <v>229</v>
      </c>
      <c r="Q31" s="272"/>
      <c r="R31" s="272">
        <v>440</v>
      </c>
      <c r="S31" s="272">
        <v>229</v>
      </c>
      <c r="T31" s="272">
        <v>211</v>
      </c>
      <c r="U31" s="272"/>
      <c r="V31" s="272">
        <v>386</v>
      </c>
      <c r="W31" s="272">
        <v>188</v>
      </c>
      <c r="X31" s="272">
        <v>198</v>
      </c>
      <c r="Y31" s="272"/>
      <c r="Z31" s="272">
        <v>278</v>
      </c>
      <c r="AA31" s="272">
        <v>134</v>
      </c>
      <c r="AB31" s="272">
        <v>144</v>
      </c>
      <c r="AD31" s="108" t="s">
        <v>95</v>
      </c>
      <c r="AE31" s="103">
        <f t="shared" si="0"/>
        <v>98.629642985935803</v>
      </c>
      <c r="AF31" s="103">
        <f t="shared" si="1"/>
        <v>98.460461861441573</v>
      </c>
      <c r="AG31" s="103">
        <f t="shared" si="2"/>
        <v>98.80952380952381</v>
      </c>
      <c r="AH31" s="143"/>
      <c r="AI31" s="103">
        <f t="shared" si="16"/>
        <v>99.374021909233178</v>
      </c>
      <c r="AJ31" s="103">
        <f t="shared" si="17"/>
        <v>98.805970149253724</v>
      </c>
      <c r="AK31" s="103">
        <f t="shared" si="18"/>
        <v>100</v>
      </c>
      <c r="AL31" s="106"/>
      <c r="AM31" s="103">
        <f t="shared" si="19"/>
        <v>99.419729206963254</v>
      </c>
      <c r="AN31" s="103">
        <f t="shared" si="20"/>
        <v>99.633699633699635</v>
      </c>
      <c r="AO31" s="103">
        <f t="shared" si="21"/>
        <v>99.180327868852459</v>
      </c>
      <c r="AP31" s="106"/>
      <c r="AQ31" s="103">
        <f t="shared" si="22"/>
        <v>99.792960662525871</v>
      </c>
      <c r="AR31" s="103">
        <f t="shared" si="23"/>
        <v>99.606299212598429</v>
      </c>
      <c r="AS31" s="103">
        <f t="shared" si="24"/>
        <v>100</v>
      </c>
      <c r="AT31" s="106"/>
      <c r="AU31" s="103">
        <f t="shared" si="3"/>
        <v>99.773242630385482</v>
      </c>
      <c r="AV31" s="103">
        <f t="shared" si="4"/>
        <v>100</v>
      </c>
      <c r="AW31" s="103">
        <f t="shared" si="5"/>
        <v>99.528301886792448</v>
      </c>
      <c r="AX31" s="106"/>
      <c r="AY31" s="103">
        <f t="shared" si="6"/>
        <v>99.484536082474222</v>
      </c>
      <c r="AZ31" s="103">
        <f t="shared" si="7"/>
        <v>99.470899470899468</v>
      </c>
      <c r="BA31" s="103">
        <f t="shared" si="8"/>
        <v>99.497487437185924</v>
      </c>
      <c r="BB31" s="143"/>
      <c r="BC31" s="103">
        <f t="shared" si="9"/>
        <v>91.147540983606561</v>
      </c>
      <c r="BD31" s="103">
        <f t="shared" si="10"/>
        <v>89.932885906040269</v>
      </c>
      <c r="BE31" s="103">
        <f t="shared" si="11"/>
        <v>92.307692307692307</v>
      </c>
    </row>
    <row r="32" spans="1:57" ht="15" customHeight="1" x14ac:dyDescent="0.2">
      <c r="A32" s="108" t="s">
        <v>96</v>
      </c>
      <c r="B32" s="272">
        <v>1945</v>
      </c>
      <c r="C32" s="272">
        <v>976</v>
      </c>
      <c r="D32" s="272">
        <v>969</v>
      </c>
      <c r="E32" s="272"/>
      <c r="F32" s="272">
        <v>446</v>
      </c>
      <c r="G32" s="272">
        <v>239</v>
      </c>
      <c r="H32" s="272">
        <v>207</v>
      </c>
      <c r="I32" s="272"/>
      <c r="J32" s="272">
        <v>384</v>
      </c>
      <c r="K32" s="272">
        <v>188</v>
      </c>
      <c r="L32" s="272">
        <v>196</v>
      </c>
      <c r="M32" s="272"/>
      <c r="N32" s="272">
        <v>404</v>
      </c>
      <c r="O32" s="272">
        <v>197</v>
      </c>
      <c r="P32" s="272">
        <v>207</v>
      </c>
      <c r="Q32" s="272"/>
      <c r="R32" s="272">
        <v>246</v>
      </c>
      <c r="S32" s="272">
        <v>124</v>
      </c>
      <c r="T32" s="272">
        <v>122</v>
      </c>
      <c r="U32" s="272"/>
      <c r="V32" s="272">
        <v>224</v>
      </c>
      <c r="W32" s="272">
        <v>114</v>
      </c>
      <c r="X32" s="272">
        <v>110</v>
      </c>
      <c r="Y32" s="272"/>
      <c r="Z32" s="272">
        <v>241</v>
      </c>
      <c r="AA32" s="272">
        <v>114</v>
      </c>
      <c r="AB32" s="272">
        <v>127</v>
      </c>
      <c r="AD32" s="108" t="s">
        <v>96</v>
      </c>
      <c r="AE32" s="103">
        <f t="shared" si="0"/>
        <v>69.913731128684404</v>
      </c>
      <c r="AF32" s="103">
        <f t="shared" si="1"/>
        <v>68.443197755960725</v>
      </c>
      <c r="AG32" s="103">
        <f t="shared" si="2"/>
        <v>71.460176991150433</v>
      </c>
      <c r="AH32" s="143"/>
      <c r="AI32" s="103">
        <f t="shared" si="16"/>
        <v>69.470404984423666</v>
      </c>
      <c r="AJ32" s="103">
        <f t="shared" si="17"/>
        <v>68.285714285714278</v>
      </c>
      <c r="AK32" s="103">
        <f t="shared" si="18"/>
        <v>70.890410958904098</v>
      </c>
      <c r="AL32" s="106"/>
      <c r="AM32" s="103">
        <f t="shared" si="19"/>
        <v>69.314079422382662</v>
      </c>
      <c r="AN32" s="103">
        <f t="shared" si="20"/>
        <v>68.864468864468861</v>
      </c>
      <c r="AO32" s="103">
        <f t="shared" si="21"/>
        <v>69.7508896797153</v>
      </c>
      <c r="AP32" s="106"/>
      <c r="AQ32" s="103">
        <f t="shared" si="22"/>
        <v>77.842003853564549</v>
      </c>
      <c r="AR32" s="103">
        <f t="shared" si="23"/>
        <v>76.356589147286826</v>
      </c>
      <c r="AS32" s="103">
        <f t="shared" si="24"/>
        <v>79.310344827586206</v>
      </c>
      <c r="AT32" s="106"/>
      <c r="AU32" s="103">
        <f t="shared" si="3"/>
        <v>57.882352941176471</v>
      </c>
      <c r="AV32" s="103">
        <f t="shared" si="4"/>
        <v>55.357142857142861</v>
      </c>
      <c r="AW32" s="103">
        <f t="shared" si="5"/>
        <v>60.696517412935322</v>
      </c>
      <c r="AX32" s="106"/>
      <c r="AY32" s="103">
        <f t="shared" si="6"/>
        <v>61.707988980716252</v>
      </c>
      <c r="AZ32" s="103">
        <f t="shared" si="7"/>
        <v>62.637362637362635</v>
      </c>
      <c r="BA32" s="103">
        <f t="shared" si="8"/>
        <v>60.773480662983424</v>
      </c>
      <c r="BB32" s="143"/>
      <c r="BC32" s="103">
        <f t="shared" si="9"/>
        <v>86.379928315412187</v>
      </c>
      <c r="BD32" s="103">
        <f t="shared" si="10"/>
        <v>82.014388489208628</v>
      </c>
      <c r="BE32" s="103">
        <f t="shared" si="11"/>
        <v>90.714285714285708</v>
      </c>
    </row>
    <row r="33" spans="1:60" ht="15" customHeight="1" x14ac:dyDescent="0.2">
      <c r="A33" s="108" t="s">
        <v>97</v>
      </c>
      <c r="B33" s="272">
        <v>1639</v>
      </c>
      <c r="C33" s="272">
        <v>799</v>
      </c>
      <c r="D33" s="272">
        <v>840</v>
      </c>
      <c r="E33" s="272"/>
      <c r="F33" s="272">
        <v>339</v>
      </c>
      <c r="G33" s="272">
        <v>167</v>
      </c>
      <c r="H33" s="272">
        <v>172</v>
      </c>
      <c r="I33" s="272"/>
      <c r="J33" s="272">
        <v>348</v>
      </c>
      <c r="K33" s="272">
        <v>162</v>
      </c>
      <c r="L33" s="272">
        <v>186</v>
      </c>
      <c r="M33" s="272"/>
      <c r="N33" s="272">
        <v>303</v>
      </c>
      <c r="O33" s="272">
        <v>159</v>
      </c>
      <c r="P33" s="272">
        <v>144</v>
      </c>
      <c r="Q33" s="272"/>
      <c r="R33" s="272">
        <v>261</v>
      </c>
      <c r="S33" s="272">
        <v>122</v>
      </c>
      <c r="T33" s="272">
        <v>139</v>
      </c>
      <c r="U33" s="272"/>
      <c r="V33" s="272">
        <v>212</v>
      </c>
      <c r="W33" s="272">
        <v>104</v>
      </c>
      <c r="X33" s="272">
        <v>108</v>
      </c>
      <c r="Y33" s="272"/>
      <c r="Z33" s="272">
        <v>176</v>
      </c>
      <c r="AA33" s="272">
        <v>85</v>
      </c>
      <c r="AB33" s="272">
        <v>91</v>
      </c>
      <c r="AD33" s="108" t="s">
        <v>97</v>
      </c>
      <c r="AE33" s="103">
        <f t="shared" si="0"/>
        <v>98.49759615384616</v>
      </c>
      <c r="AF33" s="103">
        <f t="shared" si="1"/>
        <v>97.796817625458999</v>
      </c>
      <c r="AG33" s="103">
        <f t="shared" si="2"/>
        <v>99.173553719008268</v>
      </c>
      <c r="AH33" s="143"/>
      <c r="AI33" s="103">
        <f t="shared" si="16"/>
        <v>96.306818181818173</v>
      </c>
      <c r="AJ33" s="103">
        <f t="shared" si="17"/>
        <v>94.350282485875709</v>
      </c>
      <c r="AK33" s="103">
        <f t="shared" si="18"/>
        <v>98.285714285714292</v>
      </c>
      <c r="AL33" s="106"/>
      <c r="AM33" s="103">
        <f t="shared" si="19"/>
        <v>98.305084745762713</v>
      </c>
      <c r="AN33" s="103">
        <f t="shared" si="20"/>
        <v>97.005988023952099</v>
      </c>
      <c r="AO33" s="103">
        <f t="shared" si="21"/>
        <v>99.465240641711233</v>
      </c>
      <c r="AP33" s="106"/>
      <c r="AQ33" s="103">
        <f t="shared" si="22"/>
        <v>99.671052631578945</v>
      </c>
      <c r="AR33" s="103">
        <f t="shared" si="23"/>
        <v>100</v>
      </c>
      <c r="AS33" s="103">
        <f t="shared" si="24"/>
        <v>99.310344827586206</v>
      </c>
      <c r="AT33" s="106"/>
      <c r="AU33" s="103">
        <f t="shared" si="3"/>
        <v>98.490566037735846</v>
      </c>
      <c r="AV33" s="103">
        <f t="shared" si="4"/>
        <v>98.387096774193552</v>
      </c>
      <c r="AW33" s="103">
        <f t="shared" si="5"/>
        <v>98.581560283687935</v>
      </c>
      <c r="AX33" s="106"/>
      <c r="AY33" s="103">
        <f t="shared" si="6"/>
        <v>100</v>
      </c>
      <c r="AZ33" s="103">
        <f t="shared" si="7"/>
        <v>100</v>
      </c>
      <c r="BA33" s="103">
        <f t="shared" si="8"/>
        <v>100</v>
      </c>
      <c r="BB33" s="143"/>
      <c r="BC33" s="103">
        <f t="shared" si="9"/>
        <v>99.435028248587571</v>
      </c>
      <c r="BD33" s="103">
        <f t="shared" si="10"/>
        <v>98.837209302325576</v>
      </c>
      <c r="BE33" s="103">
        <f t="shared" si="11"/>
        <v>100</v>
      </c>
    </row>
    <row r="34" spans="1:60" ht="15" customHeight="1" x14ac:dyDescent="0.2">
      <c r="A34" s="108" t="s">
        <v>98</v>
      </c>
      <c r="B34" s="272">
        <v>1824</v>
      </c>
      <c r="C34" s="272">
        <v>909</v>
      </c>
      <c r="D34" s="272">
        <v>915</v>
      </c>
      <c r="E34" s="272"/>
      <c r="F34" s="272">
        <v>437</v>
      </c>
      <c r="G34" s="272">
        <v>221</v>
      </c>
      <c r="H34" s="272">
        <v>216</v>
      </c>
      <c r="I34" s="272"/>
      <c r="J34" s="272">
        <v>358</v>
      </c>
      <c r="K34" s="272">
        <v>182</v>
      </c>
      <c r="L34" s="272">
        <v>176</v>
      </c>
      <c r="M34" s="272"/>
      <c r="N34" s="272">
        <v>297</v>
      </c>
      <c r="O34" s="272">
        <v>160</v>
      </c>
      <c r="P34" s="272">
        <v>137</v>
      </c>
      <c r="Q34" s="272"/>
      <c r="R34" s="272">
        <v>275</v>
      </c>
      <c r="S34" s="272">
        <v>136</v>
      </c>
      <c r="T34" s="272">
        <v>139</v>
      </c>
      <c r="U34" s="272"/>
      <c r="V34" s="272">
        <v>212</v>
      </c>
      <c r="W34" s="272">
        <v>103</v>
      </c>
      <c r="X34" s="272">
        <v>109</v>
      </c>
      <c r="Y34" s="272"/>
      <c r="Z34" s="272">
        <v>245</v>
      </c>
      <c r="AA34" s="272">
        <v>107</v>
      </c>
      <c r="AB34" s="272">
        <v>138</v>
      </c>
      <c r="AD34" s="108" t="s">
        <v>98</v>
      </c>
      <c r="AE34" s="103">
        <f t="shared" si="0"/>
        <v>95.148669796557115</v>
      </c>
      <c r="AF34" s="103">
        <f t="shared" si="1"/>
        <v>92.944785276073617</v>
      </c>
      <c r="AG34" s="103">
        <f t="shared" si="2"/>
        <v>97.444089456869008</v>
      </c>
      <c r="AH34" s="143"/>
      <c r="AI34" s="103">
        <f t="shared" si="16"/>
        <v>90.663900414937757</v>
      </c>
      <c r="AJ34" s="103">
        <f t="shared" si="17"/>
        <v>87.00787401574803</v>
      </c>
      <c r="AK34" s="103">
        <f t="shared" si="18"/>
        <v>94.73684210526315</v>
      </c>
      <c r="AL34" s="106"/>
      <c r="AM34" s="103">
        <f t="shared" si="19"/>
        <v>95.721925133689851</v>
      </c>
      <c r="AN34" s="103">
        <f t="shared" si="20"/>
        <v>94.300518134715034</v>
      </c>
      <c r="AO34" s="103">
        <f t="shared" si="21"/>
        <v>97.237569060773481</v>
      </c>
      <c r="AP34" s="106"/>
      <c r="AQ34" s="103">
        <f t="shared" si="22"/>
        <v>97.058823529411768</v>
      </c>
      <c r="AR34" s="103">
        <f t="shared" si="23"/>
        <v>96.385542168674704</v>
      </c>
      <c r="AS34" s="103">
        <f t="shared" si="24"/>
        <v>97.857142857142847</v>
      </c>
      <c r="AT34" s="106"/>
      <c r="AU34" s="103">
        <f t="shared" si="3"/>
        <v>96.83098591549296</v>
      </c>
      <c r="AV34" s="103">
        <f t="shared" si="4"/>
        <v>93.793103448275858</v>
      </c>
      <c r="AW34" s="103">
        <f t="shared" si="5"/>
        <v>100</v>
      </c>
      <c r="AX34" s="106"/>
      <c r="AY34" s="103">
        <f t="shared" si="6"/>
        <v>97.247706422018354</v>
      </c>
      <c r="AZ34" s="103">
        <f t="shared" si="7"/>
        <v>96.261682242990659</v>
      </c>
      <c r="BA34" s="103">
        <f t="shared" si="8"/>
        <v>98.198198198198199</v>
      </c>
      <c r="BB34" s="143"/>
      <c r="BC34" s="103">
        <f t="shared" si="9"/>
        <v>96.83794466403161</v>
      </c>
      <c r="BD34" s="103">
        <f t="shared" si="10"/>
        <v>94.690265486725664</v>
      </c>
      <c r="BE34" s="103">
        <f t="shared" si="11"/>
        <v>98.571428571428584</v>
      </c>
    </row>
    <row r="35" spans="1:60" ht="15" customHeight="1" x14ac:dyDescent="0.2">
      <c r="A35" s="108" t="s">
        <v>99</v>
      </c>
      <c r="B35" s="272">
        <v>4051</v>
      </c>
      <c r="C35" s="272">
        <v>2014</v>
      </c>
      <c r="D35" s="272">
        <v>2037</v>
      </c>
      <c r="E35" s="272"/>
      <c r="F35" s="272">
        <v>1042</v>
      </c>
      <c r="G35" s="272">
        <v>552</v>
      </c>
      <c r="H35" s="272">
        <v>490</v>
      </c>
      <c r="I35" s="272"/>
      <c r="J35" s="272">
        <v>861</v>
      </c>
      <c r="K35" s="272">
        <v>409</v>
      </c>
      <c r="L35" s="272">
        <v>452</v>
      </c>
      <c r="M35" s="272"/>
      <c r="N35" s="272">
        <v>737</v>
      </c>
      <c r="O35" s="272">
        <v>367</v>
      </c>
      <c r="P35" s="272">
        <v>370</v>
      </c>
      <c r="Q35" s="272"/>
      <c r="R35" s="272">
        <v>542</v>
      </c>
      <c r="S35" s="272">
        <v>276</v>
      </c>
      <c r="T35" s="272">
        <v>266</v>
      </c>
      <c r="U35" s="272"/>
      <c r="V35" s="272">
        <v>467</v>
      </c>
      <c r="W35" s="272">
        <v>222</v>
      </c>
      <c r="X35" s="272">
        <v>245</v>
      </c>
      <c r="Y35" s="272"/>
      <c r="Z35" s="272">
        <v>402</v>
      </c>
      <c r="AA35" s="272">
        <v>188</v>
      </c>
      <c r="AB35" s="272">
        <v>214</v>
      </c>
      <c r="AD35" s="108" t="s">
        <v>99</v>
      </c>
      <c r="AE35" s="103">
        <f t="shared" si="0"/>
        <v>89.58425475453339</v>
      </c>
      <c r="AF35" s="103">
        <f t="shared" si="1"/>
        <v>87.641427328111405</v>
      </c>
      <c r="AG35" s="103">
        <f t="shared" si="2"/>
        <v>91.591726618705039</v>
      </c>
      <c r="AH35" s="143"/>
      <c r="AI35" s="103">
        <f t="shared" si="16"/>
        <v>88.530161427357683</v>
      </c>
      <c r="AJ35" s="103">
        <f t="shared" si="17"/>
        <v>88.745980707395503</v>
      </c>
      <c r="AK35" s="103">
        <f t="shared" si="18"/>
        <v>88.288288288288285</v>
      </c>
      <c r="AL35" s="106"/>
      <c r="AM35" s="103">
        <f t="shared" si="19"/>
        <v>89.5010395010395</v>
      </c>
      <c r="AN35" s="103">
        <f t="shared" si="20"/>
        <v>85.56485355648536</v>
      </c>
      <c r="AO35" s="103">
        <f t="shared" si="21"/>
        <v>93.388429752066116</v>
      </c>
      <c r="AP35" s="106"/>
      <c r="AQ35" s="103">
        <f t="shared" si="22"/>
        <v>92.355889724310785</v>
      </c>
      <c r="AR35" s="103">
        <f t="shared" si="23"/>
        <v>90.841584158415841</v>
      </c>
      <c r="AS35" s="103">
        <f t="shared" si="24"/>
        <v>93.90862944162437</v>
      </c>
      <c r="AT35" s="106"/>
      <c r="AU35" s="103">
        <f t="shared" si="3"/>
        <v>89.14473684210526</v>
      </c>
      <c r="AV35" s="103">
        <f t="shared" si="4"/>
        <v>85.981308411214954</v>
      </c>
      <c r="AW35" s="103">
        <f t="shared" si="5"/>
        <v>92.682926829268297</v>
      </c>
      <c r="AX35" s="106"/>
      <c r="AY35" s="103">
        <f t="shared" si="6"/>
        <v>89.980732177263974</v>
      </c>
      <c r="AZ35" s="103">
        <f t="shared" si="7"/>
        <v>87.4015748031496</v>
      </c>
      <c r="BA35" s="103">
        <f t="shared" si="8"/>
        <v>92.452830188679243</v>
      </c>
      <c r="BB35" s="143"/>
      <c r="BC35" s="103">
        <v>0</v>
      </c>
      <c r="BD35" s="103">
        <v>0</v>
      </c>
      <c r="BE35" s="103">
        <v>0</v>
      </c>
    </row>
    <row r="36" spans="1:60" ht="15" customHeight="1" x14ac:dyDescent="0.2">
      <c r="A36" s="108" t="s">
        <v>100</v>
      </c>
      <c r="B36" s="272">
        <v>3273</v>
      </c>
      <c r="C36" s="272">
        <v>1672</v>
      </c>
      <c r="D36" s="272">
        <v>1601</v>
      </c>
      <c r="E36" s="272"/>
      <c r="F36" s="272">
        <v>902</v>
      </c>
      <c r="G36" s="272">
        <v>460</v>
      </c>
      <c r="H36" s="272">
        <v>442</v>
      </c>
      <c r="I36" s="272"/>
      <c r="J36" s="272">
        <v>699</v>
      </c>
      <c r="K36" s="272">
        <v>366</v>
      </c>
      <c r="L36" s="272">
        <v>333</v>
      </c>
      <c r="M36" s="272"/>
      <c r="N36" s="272">
        <v>555</v>
      </c>
      <c r="O36" s="272">
        <v>281</v>
      </c>
      <c r="P36" s="272">
        <v>274</v>
      </c>
      <c r="Q36" s="272"/>
      <c r="R36" s="272">
        <v>513</v>
      </c>
      <c r="S36" s="272">
        <v>272</v>
      </c>
      <c r="T36" s="272">
        <v>241</v>
      </c>
      <c r="U36" s="272"/>
      <c r="V36" s="272">
        <v>331</v>
      </c>
      <c r="W36" s="272">
        <v>164</v>
      </c>
      <c r="X36" s="272">
        <v>167</v>
      </c>
      <c r="Y36" s="272"/>
      <c r="Z36" s="272">
        <v>273</v>
      </c>
      <c r="AA36" s="272">
        <v>129</v>
      </c>
      <c r="AB36" s="272">
        <v>144</v>
      </c>
      <c r="AD36" s="108" t="s">
        <v>100</v>
      </c>
      <c r="AE36" s="103">
        <f t="shared" si="0"/>
        <v>94.622723330442327</v>
      </c>
      <c r="AF36" s="103">
        <f t="shared" si="1"/>
        <v>93.721973094170409</v>
      </c>
      <c r="AG36" s="103">
        <f t="shared" si="2"/>
        <v>95.582089552238799</v>
      </c>
      <c r="AH36" s="143"/>
      <c r="AI36" s="103">
        <f t="shared" si="16"/>
        <v>96.162046908315574</v>
      </c>
      <c r="AJ36" s="103">
        <f t="shared" si="17"/>
        <v>95.634095634095644</v>
      </c>
      <c r="AK36" s="103">
        <f t="shared" si="18"/>
        <v>96.717724288840273</v>
      </c>
      <c r="AL36" s="106"/>
      <c r="AM36" s="103">
        <f t="shared" si="19"/>
        <v>93.951612903225808</v>
      </c>
      <c r="AN36" s="103">
        <f t="shared" si="20"/>
        <v>93.606138107416882</v>
      </c>
      <c r="AO36" s="103">
        <f t="shared" si="21"/>
        <v>94.334277620396605</v>
      </c>
      <c r="AP36" s="106"/>
      <c r="AQ36" s="103">
        <f t="shared" si="22"/>
        <v>93.434343434343432</v>
      </c>
      <c r="AR36" s="103">
        <f t="shared" si="23"/>
        <v>92.739273927392745</v>
      </c>
      <c r="AS36" s="103">
        <f t="shared" si="24"/>
        <v>94.158075601374563</v>
      </c>
      <c r="AT36" s="106"/>
      <c r="AU36" s="103">
        <f t="shared" si="3"/>
        <v>96.247654784240154</v>
      </c>
      <c r="AV36" s="103">
        <f t="shared" si="4"/>
        <v>96.453900709219852</v>
      </c>
      <c r="AW36" s="103">
        <f t="shared" si="5"/>
        <v>96.01593625498009</v>
      </c>
      <c r="AX36" s="106"/>
      <c r="AY36" s="103">
        <f t="shared" si="6"/>
        <v>94.842406876790832</v>
      </c>
      <c r="AZ36" s="103">
        <f t="shared" si="7"/>
        <v>91.620111731843579</v>
      </c>
      <c r="BA36" s="103">
        <f t="shared" si="8"/>
        <v>98.235294117647058</v>
      </c>
      <c r="BB36" s="143"/>
      <c r="BC36" s="103">
        <f t="shared" ref="BC36:BE41" si="25">+Z36/(Z36+Z82+Z129)*100</f>
        <v>90.697674418604649</v>
      </c>
      <c r="BD36" s="103">
        <f t="shared" si="25"/>
        <v>87.162162162162161</v>
      </c>
      <c r="BE36" s="103">
        <f t="shared" si="25"/>
        <v>94.117647058823522</v>
      </c>
    </row>
    <row r="37" spans="1:60" ht="15" customHeight="1" x14ac:dyDescent="0.2">
      <c r="A37" s="108" t="s">
        <v>101</v>
      </c>
      <c r="B37" s="272">
        <v>950</v>
      </c>
      <c r="C37" s="272">
        <v>474</v>
      </c>
      <c r="D37" s="272">
        <v>476</v>
      </c>
      <c r="E37" s="272"/>
      <c r="F37" s="272">
        <v>223</v>
      </c>
      <c r="G37" s="272">
        <v>114</v>
      </c>
      <c r="H37" s="272">
        <v>109</v>
      </c>
      <c r="I37" s="272"/>
      <c r="J37" s="272">
        <v>204</v>
      </c>
      <c r="K37" s="272">
        <v>101</v>
      </c>
      <c r="L37" s="272">
        <v>103</v>
      </c>
      <c r="M37" s="272"/>
      <c r="N37" s="272">
        <v>224</v>
      </c>
      <c r="O37" s="272">
        <v>116</v>
      </c>
      <c r="P37" s="272">
        <v>108</v>
      </c>
      <c r="Q37" s="272"/>
      <c r="R37" s="272">
        <v>101</v>
      </c>
      <c r="S37" s="272">
        <v>54</v>
      </c>
      <c r="T37" s="272">
        <v>47</v>
      </c>
      <c r="U37" s="272"/>
      <c r="V37" s="272">
        <v>85</v>
      </c>
      <c r="W37" s="272">
        <v>43</v>
      </c>
      <c r="X37" s="272">
        <v>42</v>
      </c>
      <c r="Y37" s="272"/>
      <c r="Z37" s="272">
        <v>113</v>
      </c>
      <c r="AA37" s="272">
        <v>46</v>
      </c>
      <c r="AB37" s="272">
        <v>67</v>
      </c>
      <c r="AD37" s="108" t="s">
        <v>101</v>
      </c>
      <c r="AE37" s="103">
        <f t="shared" si="0"/>
        <v>81.475128644939971</v>
      </c>
      <c r="AF37" s="103">
        <f t="shared" si="1"/>
        <v>79.264214046822744</v>
      </c>
      <c r="AG37" s="103">
        <f t="shared" si="2"/>
        <v>83.802816901408448</v>
      </c>
      <c r="AH37" s="143"/>
      <c r="AI37" s="103">
        <f t="shared" si="16"/>
        <v>73.597359735973598</v>
      </c>
      <c r="AJ37" s="103">
        <f t="shared" si="17"/>
        <v>68.674698795180717</v>
      </c>
      <c r="AK37" s="103">
        <f t="shared" si="18"/>
        <v>79.56204379562044</v>
      </c>
      <c r="AL37" s="106"/>
      <c r="AM37" s="103">
        <f t="shared" si="19"/>
        <v>82.926829268292678</v>
      </c>
      <c r="AN37" s="103">
        <f t="shared" si="20"/>
        <v>78.90625</v>
      </c>
      <c r="AO37" s="103">
        <f t="shared" si="21"/>
        <v>87.288135593220346</v>
      </c>
      <c r="AP37" s="106"/>
      <c r="AQ37" s="103">
        <f t="shared" si="22"/>
        <v>87.843137254901961</v>
      </c>
      <c r="AR37" s="103">
        <f t="shared" si="23"/>
        <v>87.878787878787875</v>
      </c>
      <c r="AS37" s="103">
        <f t="shared" si="24"/>
        <v>87.804878048780495</v>
      </c>
      <c r="AT37" s="106"/>
      <c r="AU37" s="103">
        <f t="shared" si="3"/>
        <v>69.178082191780817</v>
      </c>
      <c r="AV37" s="103">
        <f t="shared" si="4"/>
        <v>75</v>
      </c>
      <c r="AW37" s="103">
        <f t="shared" si="5"/>
        <v>63.513513513513509</v>
      </c>
      <c r="AX37" s="106"/>
      <c r="AY37" s="103">
        <f t="shared" si="6"/>
        <v>89.473684210526315</v>
      </c>
      <c r="AZ37" s="103">
        <f t="shared" si="7"/>
        <v>89.583333333333343</v>
      </c>
      <c r="BA37" s="103">
        <f t="shared" si="8"/>
        <v>89.361702127659569</v>
      </c>
      <c r="BB37" s="143"/>
      <c r="BC37" s="103">
        <f t="shared" si="25"/>
        <v>93.388429752066116</v>
      </c>
      <c r="BD37" s="103">
        <f t="shared" si="25"/>
        <v>88.461538461538453</v>
      </c>
      <c r="BE37" s="103">
        <f t="shared" si="25"/>
        <v>97.101449275362313</v>
      </c>
    </row>
    <row r="38" spans="1:60" ht="15" customHeight="1" x14ac:dyDescent="0.2">
      <c r="A38" s="108" t="s">
        <v>102</v>
      </c>
      <c r="B38" s="272">
        <v>1212</v>
      </c>
      <c r="C38" s="272">
        <v>627</v>
      </c>
      <c r="D38" s="272">
        <v>585</v>
      </c>
      <c r="E38" s="272"/>
      <c r="F38" s="272">
        <v>345</v>
      </c>
      <c r="G38" s="272">
        <v>209</v>
      </c>
      <c r="H38" s="272">
        <v>136</v>
      </c>
      <c r="I38" s="272"/>
      <c r="J38" s="272">
        <v>271</v>
      </c>
      <c r="K38" s="272">
        <v>133</v>
      </c>
      <c r="L38" s="272">
        <v>138</v>
      </c>
      <c r="M38" s="272"/>
      <c r="N38" s="272">
        <v>197</v>
      </c>
      <c r="O38" s="272">
        <v>93</v>
      </c>
      <c r="P38" s="272">
        <v>104</v>
      </c>
      <c r="Q38" s="272"/>
      <c r="R38" s="272">
        <v>159</v>
      </c>
      <c r="S38" s="272">
        <v>73</v>
      </c>
      <c r="T38" s="272">
        <v>86</v>
      </c>
      <c r="U38" s="272"/>
      <c r="V38" s="272">
        <v>123</v>
      </c>
      <c r="W38" s="272">
        <v>62</v>
      </c>
      <c r="X38" s="272">
        <v>61</v>
      </c>
      <c r="Y38" s="272"/>
      <c r="Z38" s="272">
        <v>117</v>
      </c>
      <c r="AA38" s="272">
        <v>57</v>
      </c>
      <c r="AB38" s="272">
        <v>60</v>
      </c>
      <c r="AD38" s="108" t="s">
        <v>102</v>
      </c>
      <c r="AE38" s="103">
        <f t="shared" si="0"/>
        <v>94.761532447224397</v>
      </c>
      <c r="AF38" s="103">
        <f t="shared" si="1"/>
        <v>92.614475627769579</v>
      </c>
      <c r="AG38" s="103">
        <f t="shared" si="2"/>
        <v>97.176079734219272</v>
      </c>
      <c r="AH38" s="143"/>
      <c r="AI38" s="103">
        <f t="shared" si="16"/>
        <v>94.262295081967224</v>
      </c>
      <c r="AJ38" s="103">
        <f t="shared" si="17"/>
        <v>93.303571428571431</v>
      </c>
      <c r="AK38" s="103">
        <f t="shared" si="18"/>
        <v>95.774647887323937</v>
      </c>
      <c r="AL38" s="106"/>
      <c r="AM38" s="103">
        <f t="shared" si="19"/>
        <v>94.42508710801394</v>
      </c>
      <c r="AN38" s="103">
        <f t="shared" si="20"/>
        <v>92.361111111111114</v>
      </c>
      <c r="AO38" s="103">
        <f t="shared" si="21"/>
        <v>96.503496503496507</v>
      </c>
      <c r="AP38" s="106"/>
      <c r="AQ38" s="103">
        <f t="shared" si="22"/>
        <v>97.044334975369466</v>
      </c>
      <c r="AR38" s="103">
        <f t="shared" si="23"/>
        <v>93.939393939393938</v>
      </c>
      <c r="AS38" s="103">
        <f t="shared" si="24"/>
        <v>100</v>
      </c>
      <c r="AT38" s="106"/>
      <c r="AU38" s="103">
        <f t="shared" si="3"/>
        <v>90.857142857142861</v>
      </c>
      <c r="AV38" s="103">
        <f t="shared" si="4"/>
        <v>85.882352941176464</v>
      </c>
      <c r="AW38" s="103">
        <f t="shared" si="5"/>
        <v>95.555555555555557</v>
      </c>
      <c r="AX38" s="106"/>
      <c r="AY38" s="103">
        <f t="shared" si="6"/>
        <v>94.615384615384613</v>
      </c>
      <c r="AZ38" s="103">
        <f t="shared" si="7"/>
        <v>92.537313432835816</v>
      </c>
      <c r="BA38" s="103">
        <f t="shared" si="8"/>
        <v>96.825396825396822</v>
      </c>
      <c r="BB38" s="143"/>
      <c r="BC38" s="103">
        <f t="shared" si="25"/>
        <v>99.152542372881356</v>
      </c>
      <c r="BD38" s="103">
        <f t="shared" si="25"/>
        <v>98.275862068965509</v>
      </c>
      <c r="BE38" s="103">
        <f t="shared" si="25"/>
        <v>100</v>
      </c>
    </row>
    <row r="39" spans="1:60" ht="15" customHeight="1" x14ac:dyDescent="0.2">
      <c r="A39" s="108" t="s">
        <v>103</v>
      </c>
      <c r="B39" s="272">
        <v>4799</v>
      </c>
      <c r="C39" s="272">
        <v>2240</v>
      </c>
      <c r="D39" s="272">
        <v>2559</v>
      </c>
      <c r="E39" s="272"/>
      <c r="F39" s="272">
        <v>1183</v>
      </c>
      <c r="G39" s="272">
        <v>558</v>
      </c>
      <c r="H39" s="272">
        <v>625</v>
      </c>
      <c r="I39" s="272"/>
      <c r="J39" s="272">
        <v>1014</v>
      </c>
      <c r="K39" s="272">
        <v>495</v>
      </c>
      <c r="L39" s="272">
        <v>519</v>
      </c>
      <c r="M39" s="272"/>
      <c r="N39" s="272">
        <v>784</v>
      </c>
      <c r="O39" s="272">
        <v>374</v>
      </c>
      <c r="P39" s="272">
        <v>410</v>
      </c>
      <c r="Q39" s="272"/>
      <c r="R39" s="272">
        <v>719</v>
      </c>
      <c r="S39" s="272">
        <v>335</v>
      </c>
      <c r="T39" s="272">
        <v>384</v>
      </c>
      <c r="U39" s="272"/>
      <c r="V39" s="272">
        <v>601</v>
      </c>
      <c r="W39" s="272">
        <v>268</v>
      </c>
      <c r="X39" s="272">
        <v>333</v>
      </c>
      <c r="Y39" s="272"/>
      <c r="Z39" s="272">
        <v>498</v>
      </c>
      <c r="AA39" s="272">
        <v>210</v>
      </c>
      <c r="AB39" s="272">
        <v>288</v>
      </c>
      <c r="AD39" s="108" t="s">
        <v>103</v>
      </c>
      <c r="AE39" s="103">
        <f t="shared" si="0"/>
        <v>90.461828463713474</v>
      </c>
      <c r="AF39" s="103">
        <f t="shared" si="1"/>
        <v>88.223710122095312</v>
      </c>
      <c r="AG39" s="103">
        <f t="shared" si="2"/>
        <v>92.516268980477221</v>
      </c>
      <c r="AH39" s="143"/>
      <c r="AI39" s="103">
        <f t="shared" si="16"/>
        <v>83.017543859649123</v>
      </c>
      <c r="AJ39" s="103">
        <f t="shared" si="17"/>
        <v>78.260869565217391</v>
      </c>
      <c r="AK39" s="103">
        <f t="shared" si="18"/>
        <v>87.780898876404493</v>
      </c>
      <c r="AL39" s="106"/>
      <c r="AM39" s="103">
        <f t="shared" si="19"/>
        <v>92.26569608735214</v>
      </c>
      <c r="AN39" s="103">
        <f t="shared" si="20"/>
        <v>91.160220994475139</v>
      </c>
      <c r="AO39" s="103">
        <f t="shared" si="21"/>
        <v>93.345323741007192</v>
      </c>
      <c r="AP39" s="106"/>
      <c r="AQ39" s="103">
        <f t="shared" si="22"/>
        <v>96.909765142150803</v>
      </c>
      <c r="AR39" s="103">
        <f t="shared" si="23"/>
        <v>96.640826873385009</v>
      </c>
      <c r="AS39" s="103">
        <f t="shared" si="24"/>
        <v>97.156398104265406</v>
      </c>
      <c r="AT39" s="106"/>
      <c r="AU39" s="103">
        <f t="shared" si="3"/>
        <v>91.943734015345271</v>
      </c>
      <c r="AV39" s="103">
        <f t="shared" si="4"/>
        <v>91.032608695652172</v>
      </c>
      <c r="AW39" s="103">
        <f t="shared" si="5"/>
        <v>92.753623188405797</v>
      </c>
      <c r="AX39" s="106"/>
      <c r="AY39" s="103">
        <f t="shared" si="6"/>
        <v>95.396825396825406</v>
      </c>
      <c r="AZ39" s="103">
        <f t="shared" si="7"/>
        <v>94.366197183098592</v>
      </c>
      <c r="BA39" s="103">
        <f t="shared" si="8"/>
        <v>96.242774566473983</v>
      </c>
      <c r="BB39" s="143"/>
      <c r="BC39" s="103">
        <f t="shared" si="25"/>
        <v>88.928571428571416</v>
      </c>
      <c r="BD39" s="103">
        <f t="shared" si="25"/>
        <v>86.065573770491795</v>
      </c>
      <c r="BE39" s="103">
        <f t="shared" si="25"/>
        <v>91.139240506329116</v>
      </c>
    </row>
    <row r="40" spans="1:60" ht="15" customHeight="1" x14ac:dyDescent="0.2">
      <c r="A40" s="108" t="s">
        <v>104</v>
      </c>
      <c r="B40" s="272">
        <v>3400</v>
      </c>
      <c r="C40" s="272">
        <v>1644</v>
      </c>
      <c r="D40" s="272">
        <v>1756</v>
      </c>
      <c r="E40" s="272"/>
      <c r="F40" s="272">
        <v>785</v>
      </c>
      <c r="G40" s="272">
        <v>379</v>
      </c>
      <c r="H40" s="272">
        <v>406</v>
      </c>
      <c r="I40" s="272"/>
      <c r="J40" s="272">
        <v>768</v>
      </c>
      <c r="K40" s="272">
        <v>384</v>
      </c>
      <c r="L40" s="272">
        <v>384</v>
      </c>
      <c r="M40" s="272"/>
      <c r="N40" s="272">
        <v>662</v>
      </c>
      <c r="O40" s="272">
        <v>327</v>
      </c>
      <c r="P40" s="272">
        <v>335</v>
      </c>
      <c r="Q40" s="272"/>
      <c r="R40" s="272">
        <v>471</v>
      </c>
      <c r="S40" s="272">
        <v>229</v>
      </c>
      <c r="T40" s="272">
        <v>242</v>
      </c>
      <c r="U40" s="272"/>
      <c r="V40" s="272">
        <v>379</v>
      </c>
      <c r="W40" s="272">
        <v>173</v>
      </c>
      <c r="X40" s="272">
        <v>206</v>
      </c>
      <c r="Y40" s="272"/>
      <c r="Z40" s="272">
        <v>335</v>
      </c>
      <c r="AA40" s="272">
        <v>152</v>
      </c>
      <c r="AB40" s="272">
        <v>183</v>
      </c>
      <c r="AD40" s="108" t="s">
        <v>104</v>
      </c>
      <c r="AE40" s="103">
        <f t="shared" si="0"/>
        <v>88.749673714434877</v>
      </c>
      <c r="AF40" s="103">
        <f t="shared" si="1"/>
        <v>86.208704771893025</v>
      </c>
      <c r="AG40" s="103">
        <f t="shared" si="2"/>
        <v>91.268191268191273</v>
      </c>
      <c r="AH40" s="143"/>
      <c r="AI40" s="103">
        <f t="shared" si="16"/>
        <v>82.718651211801898</v>
      </c>
      <c r="AJ40" s="103">
        <f t="shared" si="17"/>
        <v>77.663934426229503</v>
      </c>
      <c r="AK40" s="103">
        <f t="shared" si="18"/>
        <v>88.069414316702819</v>
      </c>
      <c r="AL40" s="106"/>
      <c r="AM40" s="103">
        <f t="shared" si="19"/>
        <v>93.317132442284318</v>
      </c>
      <c r="AN40" s="103">
        <f t="shared" si="20"/>
        <v>92.307692307692307</v>
      </c>
      <c r="AO40" s="103">
        <f t="shared" si="21"/>
        <v>94.348894348894348</v>
      </c>
      <c r="AP40" s="106"/>
      <c r="AQ40" s="103">
        <f t="shared" si="22"/>
        <v>93.370944992947813</v>
      </c>
      <c r="AR40" s="103">
        <f t="shared" si="23"/>
        <v>92.897727272727266</v>
      </c>
      <c r="AS40" s="103">
        <f t="shared" si="24"/>
        <v>93.837535014005596</v>
      </c>
      <c r="AT40" s="106"/>
      <c r="AU40" s="103">
        <f t="shared" si="3"/>
        <v>84.86486486486487</v>
      </c>
      <c r="AV40" s="103">
        <f t="shared" si="4"/>
        <v>82.374100719424462</v>
      </c>
      <c r="AW40" s="103">
        <f t="shared" si="5"/>
        <v>87.36462093862815</v>
      </c>
      <c r="AX40" s="106"/>
      <c r="AY40" s="103">
        <f t="shared" si="6"/>
        <v>91.105769230769226</v>
      </c>
      <c r="AZ40" s="103">
        <f t="shared" si="7"/>
        <v>88.717948717948715</v>
      </c>
      <c r="BA40" s="103">
        <f t="shared" si="8"/>
        <v>93.212669683257914</v>
      </c>
      <c r="BB40" s="143"/>
      <c r="BC40" s="103">
        <f t="shared" si="25"/>
        <v>88.390501319261219</v>
      </c>
      <c r="BD40" s="103">
        <f t="shared" si="25"/>
        <v>85.393258426966284</v>
      </c>
      <c r="BE40" s="103">
        <f t="shared" si="25"/>
        <v>91.044776119402982</v>
      </c>
    </row>
    <row r="41" spans="1:60" ht="15" customHeight="1" thickBot="1" x14ac:dyDescent="0.25">
      <c r="A41" s="123" t="s">
        <v>105</v>
      </c>
      <c r="B41" s="272">
        <v>921</v>
      </c>
      <c r="C41" s="272">
        <v>463</v>
      </c>
      <c r="D41" s="272">
        <v>458</v>
      </c>
      <c r="E41" s="272"/>
      <c r="F41" s="272">
        <v>256</v>
      </c>
      <c r="G41" s="272">
        <v>126</v>
      </c>
      <c r="H41" s="272">
        <v>130</v>
      </c>
      <c r="I41" s="272"/>
      <c r="J41" s="272">
        <v>194</v>
      </c>
      <c r="K41" s="272">
        <v>98</v>
      </c>
      <c r="L41" s="272">
        <v>96</v>
      </c>
      <c r="M41" s="272"/>
      <c r="N41" s="272">
        <v>210</v>
      </c>
      <c r="O41" s="272">
        <v>109</v>
      </c>
      <c r="P41" s="272">
        <v>101</v>
      </c>
      <c r="Q41" s="272"/>
      <c r="R41" s="272">
        <v>118</v>
      </c>
      <c r="S41" s="272">
        <v>56</v>
      </c>
      <c r="T41" s="272">
        <v>62</v>
      </c>
      <c r="U41" s="272"/>
      <c r="V41" s="272">
        <v>67</v>
      </c>
      <c r="W41" s="272">
        <v>35</v>
      </c>
      <c r="X41" s="272">
        <v>32</v>
      </c>
      <c r="Y41" s="272"/>
      <c r="Z41" s="272">
        <v>76</v>
      </c>
      <c r="AA41" s="272">
        <v>39</v>
      </c>
      <c r="AB41" s="272">
        <v>37</v>
      </c>
      <c r="AD41" s="123" t="s">
        <v>105</v>
      </c>
      <c r="AE41" s="105">
        <f t="shared" si="0"/>
        <v>100</v>
      </c>
      <c r="AF41" s="105">
        <f t="shared" si="1"/>
        <v>100</v>
      </c>
      <c r="AG41" s="105">
        <f t="shared" si="2"/>
        <v>100</v>
      </c>
      <c r="AH41" s="156"/>
      <c r="AI41" s="105">
        <f t="shared" si="16"/>
        <v>100</v>
      </c>
      <c r="AJ41" s="105">
        <f t="shared" si="17"/>
        <v>100</v>
      </c>
      <c r="AK41" s="105">
        <f t="shared" si="18"/>
        <v>100</v>
      </c>
      <c r="AL41" s="101"/>
      <c r="AM41" s="105">
        <f t="shared" si="19"/>
        <v>100</v>
      </c>
      <c r="AN41" s="105">
        <f t="shared" si="20"/>
        <v>100</v>
      </c>
      <c r="AO41" s="105">
        <f t="shared" si="21"/>
        <v>100</v>
      </c>
      <c r="AP41" s="101"/>
      <c r="AQ41" s="105">
        <f t="shared" si="22"/>
        <v>100</v>
      </c>
      <c r="AR41" s="105">
        <f t="shared" si="23"/>
        <v>100</v>
      </c>
      <c r="AS41" s="105">
        <f t="shared" si="24"/>
        <v>100</v>
      </c>
      <c r="AT41" s="101"/>
      <c r="AU41" s="105">
        <f t="shared" si="3"/>
        <v>100</v>
      </c>
      <c r="AV41" s="105">
        <f t="shared" si="4"/>
        <v>100</v>
      </c>
      <c r="AW41" s="105">
        <f t="shared" si="5"/>
        <v>100</v>
      </c>
      <c r="AX41" s="101"/>
      <c r="AY41" s="105">
        <f t="shared" si="6"/>
        <v>100</v>
      </c>
      <c r="AZ41" s="105">
        <f t="shared" si="7"/>
        <v>100</v>
      </c>
      <c r="BA41" s="105">
        <f t="shared" si="8"/>
        <v>100</v>
      </c>
      <c r="BB41" s="156"/>
      <c r="BC41" s="105">
        <f t="shared" si="25"/>
        <v>100</v>
      </c>
      <c r="BD41" s="105">
        <f t="shared" si="25"/>
        <v>100</v>
      </c>
      <c r="BE41" s="105">
        <f t="shared" si="25"/>
        <v>100</v>
      </c>
    </row>
    <row r="42" spans="1:60" ht="15" customHeight="1" x14ac:dyDescent="0.2">
      <c r="A42" s="334" t="s">
        <v>256</v>
      </c>
      <c r="B42" s="334"/>
      <c r="C42" s="334"/>
      <c r="D42" s="334"/>
      <c r="E42" s="334"/>
      <c r="F42" s="334"/>
      <c r="G42" s="334"/>
      <c r="H42" s="334"/>
      <c r="I42" s="334"/>
      <c r="J42" s="334"/>
      <c r="K42" s="334"/>
      <c r="L42" s="334"/>
      <c r="M42" s="334"/>
      <c r="N42" s="334"/>
      <c r="O42" s="334"/>
      <c r="P42" s="334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D42" s="334" t="s">
        <v>256</v>
      </c>
      <c r="AE42" s="334"/>
      <c r="AF42" s="334"/>
      <c r="AG42" s="334"/>
      <c r="AH42" s="334"/>
      <c r="AI42" s="334"/>
      <c r="AJ42" s="334"/>
      <c r="AK42" s="334"/>
      <c r="AL42" s="334"/>
      <c r="AM42" s="334"/>
      <c r="AN42" s="334"/>
      <c r="AO42" s="334"/>
      <c r="AP42" s="334"/>
      <c r="AQ42" s="334"/>
      <c r="AR42" s="334"/>
      <c r="AS42" s="334"/>
      <c r="AT42" s="334"/>
      <c r="AU42" s="334"/>
      <c r="AV42" s="334"/>
      <c r="AW42" s="334"/>
      <c r="AX42" s="334"/>
      <c r="AY42" s="334"/>
      <c r="AZ42" s="334"/>
      <c r="BA42" s="334"/>
      <c r="BB42" s="334"/>
      <c r="BC42" s="334"/>
      <c r="BD42" s="334"/>
      <c r="BE42" s="334"/>
    </row>
    <row r="43" spans="1:60" ht="15" customHeight="1" x14ac:dyDescent="0.2">
      <c r="A43" s="335" t="s">
        <v>242</v>
      </c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D43" s="335" t="s">
        <v>242</v>
      </c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335"/>
    </row>
    <row r="44" spans="1:60" ht="15" customHeight="1" x14ac:dyDescent="0.2">
      <c r="A44" s="214"/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</row>
    <row r="45" spans="1:60" ht="15" customHeight="1" x14ac:dyDescent="0.2">
      <c r="A45" s="335"/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  <c r="AT45" s="335"/>
      <c r="AU45" s="335"/>
      <c r="AV45" s="335"/>
      <c r="AW45" s="335"/>
      <c r="AX45" s="335"/>
      <c r="AY45" s="335"/>
      <c r="AZ45" s="335"/>
      <c r="BA45" s="335"/>
      <c r="BB45" s="335"/>
      <c r="BC45" s="335"/>
      <c r="BD45" s="335"/>
      <c r="BE45" s="335"/>
    </row>
    <row r="46" spans="1:60" ht="15" customHeight="1" x14ac:dyDescent="0.2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29"/>
      <c r="AA46" s="318" t="s">
        <v>356</v>
      </c>
      <c r="AB46" s="318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29"/>
      <c r="BG46" s="318" t="s">
        <v>356</v>
      </c>
      <c r="BH46" s="318"/>
    </row>
    <row r="47" spans="1:60" ht="15" customHeight="1" x14ac:dyDescent="0.2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30"/>
      <c r="AA47" s="318"/>
      <c r="AB47" s="318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30"/>
      <c r="BG47" s="318"/>
      <c r="BH47" s="318"/>
    </row>
    <row r="48" spans="1:60" ht="15" customHeight="1" x14ac:dyDescent="0.2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</row>
    <row r="49" spans="1:58" ht="15" customHeight="1" x14ac:dyDescent="0.2">
      <c r="A49" s="340" t="s">
        <v>154</v>
      </c>
      <c r="B49" s="340"/>
      <c r="C49" s="340"/>
      <c r="D49" s="340"/>
      <c r="E49" s="340"/>
      <c r="F49" s="340"/>
      <c r="G49" s="340"/>
      <c r="H49" s="340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0"/>
      <c r="X49" s="340"/>
      <c r="Y49" s="340"/>
      <c r="Z49" s="340"/>
      <c r="AA49" s="340"/>
      <c r="AB49" s="340"/>
      <c r="AD49" s="340" t="s">
        <v>155</v>
      </c>
      <c r="AE49" s="340"/>
      <c r="AF49" s="340"/>
      <c r="AG49" s="340"/>
      <c r="AH49" s="340"/>
      <c r="AI49" s="340"/>
      <c r="AJ49" s="340"/>
      <c r="AK49" s="340"/>
      <c r="AL49" s="340"/>
      <c r="AM49" s="340"/>
      <c r="AN49" s="340"/>
      <c r="AO49" s="340"/>
      <c r="AP49" s="340"/>
      <c r="AQ49" s="340"/>
      <c r="AR49" s="340"/>
      <c r="AS49" s="340"/>
      <c r="AT49" s="340"/>
      <c r="AU49" s="340"/>
      <c r="AV49" s="340"/>
      <c r="AW49" s="340"/>
      <c r="AX49" s="340"/>
      <c r="AY49" s="340"/>
      <c r="AZ49" s="340"/>
      <c r="BA49" s="340"/>
      <c r="BB49" s="340"/>
      <c r="BC49" s="340"/>
      <c r="BD49" s="340"/>
      <c r="BE49" s="340"/>
    </row>
    <row r="50" spans="1:58" ht="15" customHeight="1" x14ac:dyDescent="0.2">
      <c r="A50" s="339" t="s">
        <v>345</v>
      </c>
      <c r="B50" s="339"/>
      <c r="C50" s="339"/>
      <c r="D50" s="339"/>
      <c r="E50" s="339"/>
      <c r="F50" s="339"/>
      <c r="G50" s="339"/>
      <c r="H50" s="339"/>
      <c r="I50" s="339"/>
      <c r="J50" s="339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D50" s="339" t="s">
        <v>346</v>
      </c>
      <c r="AE50" s="339"/>
      <c r="AF50" s="339"/>
      <c r="AG50" s="339"/>
      <c r="AH50" s="339"/>
      <c r="AI50" s="339"/>
      <c r="AJ50" s="339"/>
      <c r="AK50" s="339"/>
      <c r="AL50" s="339"/>
      <c r="AM50" s="339"/>
      <c r="AN50" s="339"/>
      <c r="AO50" s="339"/>
      <c r="AP50" s="339"/>
      <c r="AQ50" s="339"/>
      <c r="AR50" s="339"/>
      <c r="AS50" s="339"/>
      <c r="AT50" s="339"/>
      <c r="AU50" s="339"/>
      <c r="AV50" s="339"/>
      <c r="AW50" s="339"/>
      <c r="AX50" s="339"/>
      <c r="AY50" s="339"/>
      <c r="AZ50" s="339"/>
      <c r="BA50" s="339"/>
      <c r="BB50" s="339"/>
      <c r="BC50" s="339"/>
      <c r="BD50" s="339"/>
      <c r="BE50" s="339"/>
    </row>
    <row r="51" spans="1:58" ht="15" customHeight="1" x14ac:dyDescent="0.2">
      <c r="A51" s="330" t="s">
        <v>254</v>
      </c>
      <c r="B51" s="330"/>
      <c r="C51" s="330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D51" s="330" t="s">
        <v>254</v>
      </c>
      <c r="AE51" s="330"/>
      <c r="AF51" s="330"/>
      <c r="AG51" s="330"/>
      <c r="AH51" s="330"/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330"/>
      <c r="AZ51" s="330"/>
      <c r="BA51" s="330"/>
      <c r="BB51" s="330"/>
      <c r="BC51" s="330"/>
      <c r="BD51" s="330"/>
      <c r="BE51" s="330"/>
      <c r="BF51" s="102"/>
    </row>
    <row r="52" spans="1:58" ht="15" customHeight="1" x14ac:dyDescent="0.2">
      <c r="A52" s="330" t="s">
        <v>264</v>
      </c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D52" s="330" t="s">
        <v>264</v>
      </c>
      <c r="AE52" s="330"/>
      <c r="AF52" s="330"/>
      <c r="AG52" s="330"/>
      <c r="AH52" s="330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30"/>
      <c r="AZ52" s="330"/>
      <c r="BA52" s="330"/>
      <c r="BB52" s="330"/>
      <c r="BC52" s="330"/>
      <c r="BD52" s="330"/>
      <c r="BE52" s="330"/>
      <c r="BF52" s="102"/>
    </row>
    <row r="53" spans="1:58" ht="15" customHeight="1" x14ac:dyDescent="0.2">
      <c r="A53" s="330" t="s">
        <v>248</v>
      </c>
      <c r="B53" s="330"/>
      <c r="C53" s="330"/>
      <c r="D53" s="330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D53" s="330" t="s">
        <v>248</v>
      </c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330"/>
      <c r="AZ53" s="330"/>
      <c r="BA53" s="330"/>
      <c r="BB53" s="330"/>
      <c r="BC53" s="330"/>
      <c r="BD53" s="330"/>
      <c r="BE53" s="330"/>
      <c r="BF53" s="102"/>
    </row>
    <row r="54" spans="1:58" ht="15" customHeight="1" x14ac:dyDescent="0.2">
      <c r="A54" s="330" t="s">
        <v>515</v>
      </c>
      <c r="B54" s="330"/>
      <c r="C54" s="330"/>
      <c r="D54" s="330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D54" s="330" t="s">
        <v>515</v>
      </c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30"/>
      <c r="AZ54" s="330"/>
      <c r="BA54" s="330"/>
      <c r="BB54" s="330"/>
      <c r="BC54" s="330"/>
      <c r="BD54" s="330"/>
      <c r="BE54" s="330"/>
      <c r="BF54" s="102"/>
    </row>
    <row r="55" spans="1:58" ht="15" customHeight="1" thickBot="1" x14ac:dyDescent="0.25">
      <c r="A55" s="100"/>
      <c r="B55" s="142"/>
      <c r="C55" s="100"/>
      <c r="D55" s="100"/>
      <c r="E55" s="100"/>
      <c r="F55" s="101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D55" s="100"/>
      <c r="AE55" s="142"/>
      <c r="AF55" s="100"/>
      <c r="AG55" s="100"/>
      <c r="AH55" s="100"/>
      <c r="AI55" s="101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2"/>
    </row>
    <row r="56" spans="1:58" ht="15" customHeight="1" x14ac:dyDescent="0.2">
      <c r="A56" s="337" t="s">
        <v>260</v>
      </c>
      <c r="B56" s="331" t="s">
        <v>19</v>
      </c>
      <c r="C56" s="331"/>
      <c r="D56" s="331"/>
      <c r="E56" s="109"/>
      <c r="F56" s="331" t="s">
        <v>116</v>
      </c>
      <c r="G56" s="331"/>
      <c r="H56" s="331"/>
      <c r="I56" s="109"/>
      <c r="J56" s="331" t="s">
        <v>117</v>
      </c>
      <c r="K56" s="331"/>
      <c r="L56" s="331"/>
      <c r="M56" s="109"/>
      <c r="N56" s="331" t="s">
        <v>118</v>
      </c>
      <c r="O56" s="331"/>
      <c r="P56" s="331"/>
      <c r="Q56" s="109"/>
      <c r="R56" s="331" t="s">
        <v>119</v>
      </c>
      <c r="S56" s="331"/>
      <c r="T56" s="331"/>
      <c r="U56" s="109"/>
      <c r="V56" s="331" t="s">
        <v>120</v>
      </c>
      <c r="W56" s="331"/>
      <c r="X56" s="331"/>
      <c r="Y56" s="109"/>
      <c r="Z56" s="331" t="s">
        <v>121</v>
      </c>
      <c r="AA56" s="331"/>
      <c r="AB56" s="331"/>
      <c r="AD56" s="337" t="s">
        <v>260</v>
      </c>
      <c r="AE56" s="331" t="s">
        <v>19</v>
      </c>
      <c r="AF56" s="331"/>
      <c r="AG56" s="331"/>
      <c r="AH56" s="109"/>
      <c r="AI56" s="331" t="s">
        <v>116</v>
      </c>
      <c r="AJ56" s="331"/>
      <c r="AK56" s="331"/>
      <c r="AL56" s="109"/>
      <c r="AM56" s="331" t="s">
        <v>117</v>
      </c>
      <c r="AN56" s="331"/>
      <c r="AO56" s="331"/>
      <c r="AP56" s="109"/>
      <c r="AQ56" s="331" t="s">
        <v>118</v>
      </c>
      <c r="AR56" s="331"/>
      <c r="AS56" s="331"/>
      <c r="AT56" s="109"/>
      <c r="AU56" s="331" t="s">
        <v>119</v>
      </c>
      <c r="AV56" s="331"/>
      <c r="AW56" s="331"/>
      <c r="AX56" s="109"/>
      <c r="AY56" s="331" t="s">
        <v>120</v>
      </c>
      <c r="AZ56" s="331"/>
      <c r="BA56" s="331"/>
      <c r="BB56" s="109"/>
      <c r="BC56" s="331" t="s">
        <v>121</v>
      </c>
      <c r="BD56" s="331"/>
      <c r="BE56" s="331"/>
      <c r="BF56" s="102"/>
    </row>
    <row r="57" spans="1:58" ht="15" customHeight="1" thickBot="1" x14ac:dyDescent="0.25">
      <c r="A57" s="338"/>
      <c r="B57" s="110" t="s">
        <v>70</v>
      </c>
      <c r="C57" s="110" t="s">
        <v>71</v>
      </c>
      <c r="D57" s="110" t="s">
        <v>72</v>
      </c>
      <c r="E57" s="111"/>
      <c r="F57" s="110" t="s">
        <v>70</v>
      </c>
      <c r="G57" s="110" t="s">
        <v>71</v>
      </c>
      <c r="H57" s="110" t="s">
        <v>72</v>
      </c>
      <c r="I57" s="111"/>
      <c r="J57" s="110" t="s">
        <v>70</v>
      </c>
      <c r="K57" s="110" t="s">
        <v>71</v>
      </c>
      <c r="L57" s="110" t="s">
        <v>72</v>
      </c>
      <c r="M57" s="111"/>
      <c r="N57" s="110" t="s">
        <v>70</v>
      </c>
      <c r="O57" s="110" t="s">
        <v>71</v>
      </c>
      <c r="P57" s="110" t="s">
        <v>72</v>
      </c>
      <c r="Q57" s="111"/>
      <c r="R57" s="110" t="s">
        <v>70</v>
      </c>
      <c r="S57" s="110" t="s">
        <v>71</v>
      </c>
      <c r="T57" s="110" t="s">
        <v>72</v>
      </c>
      <c r="U57" s="111"/>
      <c r="V57" s="110" t="s">
        <v>70</v>
      </c>
      <c r="W57" s="110" t="s">
        <v>71</v>
      </c>
      <c r="X57" s="110" t="s">
        <v>72</v>
      </c>
      <c r="Y57" s="111"/>
      <c r="Z57" s="110" t="s">
        <v>70</v>
      </c>
      <c r="AA57" s="110" t="s">
        <v>71</v>
      </c>
      <c r="AB57" s="110" t="s">
        <v>72</v>
      </c>
      <c r="AD57" s="338"/>
      <c r="AE57" s="110" t="s">
        <v>70</v>
      </c>
      <c r="AF57" s="110" t="s">
        <v>71</v>
      </c>
      <c r="AG57" s="110" t="s">
        <v>72</v>
      </c>
      <c r="AH57" s="111"/>
      <c r="AI57" s="110" t="s">
        <v>70</v>
      </c>
      <c r="AJ57" s="110" t="s">
        <v>71</v>
      </c>
      <c r="AK57" s="110" t="s">
        <v>72</v>
      </c>
      <c r="AL57" s="111"/>
      <c r="AM57" s="110" t="s">
        <v>70</v>
      </c>
      <c r="AN57" s="110" t="s">
        <v>71</v>
      </c>
      <c r="AO57" s="110" t="s">
        <v>72</v>
      </c>
      <c r="AP57" s="111"/>
      <c r="AQ57" s="110" t="s">
        <v>70</v>
      </c>
      <c r="AR57" s="110" t="s">
        <v>71</v>
      </c>
      <c r="AS57" s="110" t="s">
        <v>72</v>
      </c>
      <c r="AT57" s="111"/>
      <c r="AU57" s="110" t="s">
        <v>70</v>
      </c>
      <c r="AV57" s="110" t="s">
        <v>71</v>
      </c>
      <c r="AW57" s="110" t="s">
        <v>72</v>
      </c>
      <c r="AX57" s="111"/>
      <c r="AY57" s="110" t="s">
        <v>70</v>
      </c>
      <c r="AZ57" s="110" t="s">
        <v>71</v>
      </c>
      <c r="BA57" s="110" t="s">
        <v>72</v>
      </c>
      <c r="BB57" s="111"/>
      <c r="BC57" s="110" t="s">
        <v>70</v>
      </c>
      <c r="BD57" s="110" t="s">
        <v>71</v>
      </c>
      <c r="BE57" s="110" t="s">
        <v>72</v>
      </c>
      <c r="BF57" s="102"/>
    </row>
    <row r="58" spans="1:58" ht="15" customHeight="1" x14ac:dyDescent="0.2">
      <c r="A58" s="104"/>
      <c r="B58" s="98"/>
      <c r="C58" s="98"/>
      <c r="D58" s="98"/>
      <c r="E58" s="99"/>
      <c r="F58" s="98"/>
      <c r="G58" s="98"/>
      <c r="H58" s="98"/>
      <c r="I58" s="99"/>
      <c r="J58" s="98"/>
      <c r="K58" s="98"/>
      <c r="L58" s="98"/>
      <c r="M58" s="99"/>
      <c r="N58" s="98"/>
      <c r="O58" s="98"/>
      <c r="P58" s="98"/>
      <c r="Q58" s="99"/>
      <c r="R58" s="98"/>
      <c r="S58" s="98"/>
      <c r="T58" s="98"/>
      <c r="U58" s="99"/>
      <c r="V58" s="98"/>
      <c r="W58" s="98"/>
      <c r="X58" s="98"/>
      <c r="Y58" s="99"/>
      <c r="Z58" s="98"/>
      <c r="AA58" s="98"/>
      <c r="AB58" s="98"/>
      <c r="AD58" s="104"/>
      <c r="AE58" s="98"/>
      <c r="AF58" s="98"/>
      <c r="AG58" s="98"/>
      <c r="AH58" s="99"/>
      <c r="AI58" s="98"/>
      <c r="AJ58" s="98"/>
      <c r="AK58" s="98"/>
      <c r="AL58" s="99"/>
      <c r="AM58" s="98"/>
      <c r="AN58" s="98"/>
      <c r="AO58" s="98"/>
      <c r="AP58" s="99"/>
      <c r="AQ58" s="98"/>
      <c r="AR58" s="98"/>
      <c r="AS58" s="98"/>
      <c r="AT58" s="99"/>
      <c r="AU58" s="98"/>
      <c r="AV58" s="98"/>
      <c r="AW58" s="98"/>
      <c r="AX58" s="99"/>
      <c r="AY58" s="98"/>
      <c r="AZ58" s="98"/>
      <c r="BA58" s="98"/>
      <c r="BB58" s="99"/>
      <c r="BC58" s="98"/>
      <c r="BD58" s="98"/>
      <c r="BE58" s="98"/>
    </row>
    <row r="59" spans="1:58" ht="15" customHeight="1" x14ac:dyDescent="0.25">
      <c r="A59" s="151" t="s">
        <v>262</v>
      </c>
      <c r="B59" s="153">
        <f>+F59+J59+N59+R59+V59+Z59</f>
        <v>8287</v>
      </c>
      <c r="C59" s="153">
        <f>+G59+K59+O59+S59+W59+AA59</f>
        <v>4755</v>
      </c>
      <c r="D59" s="153">
        <f>+H59+L59+P59+T59+X59+AB59</f>
        <v>3532</v>
      </c>
      <c r="E59" s="153"/>
      <c r="F59" s="153">
        <f>SUM(F61:F87)</f>
        <v>2249</v>
      </c>
      <c r="G59" s="153">
        <f>SUM(G61:G87)</f>
        <v>1356</v>
      </c>
      <c r="H59" s="153">
        <f>SUM(H61:H87)</f>
        <v>893</v>
      </c>
      <c r="I59" s="153"/>
      <c r="J59" s="153">
        <f>SUM(J61:J87)</f>
        <v>1590</v>
      </c>
      <c r="K59" s="153">
        <f>SUM(K61:K87)</f>
        <v>901</v>
      </c>
      <c r="L59" s="153">
        <f>SUM(L61:L87)</f>
        <v>689</v>
      </c>
      <c r="M59" s="153"/>
      <c r="N59" s="153">
        <f>SUM(N61:N87)</f>
        <v>947</v>
      </c>
      <c r="O59" s="153">
        <f>SUM(O61:O87)</f>
        <v>545</v>
      </c>
      <c r="P59" s="153">
        <f>SUM(P61:P87)</f>
        <v>402</v>
      </c>
      <c r="Q59" s="153"/>
      <c r="R59" s="153">
        <f>SUM(R61:R87)</f>
        <v>1704</v>
      </c>
      <c r="S59" s="153">
        <f>SUM(S61:S87)</f>
        <v>950</v>
      </c>
      <c r="T59" s="153">
        <f>SUM(T61:T87)</f>
        <v>754</v>
      </c>
      <c r="U59" s="153"/>
      <c r="V59" s="153">
        <f>SUM(V61:V87)</f>
        <v>1111</v>
      </c>
      <c r="W59" s="153">
        <f>SUM(W61:W87)</f>
        <v>639</v>
      </c>
      <c r="X59" s="153">
        <f>SUM(X61:X87)</f>
        <v>472</v>
      </c>
      <c r="Y59" s="153"/>
      <c r="Z59" s="153">
        <f>SUM(Z61:Z87)</f>
        <v>686</v>
      </c>
      <c r="AA59" s="153">
        <f>SUM(AA61:AA87)</f>
        <v>364</v>
      </c>
      <c r="AB59" s="153">
        <f>SUM(AB61:AB87)</f>
        <v>322</v>
      </c>
      <c r="AC59" s="155"/>
      <c r="AD59" s="151" t="s">
        <v>262</v>
      </c>
      <c r="AE59" s="159">
        <f>+B59/(B59+B13+B106)*100</f>
        <v>9.1907238790244783</v>
      </c>
      <c r="AF59" s="159">
        <f>+C59/(C59+C13+C106)*100</f>
        <v>10.624273840378944</v>
      </c>
      <c r="AG59" s="159">
        <f>+D59/(D59+D13+D106)*100</f>
        <v>7.7778511814318119</v>
      </c>
      <c r="AH59" s="160"/>
      <c r="AI59" s="159">
        <f>+F59/(F59+F13+F106)*100</f>
        <v>11.703179476505179</v>
      </c>
      <c r="AJ59" s="159">
        <f>+G59/(G59+G13+G106)*100</f>
        <v>13.566783391695846</v>
      </c>
      <c r="AK59" s="159">
        <f>+H59/(H59+H13+H106)*100</f>
        <v>9.6833658642376914</v>
      </c>
      <c r="AL59" s="160"/>
      <c r="AM59" s="159">
        <f>+J59/(J59+J13+J106)*100</f>
        <v>9.823911028730306</v>
      </c>
      <c r="AN59" s="159">
        <f>+K59/(K59+K13+K106)*100</f>
        <v>11.021406727828746</v>
      </c>
      <c r="AO59" s="159">
        <f>+L59/(L59+L13+L106)*100</f>
        <v>8.6017478152309614</v>
      </c>
      <c r="AP59" s="160"/>
      <c r="AQ59" s="159">
        <f>+N59/(N59+N13+N106)*100</f>
        <v>6.7783265335337486</v>
      </c>
      <c r="AR59" s="159">
        <f>+O59/(O59+O13+O106)*100</f>
        <v>7.8248384781048088</v>
      </c>
      <c r="AS59" s="159">
        <f>+P59/(P59+P13+P106)*100</f>
        <v>5.7379389095061377</v>
      </c>
      <c r="AT59" s="160"/>
      <c r="AU59" s="159">
        <f>+R59/(R59+R13+R106)*100</f>
        <v>10.651997249484278</v>
      </c>
      <c r="AV59" s="159">
        <f>+S59/(S59+S13+S106)*100</f>
        <v>12.118892715907641</v>
      </c>
      <c r="AW59" s="159">
        <f>+T59/(T59+T13+T106)*100</f>
        <v>9.2424613875949984</v>
      </c>
      <c r="AX59" s="160"/>
      <c r="AY59" s="159">
        <f>+V59/(V59+V13+V106)*100</f>
        <v>8.5745157057960952</v>
      </c>
      <c r="AZ59" s="159">
        <f>+W59/(W59+W13+W106)*100</f>
        <v>10.158982511923687</v>
      </c>
      <c r="BA59" s="159">
        <f>+X59/(X59+X13+X106)*100</f>
        <v>7.0796460176991154</v>
      </c>
      <c r="BB59" s="160"/>
      <c r="BC59" s="159">
        <f>+Z59/(Z59+Z13+Z106)*100</f>
        <v>5.7939189189189184</v>
      </c>
      <c r="BD59" s="159">
        <f>+AA59/(AA59+AA13+AA106)*100</f>
        <v>6.6278222869628545</v>
      </c>
      <c r="BE59" s="159">
        <f>+AB59/(AB59+AB13+AB106)*100</f>
        <v>5.0724637681159424</v>
      </c>
      <c r="BF59" s="161"/>
    </row>
    <row r="60" spans="1:58" ht="15" customHeight="1" x14ac:dyDescent="0.2">
      <c r="A60" s="108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D60" s="108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</row>
    <row r="61" spans="1:58" ht="15" customHeight="1" x14ac:dyDescent="0.2">
      <c r="A61" s="108" t="s">
        <v>79</v>
      </c>
      <c r="B61" s="272">
        <v>486</v>
      </c>
      <c r="C61" s="272">
        <v>286</v>
      </c>
      <c r="D61" s="272">
        <v>200</v>
      </c>
      <c r="E61" s="272"/>
      <c r="F61" s="272">
        <v>89</v>
      </c>
      <c r="G61" s="272">
        <v>57</v>
      </c>
      <c r="H61" s="272">
        <v>32</v>
      </c>
      <c r="I61" s="272"/>
      <c r="J61" s="272">
        <v>72</v>
      </c>
      <c r="K61" s="272">
        <v>45</v>
      </c>
      <c r="L61" s="272">
        <v>27</v>
      </c>
      <c r="M61" s="272"/>
      <c r="N61" s="272">
        <v>78</v>
      </c>
      <c r="O61" s="272">
        <v>43</v>
      </c>
      <c r="P61" s="272">
        <v>35</v>
      </c>
      <c r="Q61" s="272"/>
      <c r="R61" s="272">
        <v>124</v>
      </c>
      <c r="S61" s="272">
        <v>63</v>
      </c>
      <c r="T61" s="272">
        <v>61</v>
      </c>
      <c r="U61" s="272"/>
      <c r="V61" s="272">
        <v>115</v>
      </c>
      <c r="W61" s="272">
        <v>74</v>
      </c>
      <c r="X61" s="272">
        <v>41</v>
      </c>
      <c r="Y61" s="272"/>
      <c r="Z61" s="272">
        <v>8</v>
      </c>
      <c r="AA61" s="272">
        <v>4</v>
      </c>
      <c r="AB61" s="272">
        <v>4</v>
      </c>
      <c r="AD61" s="108" t="s">
        <v>79</v>
      </c>
      <c r="AE61" s="103">
        <f t="shared" ref="AE61:AE87" si="26">+B61/(B61+B15+B108)*100</f>
        <v>10.14825642096471</v>
      </c>
      <c r="AF61" s="103">
        <f t="shared" ref="AF61:AF87" si="27">+C61/(C61+C15+C108)*100</f>
        <v>11.996644295302012</v>
      </c>
      <c r="AG61" s="103">
        <f t="shared" ref="AG61:AG87" si="28">+D61/(D61+D15+D108)*100</f>
        <v>8.3160083160083165</v>
      </c>
      <c r="AH61" s="143"/>
      <c r="AI61" s="103">
        <f>+F61/(F61+F15+F108)*100</f>
        <v>10.409356725146198</v>
      </c>
      <c r="AJ61" s="103">
        <f>+G61/(G61+G15+G108)*100</f>
        <v>13.225058004640372</v>
      </c>
      <c r="AK61" s="103">
        <f>+H61/(H61+H15+H108)*100</f>
        <v>7.5471698113207548</v>
      </c>
      <c r="AL61" s="106"/>
      <c r="AM61" s="103">
        <f>+J61/(J61+J15+J108)*100</f>
        <v>9.7428958051420835</v>
      </c>
      <c r="AN61" s="103">
        <f>+K61/(K61+K15+K108)*100</f>
        <v>11.968085106382979</v>
      </c>
      <c r="AO61" s="103">
        <f>+L61/(L61+L15+L108)*100</f>
        <v>7.4380165289256199</v>
      </c>
      <c r="AP61" s="106"/>
      <c r="AQ61" s="103">
        <f>+N61/(N61+N15+N108)*100</f>
        <v>11.126961483594865</v>
      </c>
      <c r="AR61" s="103">
        <f>+O61/(O61+O15+O108)*100</f>
        <v>12.573099415204677</v>
      </c>
      <c r="AS61" s="103">
        <f>+P61/(P61+P15+P108)*100</f>
        <v>9.7493036211699167</v>
      </c>
      <c r="AT61" s="106"/>
      <c r="AU61" s="103">
        <f t="shared" ref="AU61:AU87" si="29">+R61/(R61+R15+R108)*100</f>
        <v>13.135593220338984</v>
      </c>
      <c r="AV61" s="103">
        <f t="shared" ref="AV61:AV87" si="30">+S61/(S61+S15+S108)*100</f>
        <v>13.695652173913043</v>
      </c>
      <c r="AW61" s="103">
        <f t="shared" ref="AW61:AW87" si="31">+T61/(T61+T15+T108)*100</f>
        <v>12.603305785123966</v>
      </c>
      <c r="AX61" s="106"/>
      <c r="AY61" s="103">
        <f t="shared" ref="AY61:AY87" si="32">+V61/(V61+V15+V108)*100</f>
        <v>13.009049773755658</v>
      </c>
      <c r="AZ61" s="103">
        <f t="shared" ref="AZ61:AZ87" si="33">+W61/(W61+W15+W108)*100</f>
        <v>16.157205240174672</v>
      </c>
      <c r="BA61" s="103">
        <f t="shared" ref="BA61:BA87" si="34">+X61/(X61+X15+X108)*100</f>
        <v>9.624413145539906</v>
      </c>
      <c r="BB61" s="143"/>
      <c r="BC61" s="103">
        <f t="shared" ref="BC61:BC80" si="35">+Z61/(Z61+Z15+Z108)*100</f>
        <v>1.2012012012012012</v>
      </c>
      <c r="BD61" s="103">
        <f t="shared" ref="BD61:BD80" si="36">+AA61/(AA61+AA15+AA108)*100</f>
        <v>1.2618296529968454</v>
      </c>
      <c r="BE61" s="103">
        <f t="shared" ref="BE61:BE80" si="37">+AB61/(AB61+AB15+AB108)*100</f>
        <v>1.1461318051575931</v>
      </c>
    </row>
    <row r="62" spans="1:58" ht="15" customHeight="1" x14ac:dyDescent="0.2">
      <c r="A62" s="108" t="s">
        <v>80</v>
      </c>
      <c r="B62" s="272">
        <v>283</v>
      </c>
      <c r="C62" s="272">
        <v>171</v>
      </c>
      <c r="D62" s="272">
        <v>112</v>
      </c>
      <c r="E62" s="272"/>
      <c r="F62" s="272">
        <v>81</v>
      </c>
      <c r="G62" s="272">
        <v>44</v>
      </c>
      <c r="H62" s="272">
        <v>37</v>
      </c>
      <c r="I62" s="272"/>
      <c r="J62" s="272">
        <v>43</v>
      </c>
      <c r="K62" s="272">
        <v>27</v>
      </c>
      <c r="L62" s="272">
        <v>16</v>
      </c>
      <c r="M62" s="272"/>
      <c r="N62" s="272">
        <v>40</v>
      </c>
      <c r="O62" s="272">
        <v>25</v>
      </c>
      <c r="P62" s="272">
        <v>15</v>
      </c>
      <c r="Q62" s="272"/>
      <c r="R62" s="272">
        <v>59</v>
      </c>
      <c r="S62" s="272">
        <v>36</v>
      </c>
      <c r="T62" s="272">
        <v>23</v>
      </c>
      <c r="U62" s="272"/>
      <c r="V62" s="272">
        <v>34</v>
      </c>
      <c r="W62" s="272">
        <v>27</v>
      </c>
      <c r="X62" s="272">
        <v>7</v>
      </c>
      <c r="Y62" s="272"/>
      <c r="Z62" s="272">
        <v>26</v>
      </c>
      <c r="AA62" s="272">
        <v>12</v>
      </c>
      <c r="AB62" s="272">
        <v>14</v>
      </c>
      <c r="AD62" s="108" t="s">
        <v>80</v>
      </c>
      <c r="AE62" s="103">
        <f t="shared" si="26"/>
        <v>10.469848316685166</v>
      </c>
      <c r="AF62" s="103">
        <f t="shared" si="27"/>
        <v>12.364425162689804</v>
      </c>
      <c r="AG62" s="103">
        <f t="shared" si="28"/>
        <v>8.4848484848484862</v>
      </c>
      <c r="AH62" s="143"/>
      <c r="AI62" s="103">
        <f t="shared" ref="AI62:AK62" si="38">+F62/(F62+F16+F109)*100</f>
        <v>22.131147540983605</v>
      </c>
      <c r="AJ62" s="103">
        <f t="shared" si="38"/>
        <v>23.157894736842106</v>
      </c>
      <c r="AK62" s="103">
        <f t="shared" si="38"/>
        <v>21.022727272727273</v>
      </c>
      <c r="AL62" s="106"/>
      <c r="AM62" s="103">
        <f t="shared" ref="AM62:AO62" si="39">+J62/(J62+J16+J109)*100</f>
        <v>13.65079365079365</v>
      </c>
      <c r="AN62" s="103">
        <f t="shared" si="39"/>
        <v>16.463414634146343</v>
      </c>
      <c r="AO62" s="103">
        <f t="shared" si="39"/>
        <v>10.596026490066226</v>
      </c>
      <c r="AP62" s="106"/>
      <c r="AQ62" s="103">
        <f t="shared" ref="AQ62:AS62" si="40">+N62/(N62+N16+N109)*100</f>
        <v>15.325670498084291</v>
      </c>
      <c r="AR62" s="103">
        <f t="shared" si="40"/>
        <v>20.491803278688526</v>
      </c>
      <c r="AS62" s="103">
        <f t="shared" si="40"/>
        <v>10.791366906474821</v>
      </c>
      <c r="AT62" s="106"/>
      <c r="AU62" s="103">
        <f t="shared" si="29"/>
        <v>8.6892488954344618</v>
      </c>
      <c r="AV62" s="103">
        <f t="shared" si="30"/>
        <v>9.6514745308310985</v>
      </c>
      <c r="AW62" s="103">
        <f t="shared" si="31"/>
        <v>7.5163398692810457</v>
      </c>
      <c r="AX62" s="106"/>
      <c r="AY62" s="103">
        <f t="shared" si="32"/>
        <v>6.1041292639138236</v>
      </c>
      <c r="AZ62" s="103">
        <f t="shared" si="33"/>
        <v>9.7122302158273381</v>
      </c>
      <c r="BA62" s="103">
        <f t="shared" si="34"/>
        <v>2.5089605734767026</v>
      </c>
      <c r="BB62" s="143"/>
      <c r="BC62" s="103">
        <f t="shared" si="35"/>
        <v>4.9523809523809526</v>
      </c>
      <c r="BD62" s="103">
        <f t="shared" si="36"/>
        <v>4.6875</v>
      </c>
      <c r="BE62" s="103">
        <f t="shared" si="37"/>
        <v>5.2044609665427508</v>
      </c>
    </row>
    <row r="63" spans="1:58" ht="15" customHeight="1" x14ac:dyDescent="0.2">
      <c r="A63" s="108" t="s">
        <v>81</v>
      </c>
      <c r="B63" s="272">
        <v>110</v>
      </c>
      <c r="C63" s="272">
        <v>52</v>
      </c>
      <c r="D63" s="272">
        <v>58</v>
      </c>
      <c r="E63" s="272"/>
      <c r="F63" s="272">
        <v>1</v>
      </c>
      <c r="G63" s="272">
        <v>0</v>
      </c>
      <c r="H63" s="272">
        <v>1</v>
      </c>
      <c r="I63" s="272"/>
      <c r="J63" s="272">
        <v>6</v>
      </c>
      <c r="K63" s="272">
        <v>3</v>
      </c>
      <c r="L63" s="272">
        <v>3</v>
      </c>
      <c r="M63" s="272"/>
      <c r="N63" s="272">
        <v>10</v>
      </c>
      <c r="O63" s="272">
        <v>3</v>
      </c>
      <c r="P63" s="272">
        <v>7</v>
      </c>
      <c r="Q63" s="272"/>
      <c r="R63" s="272">
        <v>75</v>
      </c>
      <c r="S63" s="272">
        <v>36</v>
      </c>
      <c r="T63" s="272">
        <v>39</v>
      </c>
      <c r="U63" s="272"/>
      <c r="V63" s="272">
        <v>15</v>
      </c>
      <c r="W63" s="272">
        <v>8</v>
      </c>
      <c r="X63" s="272">
        <v>7</v>
      </c>
      <c r="Y63" s="272"/>
      <c r="Z63" s="272">
        <v>3</v>
      </c>
      <c r="AA63" s="272">
        <v>2</v>
      </c>
      <c r="AB63" s="272">
        <v>1</v>
      </c>
      <c r="AD63" s="108" t="s">
        <v>81</v>
      </c>
      <c r="AE63" s="103">
        <f t="shared" si="26"/>
        <v>6.0043668122270741</v>
      </c>
      <c r="AF63" s="103">
        <f t="shared" si="27"/>
        <v>7.4820143884892083</v>
      </c>
      <c r="AG63" s="103">
        <f t="shared" si="28"/>
        <v>5.1011433597185576</v>
      </c>
      <c r="AH63" s="143"/>
      <c r="AI63" s="103">
        <f t="shared" ref="AI63:AK63" si="41">+F63/(F63+F17+F110)*100</f>
        <v>2</v>
      </c>
      <c r="AJ63" s="103">
        <f t="shared" si="41"/>
        <v>0</v>
      </c>
      <c r="AK63" s="103">
        <f t="shared" si="41"/>
        <v>4.1666666666666661</v>
      </c>
      <c r="AL63" s="106"/>
      <c r="AM63" s="103">
        <v>0</v>
      </c>
      <c r="AN63" s="103">
        <v>0</v>
      </c>
      <c r="AO63" s="103">
        <v>0</v>
      </c>
      <c r="AP63" s="106"/>
      <c r="AQ63" s="103">
        <v>0</v>
      </c>
      <c r="AR63" s="103">
        <v>0</v>
      </c>
      <c r="AS63" s="103">
        <v>0</v>
      </c>
      <c r="AT63" s="106"/>
      <c r="AU63" s="103">
        <f t="shared" si="29"/>
        <v>11.591962905718702</v>
      </c>
      <c r="AV63" s="103">
        <f t="shared" si="30"/>
        <v>16.289592760180994</v>
      </c>
      <c r="AW63" s="103">
        <f t="shared" si="31"/>
        <v>9.1549295774647899</v>
      </c>
      <c r="AX63" s="106"/>
      <c r="AY63" s="103">
        <f t="shared" si="32"/>
        <v>2.8301886792452833</v>
      </c>
      <c r="AZ63" s="103">
        <f t="shared" si="33"/>
        <v>3.9408866995073892</v>
      </c>
      <c r="BA63" s="103">
        <f t="shared" si="34"/>
        <v>2.1406727828746175</v>
      </c>
      <c r="BB63" s="143"/>
      <c r="BC63" s="103">
        <f t="shared" si="35"/>
        <v>0.625</v>
      </c>
      <c r="BD63" s="103">
        <f t="shared" si="36"/>
        <v>1.0752688172043012</v>
      </c>
      <c r="BE63" s="103">
        <f t="shared" si="37"/>
        <v>0.3401360544217687</v>
      </c>
    </row>
    <row r="64" spans="1:58" ht="15" customHeight="1" x14ac:dyDescent="0.2">
      <c r="A64" s="108" t="s">
        <v>82</v>
      </c>
      <c r="B64" s="272">
        <v>1159</v>
      </c>
      <c r="C64" s="272">
        <v>611</v>
      </c>
      <c r="D64" s="272">
        <v>548</v>
      </c>
      <c r="E64" s="272"/>
      <c r="F64" s="272">
        <v>308</v>
      </c>
      <c r="G64" s="272">
        <v>166</v>
      </c>
      <c r="H64" s="272">
        <v>142</v>
      </c>
      <c r="I64" s="272"/>
      <c r="J64" s="272">
        <v>242</v>
      </c>
      <c r="K64" s="272">
        <v>116</v>
      </c>
      <c r="L64" s="272">
        <v>126</v>
      </c>
      <c r="M64" s="272"/>
      <c r="N64" s="272">
        <v>117</v>
      </c>
      <c r="O64" s="272">
        <v>70</v>
      </c>
      <c r="P64" s="272">
        <v>47</v>
      </c>
      <c r="Q64" s="272"/>
      <c r="R64" s="272">
        <v>190</v>
      </c>
      <c r="S64" s="272">
        <v>110</v>
      </c>
      <c r="T64" s="272">
        <v>80</v>
      </c>
      <c r="U64" s="272"/>
      <c r="V64" s="272">
        <v>180</v>
      </c>
      <c r="W64" s="272">
        <v>107</v>
      </c>
      <c r="X64" s="272">
        <v>73</v>
      </c>
      <c r="Y64" s="272"/>
      <c r="Z64" s="272">
        <v>122</v>
      </c>
      <c r="AA64" s="272">
        <v>42</v>
      </c>
      <c r="AB64" s="272">
        <v>80</v>
      </c>
      <c r="AD64" s="108" t="s">
        <v>82</v>
      </c>
      <c r="AE64" s="103">
        <f t="shared" si="26"/>
        <v>12.446305841924399</v>
      </c>
      <c r="AF64" s="103">
        <f t="shared" si="27"/>
        <v>13.623188405797102</v>
      </c>
      <c r="AG64" s="103">
        <f t="shared" si="28"/>
        <v>11.352807126579656</v>
      </c>
      <c r="AH64" s="143"/>
      <c r="AI64" s="103">
        <f t="shared" ref="AI64:AI87" si="42">+F64/(F64+F18+F111)*100</f>
        <v>18.160377358490564</v>
      </c>
      <c r="AJ64" s="103">
        <f t="shared" ref="AJ64:AJ87" si="43">+G64/(G64+G18+G111)*100</f>
        <v>19.66824644549763</v>
      </c>
      <c r="AK64" s="103">
        <f t="shared" ref="AK64:AK87" si="44">+H64/(H64+H18+H111)*100</f>
        <v>16.666666666666664</v>
      </c>
      <c r="AL64" s="106"/>
      <c r="AM64" s="103">
        <f t="shared" ref="AM64:AM87" si="45">+J64/(J64+J18+J111)*100</f>
        <v>15.355329949238577</v>
      </c>
      <c r="AN64" s="103">
        <f t="shared" ref="AN64:AN87" si="46">+K64/(K64+K18+K111)*100</f>
        <v>14.445828144458281</v>
      </c>
      <c r="AO64" s="103">
        <f t="shared" ref="AO64:AO87" si="47">+L64/(L64+L18+L111)*100</f>
        <v>16.300129366106081</v>
      </c>
      <c r="AP64" s="106"/>
      <c r="AQ64" s="103">
        <f t="shared" ref="AQ64:AQ87" si="48">+N64/(N64+N18+N111)*100</f>
        <v>9.0909090909090917</v>
      </c>
      <c r="AR64" s="103">
        <f t="shared" ref="AR64:AR87" si="49">+O64/(O64+O18+O111)*100</f>
        <v>11.475409836065573</v>
      </c>
      <c r="AS64" s="103">
        <f t="shared" ref="AS64:AS87" si="50">+P64/(P64+P18+P111)*100</f>
        <v>6.9423929098966024</v>
      </c>
      <c r="AT64" s="106"/>
      <c r="AU64" s="103">
        <f t="shared" si="29"/>
        <v>10.584958217270195</v>
      </c>
      <c r="AV64" s="103">
        <f t="shared" si="30"/>
        <v>12.835472578763127</v>
      </c>
      <c r="AW64" s="103">
        <f t="shared" si="31"/>
        <v>8.5287846481876333</v>
      </c>
      <c r="AX64" s="106"/>
      <c r="AY64" s="103">
        <f t="shared" si="32"/>
        <v>11.568123393316196</v>
      </c>
      <c r="AZ64" s="103">
        <f t="shared" si="33"/>
        <v>14.116094986807386</v>
      </c>
      <c r="BA64" s="103">
        <f t="shared" si="34"/>
        <v>9.147869674185463</v>
      </c>
      <c r="BB64" s="143"/>
      <c r="BC64" s="103">
        <f t="shared" si="35"/>
        <v>8.7018544935805995</v>
      </c>
      <c r="BD64" s="103">
        <f t="shared" si="36"/>
        <v>6.8515497553017948</v>
      </c>
      <c r="BE64" s="103">
        <f t="shared" si="37"/>
        <v>10.139416983523446</v>
      </c>
    </row>
    <row r="65" spans="1:57" ht="15" customHeight="1" x14ac:dyDescent="0.2">
      <c r="A65" s="108" t="s">
        <v>83</v>
      </c>
      <c r="B65" s="272">
        <v>63</v>
      </c>
      <c r="C65" s="272">
        <v>47</v>
      </c>
      <c r="D65" s="272">
        <v>16</v>
      </c>
      <c r="E65" s="272"/>
      <c r="F65" s="272">
        <v>12</v>
      </c>
      <c r="G65" s="272">
        <v>10</v>
      </c>
      <c r="H65" s="272">
        <v>2</v>
      </c>
      <c r="I65" s="272"/>
      <c r="J65" s="272">
        <v>16</v>
      </c>
      <c r="K65" s="272">
        <v>11</v>
      </c>
      <c r="L65" s="272">
        <v>5</v>
      </c>
      <c r="M65" s="272"/>
      <c r="N65" s="272">
        <v>7</v>
      </c>
      <c r="O65" s="272">
        <v>5</v>
      </c>
      <c r="P65" s="272">
        <v>2</v>
      </c>
      <c r="Q65" s="272"/>
      <c r="R65" s="272">
        <v>16</v>
      </c>
      <c r="S65" s="272">
        <v>11</v>
      </c>
      <c r="T65" s="272">
        <v>5</v>
      </c>
      <c r="U65" s="272"/>
      <c r="V65" s="272">
        <v>8</v>
      </c>
      <c r="W65" s="272">
        <v>6</v>
      </c>
      <c r="X65" s="272">
        <v>2</v>
      </c>
      <c r="Y65" s="272"/>
      <c r="Z65" s="272">
        <v>4</v>
      </c>
      <c r="AA65" s="272">
        <v>4</v>
      </c>
      <c r="AB65" s="272">
        <v>0</v>
      </c>
      <c r="AD65" s="108" t="s">
        <v>83</v>
      </c>
      <c r="AE65" s="103">
        <f t="shared" si="26"/>
        <v>3.1111111111111112</v>
      </c>
      <c r="AF65" s="103">
        <f t="shared" si="27"/>
        <v>4.3317972350230418</v>
      </c>
      <c r="AG65" s="103">
        <f t="shared" si="28"/>
        <v>1.7021276595744681</v>
      </c>
      <c r="AH65" s="143"/>
      <c r="AI65" s="103">
        <f t="shared" si="42"/>
        <v>3.278688524590164</v>
      </c>
      <c r="AJ65" s="103">
        <f t="shared" si="43"/>
        <v>5.2631578947368416</v>
      </c>
      <c r="AK65" s="103">
        <f t="shared" si="44"/>
        <v>1.1363636363636365</v>
      </c>
      <c r="AL65" s="106"/>
      <c r="AM65" s="103">
        <f t="shared" si="45"/>
        <v>4.8780487804878048</v>
      </c>
      <c r="AN65" s="103">
        <f t="shared" si="46"/>
        <v>6.1452513966480442</v>
      </c>
      <c r="AO65" s="103">
        <f t="shared" si="47"/>
        <v>3.3557046979865772</v>
      </c>
      <c r="AP65" s="106"/>
      <c r="AQ65" s="103">
        <f t="shared" si="48"/>
        <v>2.0348837209302326</v>
      </c>
      <c r="AR65" s="103">
        <f t="shared" si="49"/>
        <v>2.5380710659898478</v>
      </c>
      <c r="AS65" s="103">
        <f t="shared" si="50"/>
        <v>1.3605442176870748</v>
      </c>
      <c r="AT65" s="106"/>
      <c r="AU65" s="103">
        <f t="shared" si="29"/>
        <v>4.0816326530612246</v>
      </c>
      <c r="AV65" s="103">
        <f t="shared" si="30"/>
        <v>5.3658536585365857</v>
      </c>
      <c r="AW65" s="103">
        <f t="shared" si="31"/>
        <v>2.6737967914438503</v>
      </c>
      <c r="AX65" s="106"/>
      <c r="AY65" s="103">
        <f t="shared" si="32"/>
        <v>2.666666666666667</v>
      </c>
      <c r="AZ65" s="103">
        <f t="shared" si="33"/>
        <v>3.79746835443038</v>
      </c>
      <c r="BA65" s="103">
        <f t="shared" si="34"/>
        <v>1.4084507042253522</v>
      </c>
      <c r="BB65" s="143"/>
      <c r="BC65" s="103">
        <f t="shared" si="35"/>
        <v>1.3559322033898304</v>
      </c>
      <c r="BD65" s="103">
        <f t="shared" si="36"/>
        <v>2.5641025641025639</v>
      </c>
      <c r="BE65" s="103">
        <f t="shared" si="37"/>
        <v>0</v>
      </c>
    </row>
    <row r="66" spans="1:57" ht="15" customHeight="1" x14ac:dyDescent="0.2">
      <c r="A66" s="108" t="s">
        <v>84</v>
      </c>
      <c r="B66" s="272">
        <v>98</v>
      </c>
      <c r="C66" s="272">
        <v>59</v>
      </c>
      <c r="D66" s="272">
        <v>39</v>
      </c>
      <c r="E66" s="272"/>
      <c r="F66" s="272">
        <v>22</v>
      </c>
      <c r="G66" s="272">
        <v>15</v>
      </c>
      <c r="H66" s="272">
        <v>7</v>
      </c>
      <c r="I66" s="272"/>
      <c r="J66" s="272">
        <v>15</v>
      </c>
      <c r="K66" s="272">
        <v>7</v>
      </c>
      <c r="L66" s="272">
        <v>8</v>
      </c>
      <c r="M66" s="272"/>
      <c r="N66" s="272">
        <v>24</v>
      </c>
      <c r="O66" s="272">
        <v>13</v>
      </c>
      <c r="P66" s="272">
        <v>11</v>
      </c>
      <c r="Q66" s="272"/>
      <c r="R66" s="272">
        <v>18</v>
      </c>
      <c r="S66" s="272">
        <v>14</v>
      </c>
      <c r="T66" s="272">
        <v>4</v>
      </c>
      <c r="U66" s="272"/>
      <c r="V66" s="272">
        <v>9</v>
      </c>
      <c r="W66" s="272">
        <v>5</v>
      </c>
      <c r="X66" s="272">
        <v>4</v>
      </c>
      <c r="Y66" s="272"/>
      <c r="Z66" s="272">
        <v>10</v>
      </c>
      <c r="AA66" s="272">
        <v>5</v>
      </c>
      <c r="AB66" s="272">
        <v>5</v>
      </c>
      <c r="AD66" s="108" t="s">
        <v>84</v>
      </c>
      <c r="AE66" s="103">
        <f t="shared" si="26"/>
        <v>3.1071655041217503</v>
      </c>
      <c r="AF66" s="103">
        <f t="shared" si="27"/>
        <v>3.7484116899618809</v>
      </c>
      <c r="AG66" s="103">
        <f t="shared" si="28"/>
        <v>2.4683544303797467</v>
      </c>
      <c r="AH66" s="143"/>
      <c r="AI66" s="103">
        <f t="shared" si="42"/>
        <v>3.3485540334855401</v>
      </c>
      <c r="AJ66" s="103">
        <f t="shared" si="43"/>
        <v>4.3859649122807012</v>
      </c>
      <c r="AK66" s="103">
        <f t="shared" si="44"/>
        <v>2.2222222222222223</v>
      </c>
      <c r="AL66" s="106"/>
      <c r="AM66" s="103">
        <f t="shared" si="45"/>
        <v>2.4469820554649266</v>
      </c>
      <c r="AN66" s="103">
        <f t="shared" si="46"/>
        <v>2.2508038585209005</v>
      </c>
      <c r="AO66" s="103">
        <f t="shared" si="47"/>
        <v>2.6490066225165565</v>
      </c>
      <c r="AP66" s="106"/>
      <c r="AQ66" s="103">
        <f t="shared" si="48"/>
        <v>4.4609665427509295</v>
      </c>
      <c r="AR66" s="103">
        <f t="shared" si="49"/>
        <v>4.5454545454545459</v>
      </c>
      <c r="AS66" s="103">
        <f t="shared" si="50"/>
        <v>4.3650793650793647</v>
      </c>
      <c r="AT66" s="106"/>
      <c r="AU66" s="103">
        <f t="shared" si="29"/>
        <v>3.7656903765690379</v>
      </c>
      <c r="AV66" s="103">
        <f t="shared" si="30"/>
        <v>5.9071729957805905</v>
      </c>
      <c r="AW66" s="103">
        <f t="shared" si="31"/>
        <v>1.6597510373443984</v>
      </c>
      <c r="AX66" s="106"/>
      <c r="AY66" s="103">
        <f t="shared" si="32"/>
        <v>2.1176470588235294</v>
      </c>
      <c r="AZ66" s="103">
        <f t="shared" si="33"/>
        <v>2.604166666666667</v>
      </c>
      <c r="BA66" s="103">
        <f t="shared" si="34"/>
        <v>1.7167381974248928</v>
      </c>
      <c r="BB66" s="143"/>
      <c r="BC66" s="103">
        <f t="shared" si="35"/>
        <v>2.2573363431151243</v>
      </c>
      <c r="BD66" s="103">
        <f t="shared" si="36"/>
        <v>2.4271844660194173</v>
      </c>
      <c r="BE66" s="103">
        <f t="shared" si="37"/>
        <v>2.109704641350211</v>
      </c>
    </row>
    <row r="67" spans="1:57" ht="15" customHeight="1" x14ac:dyDescent="0.2">
      <c r="A67" s="108" t="s">
        <v>85</v>
      </c>
      <c r="B67" s="272">
        <v>15</v>
      </c>
      <c r="C67" s="272">
        <v>11</v>
      </c>
      <c r="D67" s="272">
        <v>4</v>
      </c>
      <c r="E67" s="272"/>
      <c r="F67" s="272">
        <v>1</v>
      </c>
      <c r="G67" s="272">
        <v>0</v>
      </c>
      <c r="H67" s="272">
        <v>1</v>
      </c>
      <c r="I67" s="272"/>
      <c r="J67" s="272">
        <v>2</v>
      </c>
      <c r="K67" s="272">
        <v>2</v>
      </c>
      <c r="L67" s="272">
        <v>0</v>
      </c>
      <c r="M67" s="272"/>
      <c r="N67" s="272">
        <v>0</v>
      </c>
      <c r="O67" s="272">
        <v>0</v>
      </c>
      <c r="P67" s="272">
        <v>0</v>
      </c>
      <c r="Q67" s="272"/>
      <c r="R67" s="272">
        <v>8</v>
      </c>
      <c r="S67" s="272">
        <v>7</v>
      </c>
      <c r="T67" s="272">
        <v>1</v>
      </c>
      <c r="U67" s="272"/>
      <c r="V67" s="272">
        <v>1</v>
      </c>
      <c r="W67" s="272">
        <v>0</v>
      </c>
      <c r="X67" s="272">
        <v>1</v>
      </c>
      <c r="Y67" s="272"/>
      <c r="Z67" s="272">
        <v>3</v>
      </c>
      <c r="AA67" s="272">
        <v>2</v>
      </c>
      <c r="AB67" s="272">
        <v>1</v>
      </c>
      <c r="AD67" s="108" t="s">
        <v>85</v>
      </c>
      <c r="AE67" s="103">
        <f t="shared" si="26"/>
        <v>1.4778325123152709</v>
      </c>
      <c r="AF67" s="103">
        <f t="shared" si="27"/>
        <v>2.2587268993839835</v>
      </c>
      <c r="AG67" s="103">
        <f t="shared" si="28"/>
        <v>0.75757575757575757</v>
      </c>
      <c r="AH67" s="143"/>
      <c r="AI67" s="103">
        <f t="shared" si="42"/>
        <v>0.50761421319796951</v>
      </c>
      <c r="AJ67" s="103">
        <f t="shared" si="43"/>
        <v>0</v>
      </c>
      <c r="AK67" s="103">
        <f t="shared" si="44"/>
        <v>0.97087378640776689</v>
      </c>
      <c r="AL67" s="106"/>
      <c r="AM67" s="103">
        <f t="shared" si="45"/>
        <v>0.99502487562189057</v>
      </c>
      <c r="AN67" s="103">
        <f t="shared" si="46"/>
        <v>2.1276595744680851</v>
      </c>
      <c r="AO67" s="103">
        <f t="shared" si="47"/>
        <v>0</v>
      </c>
      <c r="AP67" s="106"/>
      <c r="AQ67" s="103">
        <f t="shared" si="48"/>
        <v>0</v>
      </c>
      <c r="AR67" s="103">
        <f t="shared" si="49"/>
        <v>0</v>
      </c>
      <c r="AS67" s="103">
        <f t="shared" si="50"/>
        <v>0</v>
      </c>
      <c r="AT67" s="106"/>
      <c r="AU67" s="103">
        <f t="shared" si="29"/>
        <v>4.4198895027624303</v>
      </c>
      <c r="AV67" s="103">
        <f t="shared" si="30"/>
        <v>6.666666666666667</v>
      </c>
      <c r="AW67" s="103">
        <f t="shared" si="31"/>
        <v>1.3157894736842104</v>
      </c>
      <c r="AX67" s="106"/>
      <c r="AY67" s="103">
        <f t="shared" si="32"/>
        <v>0.84745762711864403</v>
      </c>
      <c r="AZ67" s="103">
        <f t="shared" si="33"/>
        <v>0</v>
      </c>
      <c r="BA67" s="103">
        <f t="shared" si="34"/>
        <v>1.5151515151515151</v>
      </c>
      <c r="BB67" s="143"/>
      <c r="BC67" s="103">
        <f t="shared" si="35"/>
        <v>2.0134228187919461</v>
      </c>
      <c r="BD67" s="103">
        <f t="shared" si="36"/>
        <v>3.0769230769230771</v>
      </c>
      <c r="BE67" s="103">
        <f t="shared" si="37"/>
        <v>1.1904761904761905</v>
      </c>
    </row>
    <row r="68" spans="1:57" ht="15" customHeight="1" x14ac:dyDescent="0.2">
      <c r="A68" s="108" t="s">
        <v>86</v>
      </c>
      <c r="B68" s="272">
        <v>534</v>
      </c>
      <c r="C68" s="272">
        <v>308</v>
      </c>
      <c r="D68" s="272">
        <v>226</v>
      </c>
      <c r="E68" s="272"/>
      <c r="F68" s="272">
        <v>105</v>
      </c>
      <c r="G68" s="272">
        <v>69</v>
      </c>
      <c r="H68" s="272">
        <v>36</v>
      </c>
      <c r="I68" s="272"/>
      <c r="J68" s="272">
        <v>98</v>
      </c>
      <c r="K68" s="272">
        <v>58</v>
      </c>
      <c r="L68" s="272">
        <v>40</v>
      </c>
      <c r="M68" s="272"/>
      <c r="N68" s="272">
        <v>92</v>
      </c>
      <c r="O68" s="272">
        <v>47</v>
      </c>
      <c r="P68" s="272">
        <v>45</v>
      </c>
      <c r="Q68" s="272"/>
      <c r="R68" s="272">
        <v>124</v>
      </c>
      <c r="S68" s="272">
        <v>67</v>
      </c>
      <c r="T68" s="272">
        <v>57</v>
      </c>
      <c r="U68" s="272"/>
      <c r="V68" s="272">
        <v>83</v>
      </c>
      <c r="W68" s="272">
        <v>46</v>
      </c>
      <c r="X68" s="272">
        <v>37</v>
      </c>
      <c r="Y68" s="272"/>
      <c r="Z68" s="272">
        <v>32</v>
      </c>
      <c r="AA68" s="272">
        <v>21</v>
      </c>
      <c r="AB68" s="272">
        <v>11</v>
      </c>
      <c r="AD68" s="108" t="s">
        <v>86</v>
      </c>
      <c r="AE68" s="103">
        <f t="shared" si="26"/>
        <v>7.4664429530201346</v>
      </c>
      <c r="AF68" s="103">
        <f t="shared" si="27"/>
        <v>8.7128712871287117</v>
      </c>
      <c r="AG68" s="103">
        <f t="shared" si="28"/>
        <v>6.2482720486591097</v>
      </c>
      <c r="AH68" s="143"/>
      <c r="AI68" s="103">
        <f t="shared" si="42"/>
        <v>7.5322812051649919</v>
      </c>
      <c r="AJ68" s="103">
        <f t="shared" si="43"/>
        <v>9.928057553956835</v>
      </c>
      <c r="AK68" s="103">
        <f t="shared" si="44"/>
        <v>5.1502145922746783</v>
      </c>
      <c r="AL68" s="106"/>
      <c r="AM68" s="103">
        <f t="shared" si="45"/>
        <v>8.0991735537190088</v>
      </c>
      <c r="AN68" s="103">
        <f t="shared" si="46"/>
        <v>9.32475884244373</v>
      </c>
      <c r="AO68" s="103">
        <f t="shared" si="47"/>
        <v>6.8027210884353746</v>
      </c>
      <c r="AP68" s="106"/>
      <c r="AQ68" s="103">
        <f t="shared" si="48"/>
        <v>8.2882882882882889</v>
      </c>
      <c r="AR68" s="103">
        <f t="shared" si="49"/>
        <v>8.2024432809773113</v>
      </c>
      <c r="AS68" s="103">
        <f t="shared" si="50"/>
        <v>8.3798882681564244</v>
      </c>
      <c r="AT68" s="106"/>
      <c r="AU68" s="103">
        <f t="shared" si="29"/>
        <v>9.4656488549618327</v>
      </c>
      <c r="AV68" s="103">
        <f t="shared" si="30"/>
        <v>10.534591194968554</v>
      </c>
      <c r="AW68" s="103">
        <f t="shared" si="31"/>
        <v>8.4569732937685469</v>
      </c>
      <c r="AX68" s="106"/>
      <c r="AY68" s="103">
        <f t="shared" si="32"/>
        <v>7.524932003626474</v>
      </c>
      <c r="AZ68" s="103">
        <f t="shared" si="33"/>
        <v>8.7619047619047628</v>
      </c>
      <c r="BA68" s="103">
        <f t="shared" si="34"/>
        <v>6.4013840830449826</v>
      </c>
      <c r="BB68" s="143"/>
      <c r="BC68" s="103">
        <f t="shared" si="35"/>
        <v>3.1219512195121952</v>
      </c>
      <c r="BD68" s="103">
        <f t="shared" si="36"/>
        <v>4.338842975206612</v>
      </c>
      <c r="BE68" s="103">
        <f t="shared" si="37"/>
        <v>2.033271719038817</v>
      </c>
    </row>
    <row r="69" spans="1:57" ht="15" customHeight="1" x14ac:dyDescent="0.2">
      <c r="A69" s="108" t="s">
        <v>87</v>
      </c>
      <c r="B69" s="272">
        <v>87</v>
      </c>
      <c r="C69" s="272">
        <v>58</v>
      </c>
      <c r="D69" s="272">
        <v>29</v>
      </c>
      <c r="E69" s="272"/>
      <c r="F69" s="272">
        <v>23</v>
      </c>
      <c r="G69" s="272">
        <v>15</v>
      </c>
      <c r="H69" s="272">
        <v>8</v>
      </c>
      <c r="I69" s="272"/>
      <c r="J69" s="272">
        <v>15</v>
      </c>
      <c r="K69" s="272">
        <v>7</v>
      </c>
      <c r="L69" s="272">
        <v>8</v>
      </c>
      <c r="M69" s="272"/>
      <c r="N69" s="272">
        <v>3</v>
      </c>
      <c r="O69" s="272">
        <v>3</v>
      </c>
      <c r="P69" s="272">
        <v>0</v>
      </c>
      <c r="Q69" s="272"/>
      <c r="R69" s="272">
        <v>20</v>
      </c>
      <c r="S69" s="272">
        <v>14</v>
      </c>
      <c r="T69" s="272">
        <v>6</v>
      </c>
      <c r="U69" s="272"/>
      <c r="V69" s="272">
        <v>4</v>
      </c>
      <c r="W69" s="272">
        <v>2</v>
      </c>
      <c r="X69" s="272">
        <v>2</v>
      </c>
      <c r="Y69" s="272"/>
      <c r="Z69" s="272">
        <v>22</v>
      </c>
      <c r="AA69" s="272">
        <v>17</v>
      </c>
      <c r="AB69" s="272">
        <v>5</v>
      </c>
      <c r="AD69" s="108" t="s">
        <v>87</v>
      </c>
      <c r="AE69" s="103">
        <f t="shared" si="26"/>
        <v>2.5671289465919149</v>
      </c>
      <c r="AF69" s="103">
        <f t="shared" si="27"/>
        <v>3.3642691415313224</v>
      </c>
      <c r="AG69" s="103">
        <f t="shared" si="28"/>
        <v>1.7417417417417418</v>
      </c>
      <c r="AH69" s="143"/>
      <c r="AI69" s="103">
        <f t="shared" si="42"/>
        <v>2.8500619578686495</v>
      </c>
      <c r="AJ69" s="103">
        <f t="shared" si="43"/>
        <v>3.416856492027335</v>
      </c>
      <c r="AK69" s="103">
        <f t="shared" si="44"/>
        <v>2.1739130434782608</v>
      </c>
      <c r="AL69" s="106"/>
      <c r="AM69" s="103">
        <f t="shared" si="45"/>
        <v>1.9973368841544608</v>
      </c>
      <c r="AN69" s="103">
        <f t="shared" si="46"/>
        <v>1.8617021276595744</v>
      </c>
      <c r="AO69" s="103">
        <f t="shared" si="47"/>
        <v>2.1333333333333333</v>
      </c>
      <c r="AP69" s="106"/>
      <c r="AQ69" s="103">
        <f t="shared" si="48"/>
        <v>0.54644808743169404</v>
      </c>
      <c r="AR69" s="103">
        <f t="shared" si="49"/>
        <v>1.1111111111111112</v>
      </c>
      <c r="AS69" s="103">
        <f t="shared" si="50"/>
        <v>0</v>
      </c>
      <c r="AT69" s="106"/>
      <c r="AU69" s="103">
        <f t="shared" si="29"/>
        <v>3.8910505836575875</v>
      </c>
      <c r="AV69" s="103">
        <f t="shared" si="30"/>
        <v>5.384615384615385</v>
      </c>
      <c r="AW69" s="103">
        <f t="shared" si="31"/>
        <v>2.3622047244094486</v>
      </c>
      <c r="AX69" s="106"/>
      <c r="AY69" s="103">
        <f t="shared" si="32"/>
        <v>0.98522167487684731</v>
      </c>
      <c r="AZ69" s="103">
        <f t="shared" si="33"/>
        <v>0.93457943925233633</v>
      </c>
      <c r="BA69" s="103">
        <f t="shared" si="34"/>
        <v>1.0416666666666665</v>
      </c>
      <c r="BB69" s="143"/>
      <c r="BC69" s="103">
        <f t="shared" si="35"/>
        <v>6.0773480662983426</v>
      </c>
      <c r="BD69" s="103">
        <f t="shared" si="36"/>
        <v>10.303030303030303</v>
      </c>
      <c r="BE69" s="103">
        <f t="shared" si="37"/>
        <v>2.5380710659898478</v>
      </c>
    </row>
    <row r="70" spans="1:57" ht="15" customHeight="1" x14ac:dyDescent="0.2">
      <c r="A70" s="108" t="s">
        <v>88</v>
      </c>
      <c r="B70" s="272">
        <v>1035</v>
      </c>
      <c r="C70" s="272">
        <v>585</v>
      </c>
      <c r="D70" s="272">
        <v>450</v>
      </c>
      <c r="E70" s="272"/>
      <c r="F70" s="272">
        <v>349</v>
      </c>
      <c r="G70" s="272">
        <v>201</v>
      </c>
      <c r="H70" s="272">
        <v>148</v>
      </c>
      <c r="I70" s="272"/>
      <c r="J70" s="272">
        <v>294</v>
      </c>
      <c r="K70" s="272">
        <v>166</v>
      </c>
      <c r="L70" s="272">
        <v>128</v>
      </c>
      <c r="M70" s="272"/>
      <c r="N70" s="272">
        <v>97</v>
      </c>
      <c r="O70" s="272">
        <v>60</v>
      </c>
      <c r="P70" s="272">
        <v>37</v>
      </c>
      <c r="Q70" s="272"/>
      <c r="R70" s="272">
        <v>158</v>
      </c>
      <c r="S70" s="272">
        <v>81</v>
      </c>
      <c r="T70" s="272">
        <v>77</v>
      </c>
      <c r="U70" s="272"/>
      <c r="V70" s="272">
        <v>77</v>
      </c>
      <c r="W70" s="272">
        <v>44</v>
      </c>
      <c r="X70" s="272">
        <v>33</v>
      </c>
      <c r="Y70" s="272"/>
      <c r="Z70" s="272">
        <v>60</v>
      </c>
      <c r="AA70" s="272">
        <v>33</v>
      </c>
      <c r="AB70" s="272">
        <v>27</v>
      </c>
      <c r="AD70" s="108" t="s">
        <v>88</v>
      </c>
      <c r="AE70" s="103">
        <f t="shared" si="26"/>
        <v>14.091218515997278</v>
      </c>
      <c r="AF70" s="103">
        <f t="shared" si="27"/>
        <v>16.178097345132745</v>
      </c>
      <c r="AG70" s="103">
        <f t="shared" si="28"/>
        <v>12.067578439259854</v>
      </c>
      <c r="AH70" s="143"/>
      <c r="AI70" s="103">
        <f t="shared" si="42"/>
        <v>20.034443168771528</v>
      </c>
      <c r="AJ70" s="103">
        <f t="shared" si="43"/>
        <v>22.91904218928164</v>
      </c>
      <c r="AK70" s="103">
        <f t="shared" si="44"/>
        <v>17.109826589595375</v>
      </c>
      <c r="AL70" s="106"/>
      <c r="AM70" s="103">
        <f t="shared" si="45"/>
        <v>20.53072625698324</v>
      </c>
      <c r="AN70" s="103">
        <f t="shared" si="46"/>
        <v>23.087621696801115</v>
      </c>
      <c r="AO70" s="103">
        <f t="shared" si="47"/>
        <v>17.952314165497896</v>
      </c>
      <c r="AP70" s="106"/>
      <c r="AQ70" s="103">
        <f t="shared" si="48"/>
        <v>7.9704190632703371</v>
      </c>
      <c r="AR70" s="103">
        <f t="shared" si="49"/>
        <v>10.416666666666668</v>
      </c>
      <c r="AS70" s="103">
        <f t="shared" si="50"/>
        <v>5.77223088923557</v>
      </c>
      <c r="AT70" s="106"/>
      <c r="AU70" s="103">
        <f t="shared" si="29"/>
        <v>13.679653679653681</v>
      </c>
      <c r="AV70" s="103">
        <f t="shared" si="30"/>
        <v>14.568345323741008</v>
      </c>
      <c r="AW70" s="103">
        <f t="shared" si="31"/>
        <v>12.85475792988314</v>
      </c>
      <c r="AX70" s="106"/>
      <c r="AY70" s="103">
        <f t="shared" si="32"/>
        <v>8.6614173228346463</v>
      </c>
      <c r="AZ70" s="103">
        <f t="shared" si="33"/>
        <v>9.8654708520179373</v>
      </c>
      <c r="BA70" s="103">
        <f t="shared" si="34"/>
        <v>7.4492099322799099</v>
      </c>
      <c r="BB70" s="143"/>
      <c r="BC70" s="103">
        <f t="shared" si="35"/>
        <v>6.593406593406594</v>
      </c>
      <c r="BD70" s="103">
        <f t="shared" si="36"/>
        <v>7.4660633484162897</v>
      </c>
      <c r="BE70" s="103">
        <f t="shared" si="37"/>
        <v>5.7692307692307692</v>
      </c>
    </row>
    <row r="71" spans="1:57" ht="15" customHeight="1" x14ac:dyDescent="0.2">
      <c r="A71" s="108" t="s">
        <v>89</v>
      </c>
      <c r="B71" s="272">
        <v>54</v>
      </c>
      <c r="C71" s="272">
        <v>26</v>
      </c>
      <c r="D71" s="272">
        <v>28</v>
      </c>
      <c r="E71" s="272"/>
      <c r="F71" s="272">
        <v>15</v>
      </c>
      <c r="G71" s="272">
        <v>6</v>
      </c>
      <c r="H71" s="272">
        <v>9</v>
      </c>
      <c r="I71" s="272"/>
      <c r="J71" s="272">
        <v>10</v>
      </c>
      <c r="K71" s="272">
        <v>4</v>
      </c>
      <c r="L71" s="272">
        <v>6</v>
      </c>
      <c r="M71" s="272"/>
      <c r="N71" s="272">
        <v>11</v>
      </c>
      <c r="O71" s="272">
        <v>8</v>
      </c>
      <c r="P71" s="272">
        <v>3</v>
      </c>
      <c r="Q71" s="272"/>
      <c r="R71" s="272">
        <v>8</v>
      </c>
      <c r="S71" s="272">
        <v>2</v>
      </c>
      <c r="T71" s="272">
        <v>6</v>
      </c>
      <c r="U71" s="272"/>
      <c r="V71" s="272">
        <v>6</v>
      </c>
      <c r="W71" s="272">
        <v>4</v>
      </c>
      <c r="X71" s="272">
        <v>2</v>
      </c>
      <c r="Y71" s="272"/>
      <c r="Z71" s="272">
        <v>4</v>
      </c>
      <c r="AA71" s="272">
        <v>2</v>
      </c>
      <c r="AB71" s="272">
        <v>2</v>
      </c>
      <c r="AD71" s="108" t="s">
        <v>89</v>
      </c>
      <c r="AE71" s="103">
        <f t="shared" si="26"/>
        <v>3.5549703752468726</v>
      </c>
      <c r="AF71" s="103">
        <f t="shared" si="27"/>
        <v>3.6984352773826461</v>
      </c>
      <c r="AG71" s="103">
        <f t="shared" si="28"/>
        <v>3.4313725490196081</v>
      </c>
      <c r="AH71" s="143"/>
      <c r="AI71" s="103">
        <f t="shared" si="42"/>
        <v>3.7783375314861463</v>
      </c>
      <c r="AJ71" s="103">
        <f t="shared" si="43"/>
        <v>3.0612244897959182</v>
      </c>
      <c r="AK71" s="103">
        <f t="shared" si="44"/>
        <v>4.4776119402985071</v>
      </c>
      <c r="AL71" s="106"/>
      <c r="AM71" s="103">
        <f t="shared" si="45"/>
        <v>3.6630036630036633</v>
      </c>
      <c r="AN71" s="103">
        <f t="shared" si="46"/>
        <v>3.669724770642202</v>
      </c>
      <c r="AO71" s="103">
        <f t="shared" si="47"/>
        <v>3.6585365853658534</v>
      </c>
      <c r="AP71" s="106"/>
      <c r="AQ71" s="103">
        <f t="shared" si="48"/>
        <v>3.7037037037037033</v>
      </c>
      <c r="AR71" s="103">
        <f t="shared" si="49"/>
        <v>5.4054054054054053</v>
      </c>
      <c r="AS71" s="103">
        <f t="shared" si="50"/>
        <v>2.0134228187919461</v>
      </c>
      <c r="AT71" s="106"/>
      <c r="AU71" s="103">
        <f t="shared" si="29"/>
        <v>3.3472803347280333</v>
      </c>
      <c r="AV71" s="103">
        <f t="shared" si="30"/>
        <v>1.8691588785046727</v>
      </c>
      <c r="AW71" s="103">
        <f t="shared" si="31"/>
        <v>4.5454545454545459</v>
      </c>
      <c r="AX71" s="106"/>
      <c r="AY71" s="103">
        <f t="shared" si="32"/>
        <v>3.296703296703297</v>
      </c>
      <c r="AZ71" s="103">
        <f t="shared" si="33"/>
        <v>4.4943820224719104</v>
      </c>
      <c r="BA71" s="103">
        <f t="shared" si="34"/>
        <v>2.1505376344086025</v>
      </c>
      <c r="BB71" s="143"/>
      <c r="BC71" s="103">
        <f t="shared" si="35"/>
        <v>3.0534351145038165</v>
      </c>
      <c r="BD71" s="103">
        <f t="shared" si="36"/>
        <v>3.7037037037037033</v>
      </c>
      <c r="BE71" s="103">
        <f t="shared" si="37"/>
        <v>2.5974025974025974</v>
      </c>
    </row>
    <row r="72" spans="1:57" ht="15" customHeight="1" x14ac:dyDescent="0.2">
      <c r="A72" s="154" t="s">
        <v>90</v>
      </c>
      <c r="B72" s="272">
        <v>1197</v>
      </c>
      <c r="C72" s="272">
        <v>669</v>
      </c>
      <c r="D72" s="272">
        <v>528</v>
      </c>
      <c r="E72" s="272"/>
      <c r="F72" s="272">
        <v>216</v>
      </c>
      <c r="G72" s="272">
        <v>141</v>
      </c>
      <c r="H72" s="272">
        <v>75</v>
      </c>
      <c r="I72" s="272"/>
      <c r="J72" s="272">
        <v>168</v>
      </c>
      <c r="K72" s="272">
        <v>99</v>
      </c>
      <c r="L72" s="272">
        <v>69</v>
      </c>
      <c r="M72" s="272"/>
      <c r="N72" s="272">
        <v>88</v>
      </c>
      <c r="O72" s="272">
        <v>55</v>
      </c>
      <c r="P72" s="272">
        <v>33</v>
      </c>
      <c r="Q72" s="272"/>
      <c r="R72" s="272">
        <v>375</v>
      </c>
      <c r="S72" s="272">
        <v>201</v>
      </c>
      <c r="T72" s="272">
        <v>174</v>
      </c>
      <c r="U72" s="272"/>
      <c r="V72" s="272">
        <v>257</v>
      </c>
      <c r="W72" s="272">
        <v>133</v>
      </c>
      <c r="X72" s="272">
        <v>124</v>
      </c>
      <c r="Y72" s="272"/>
      <c r="Z72" s="272">
        <v>93</v>
      </c>
      <c r="AA72" s="272">
        <v>40</v>
      </c>
      <c r="AB72" s="272">
        <v>53</v>
      </c>
      <c r="AD72" s="154" t="s">
        <v>90</v>
      </c>
      <c r="AE72" s="103">
        <f t="shared" si="26"/>
        <v>17.865671641791046</v>
      </c>
      <c r="AF72" s="103">
        <f t="shared" si="27"/>
        <v>19.380069524913093</v>
      </c>
      <c r="AG72" s="103">
        <f t="shared" si="28"/>
        <v>16.256157635467979</v>
      </c>
      <c r="AH72" s="143"/>
      <c r="AI72" s="103">
        <f t="shared" si="42"/>
        <v>16.577129700690712</v>
      </c>
      <c r="AJ72" s="103">
        <f t="shared" si="43"/>
        <v>19.054054054054053</v>
      </c>
      <c r="AK72" s="103">
        <f t="shared" si="44"/>
        <v>13.321492007104796</v>
      </c>
      <c r="AL72" s="106"/>
      <c r="AM72" s="103">
        <f t="shared" si="45"/>
        <v>15.598885793871867</v>
      </c>
      <c r="AN72" s="103">
        <f t="shared" si="46"/>
        <v>18.032786885245901</v>
      </c>
      <c r="AO72" s="103">
        <f t="shared" si="47"/>
        <v>13.068181818181818</v>
      </c>
      <c r="AP72" s="106"/>
      <c r="AQ72" s="103">
        <f t="shared" si="48"/>
        <v>9.4522019334049414</v>
      </c>
      <c r="AR72" s="103">
        <f t="shared" si="49"/>
        <v>11.201629327902241</v>
      </c>
      <c r="AS72" s="103">
        <f t="shared" si="50"/>
        <v>7.5</v>
      </c>
      <c r="AT72" s="106"/>
      <c r="AU72" s="103">
        <f t="shared" si="29"/>
        <v>25.544959128065397</v>
      </c>
      <c r="AV72" s="103">
        <f t="shared" si="30"/>
        <v>27.27272727272727</v>
      </c>
      <c r="AW72" s="103">
        <f t="shared" si="31"/>
        <v>23.803009575923394</v>
      </c>
      <c r="AX72" s="106"/>
      <c r="AY72" s="103">
        <f t="shared" si="32"/>
        <v>25.803212851405622</v>
      </c>
      <c r="AZ72" s="103">
        <f t="shared" si="33"/>
        <v>27.032520325203251</v>
      </c>
      <c r="BA72" s="103">
        <f t="shared" si="34"/>
        <v>24.603174603174601</v>
      </c>
      <c r="BB72" s="143"/>
      <c r="BC72" s="103">
        <f t="shared" si="35"/>
        <v>10.054054054054054</v>
      </c>
      <c r="BD72" s="103">
        <f t="shared" si="36"/>
        <v>9.0293453724604973</v>
      </c>
      <c r="BE72" s="103">
        <f t="shared" si="37"/>
        <v>10.995850622406639</v>
      </c>
    </row>
    <row r="73" spans="1:57" ht="15" customHeight="1" x14ac:dyDescent="0.2">
      <c r="A73" s="108" t="s">
        <v>91</v>
      </c>
      <c r="B73" s="272">
        <v>13</v>
      </c>
      <c r="C73" s="272">
        <v>10</v>
      </c>
      <c r="D73" s="272">
        <v>3</v>
      </c>
      <c r="E73" s="272"/>
      <c r="F73" s="272">
        <v>1</v>
      </c>
      <c r="G73" s="272">
        <v>0</v>
      </c>
      <c r="H73" s="272">
        <v>1</v>
      </c>
      <c r="I73" s="272"/>
      <c r="J73" s="272">
        <v>2</v>
      </c>
      <c r="K73" s="272">
        <v>2</v>
      </c>
      <c r="L73" s="272">
        <v>0</v>
      </c>
      <c r="M73" s="272"/>
      <c r="N73" s="272">
        <v>1</v>
      </c>
      <c r="O73" s="272">
        <v>1</v>
      </c>
      <c r="P73" s="272">
        <v>0</v>
      </c>
      <c r="Q73" s="272"/>
      <c r="R73" s="272">
        <v>1</v>
      </c>
      <c r="S73" s="272">
        <v>1</v>
      </c>
      <c r="T73" s="272">
        <v>0</v>
      </c>
      <c r="U73" s="272"/>
      <c r="V73" s="272">
        <v>0</v>
      </c>
      <c r="W73" s="272">
        <v>0</v>
      </c>
      <c r="X73" s="272">
        <v>0</v>
      </c>
      <c r="Y73" s="272"/>
      <c r="Z73" s="272">
        <v>8</v>
      </c>
      <c r="AA73" s="272">
        <v>6</v>
      </c>
      <c r="AB73" s="272">
        <v>2</v>
      </c>
      <c r="AD73" s="108" t="s">
        <v>91</v>
      </c>
      <c r="AE73" s="103">
        <f t="shared" si="26"/>
        <v>1.5531660692951015</v>
      </c>
      <c r="AF73" s="103">
        <f t="shared" si="27"/>
        <v>2.3696682464454977</v>
      </c>
      <c r="AG73" s="103">
        <f t="shared" si="28"/>
        <v>0.72289156626506024</v>
      </c>
      <c r="AH73" s="143"/>
      <c r="AI73" s="103">
        <f t="shared" si="42"/>
        <v>0.46511627906976744</v>
      </c>
      <c r="AJ73" s="103">
        <f t="shared" si="43"/>
        <v>0</v>
      </c>
      <c r="AK73" s="103">
        <f t="shared" si="44"/>
        <v>1.0101010101010102</v>
      </c>
      <c r="AL73" s="106"/>
      <c r="AM73" s="103">
        <f t="shared" si="45"/>
        <v>1.1428571428571428</v>
      </c>
      <c r="AN73" s="103">
        <f t="shared" si="46"/>
        <v>2.1276595744680851</v>
      </c>
      <c r="AO73" s="103">
        <f t="shared" si="47"/>
        <v>0</v>
      </c>
      <c r="AP73" s="106"/>
      <c r="AQ73" s="103">
        <f t="shared" si="48"/>
        <v>0.74074074074074081</v>
      </c>
      <c r="AR73" s="103">
        <f t="shared" si="49"/>
        <v>1.8181818181818181</v>
      </c>
      <c r="AS73" s="103">
        <f t="shared" si="50"/>
        <v>0</v>
      </c>
      <c r="AT73" s="106"/>
      <c r="AU73" s="103">
        <f t="shared" si="29"/>
        <v>0.80645161290322576</v>
      </c>
      <c r="AV73" s="103">
        <f t="shared" si="30"/>
        <v>1.6949152542372881</v>
      </c>
      <c r="AW73" s="103">
        <f t="shared" si="31"/>
        <v>0</v>
      </c>
      <c r="AX73" s="106"/>
      <c r="AY73" s="103">
        <f t="shared" si="32"/>
        <v>0</v>
      </c>
      <c r="AZ73" s="103">
        <f t="shared" si="33"/>
        <v>0</v>
      </c>
      <c r="BA73" s="103">
        <f t="shared" si="34"/>
        <v>0</v>
      </c>
      <c r="BB73" s="143"/>
      <c r="BC73" s="103">
        <f t="shared" si="35"/>
        <v>7.6923076923076925</v>
      </c>
      <c r="BD73" s="103">
        <f t="shared" si="36"/>
        <v>9.8360655737704921</v>
      </c>
      <c r="BE73" s="103">
        <f t="shared" si="37"/>
        <v>4.6511627906976747</v>
      </c>
    </row>
    <row r="74" spans="1:57" ht="15" customHeight="1" x14ac:dyDescent="0.2">
      <c r="A74" s="108" t="s">
        <v>92</v>
      </c>
      <c r="B74" s="272">
        <v>72</v>
      </c>
      <c r="C74" s="272">
        <v>54</v>
      </c>
      <c r="D74" s="272">
        <v>18</v>
      </c>
      <c r="E74" s="272"/>
      <c r="F74" s="272">
        <v>7</v>
      </c>
      <c r="G74" s="272">
        <v>5</v>
      </c>
      <c r="H74" s="272">
        <v>2</v>
      </c>
      <c r="I74" s="272"/>
      <c r="J74" s="272">
        <v>23</v>
      </c>
      <c r="K74" s="272">
        <v>16</v>
      </c>
      <c r="L74" s="272">
        <v>7</v>
      </c>
      <c r="M74" s="272"/>
      <c r="N74" s="272">
        <v>7</v>
      </c>
      <c r="O74" s="272">
        <v>5</v>
      </c>
      <c r="P74" s="272">
        <v>2</v>
      </c>
      <c r="Q74" s="272"/>
      <c r="R74" s="272">
        <v>19</v>
      </c>
      <c r="S74" s="272">
        <v>16</v>
      </c>
      <c r="T74" s="272">
        <v>3</v>
      </c>
      <c r="U74" s="272"/>
      <c r="V74" s="272">
        <v>8</v>
      </c>
      <c r="W74" s="272">
        <v>8</v>
      </c>
      <c r="X74" s="272">
        <v>0</v>
      </c>
      <c r="Y74" s="272"/>
      <c r="Z74" s="272">
        <v>8</v>
      </c>
      <c r="AA74" s="272">
        <v>4</v>
      </c>
      <c r="AB74" s="272">
        <v>4</v>
      </c>
      <c r="AD74" s="108" t="s">
        <v>92</v>
      </c>
      <c r="AE74" s="103">
        <f t="shared" si="26"/>
        <v>1.2673825030804435</v>
      </c>
      <c r="AF74" s="103">
        <f t="shared" si="27"/>
        <v>1.9823788546255507</v>
      </c>
      <c r="AG74" s="103">
        <f t="shared" si="28"/>
        <v>0.60872505918160302</v>
      </c>
      <c r="AH74" s="143"/>
      <c r="AI74" s="103">
        <f t="shared" si="42"/>
        <v>1.06544901065449</v>
      </c>
      <c r="AJ74" s="103">
        <f t="shared" si="43"/>
        <v>1.4204545454545454</v>
      </c>
      <c r="AK74" s="103">
        <f t="shared" si="44"/>
        <v>0.65573770491803274</v>
      </c>
      <c r="AL74" s="106"/>
      <c r="AM74" s="103">
        <f t="shared" si="45"/>
        <v>3.5714285714285712</v>
      </c>
      <c r="AN74" s="103">
        <f t="shared" si="46"/>
        <v>4.8929663608562688</v>
      </c>
      <c r="AO74" s="103">
        <f t="shared" si="47"/>
        <v>2.2082018927444795</v>
      </c>
      <c r="AP74" s="106"/>
      <c r="AQ74" s="103">
        <f t="shared" si="48"/>
        <v>1.0703363914373087</v>
      </c>
      <c r="AR74" s="103">
        <f t="shared" si="49"/>
        <v>1.7006802721088436</v>
      </c>
      <c r="AS74" s="103">
        <f t="shared" si="50"/>
        <v>0.55555555555555558</v>
      </c>
      <c r="AT74" s="106"/>
      <c r="AU74" s="103">
        <f t="shared" si="29"/>
        <v>1.3788098693759072</v>
      </c>
      <c r="AV74" s="103">
        <f t="shared" si="30"/>
        <v>2.391629297458894</v>
      </c>
      <c r="AW74" s="103">
        <f t="shared" si="31"/>
        <v>0.42313117066290551</v>
      </c>
      <c r="AX74" s="106"/>
      <c r="AY74" s="103">
        <f t="shared" si="32"/>
        <v>0.65952184666117064</v>
      </c>
      <c r="AZ74" s="103">
        <f t="shared" si="33"/>
        <v>1.3722126929674099</v>
      </c>
      <c r="BA74" s="103">
        <f t="shared" si="34"/>
        <v>0</v>
      </c>
      <c r="BB74" s="143"/>
      <c r="BC74" s="103">
        <f t="shared" si="35"/>
        <v>0.70484581497797361</v>
      </c>
      <c r="BD74" s="103">
        <f t="shared" si="36"/>
        <v>0.80160320641282556</v>
      </c>
      <c r="BE74" s="103">
        <f t="shared" si="37"/>
        <v>0.62893081761006298</v>
      </c>
    </row>
    <row r="75" spans="1:57" ht="15" customHeight="1" x14ac:dyDescent="0.2">
      <c r="A75" s="108" t="s">
        <v>93</v>
      </c>
      <c r="B75" s="272">
        <v>0</v>
      </c>
      <c r="C75" s="272">
        <v>0</v>
      </c>
      <c r="D75" s="272">
        <v>0</v>
      </c>
      <c r="E75" s="272"/>
      <c r="F75" s="272">
        <v>0</v>
      </c>
      <c r="G75" s="272">
        <v>0</v>
      </c>
      <c r="H75" s="272">
        <v>0</v>
      </c>
      <c r="I75" s="272"/>
      <c r="J75" s="272">
        <v>0</v>
      </c>
      <c r="K75" s="272">
        <v>0</v>
      </c>
      <c r="L75" s="272">
        <v>0</v>
      </c>
      <c r="M75" s="272"/>
      <c r="N75" s="272">
        <v>0</v>
      </c>
      <c r="O75" s="272">
        <v>0</v>
      </c>
      <c r="P75" s="272">
        <v>0</v>
      </c>
      <c r="Q75" s="272"/>
      <c r="R75" s="272">
        <v>0</v>
      </c>
      <c r="S75" s="272">
        <v>0</v>
      </c>
      <c r="T75" s="272">
        <v>0</v>
      </c>
      <c r="U75" s="272"/>
      <c r="V75" s="272">
        <v>0</v>
      </c>
      <c r="W75" s="272">
        <v>0</v>
      </c>
      <c r="X75" s="272">
        <v>0</v>
      </c>
      <c r="Y75" s="272"/>
      <c r="Z75" s="272">
        <v>0</v>
      </c>
      <c r="AA75" s="272">
        <v>0</v>
      </c>
      <c r="AB75" s="272">
        <v>0</v>
      </c>
      <c r="AD75" s="108" t="s">
        <v>93</v>
      </c>
      <c r="AE75" s="103">
        <f t="shared" si="26"/>
        <v>0</v>
      </c>
      <c r="AF75" s="103">
        <f t="shared" si="27"/>
        <v>0</v>
      </c>
      <c r="AG75" s="103">
        <f t="shared" si="28"/>
        <v>0</v>
      </c>
      <c r="AH75" s="143"/>
      <c r="AI75" s="103">
        <f t="shared" si="42"/>
        <v>0</v>
      </c>
      <c r="AJ75" s="103">
        <f t="shared" si="43"/>
        <v>0</v>
      </c>
      <c r="AK75" s="103">
        <f t="shared" si="44"/>
        <v>0</v>
      </c>
      <c r="AL75" s="106"/>
      <c r="AM75" s="103">
        <f t="shared" si="45"/>
        <v>0</v>
      </c>
      <c r="AN75" s="103">
        <f t="shared" si="46"/>
        <v>0</v>
      </c>
      <c r="AO75" s="103">
        <f t="shared" si="47"/>
        <v>0</v>
      </c>
      <c r="AP75" s="106"/>
      <c r="AQ75" s="103">
        <f t="shared" si="48"/>
        <v>0</v>
      </c>
      <c r="AR75" s="103">
        <f t="shared" si="49"/>
        <v>0</v>
      </c>
      <c r="AS75" s="103">
        <f t="shared" si="50"/>
        <v>0</v>
      </c>
      <c r="AT75" s="106"/>
      <c r="AU75" s="103">
        <f t="shared" si="29"/>
        <v>0</v>
      </c>
      <c r="AV75" s="103">
        <f t="shared" si="30"/>
        <v>0</v>
      </c>
      <c r="AW75" s="103">
        <f t="shared" si="31"/>
        <v>0</v>
      </c>
      <c r="AX75" s="106"/>
      <c r="AY75" s="103">
        <f t="shared" si="32"/>
        <v>0</v>
      </c>
      <c r="AZ75" s="103">
        <f t="shared" si="33"/>
        <v>0</v>
      </c>
      <c r="BA75" s="103">
        <f t="shared" si="34"/>
        <v>0</v>
      </c>
      <c r="BB75" s="143"/>
      <c r="BC75" s="103">
        <f t="shared" si="35"/>
        <v>0</v>
      </c>
      <c r="BD75" s="103">
        <f t="shared" si="36"/>
        <v>0</v>
      </c>
      <c r="BE75" s="103">
        <f t="shared" si="37"/>
        <v>0</v>
      </c>
    </row>
    <row r="76" spans="1:57" ht="15" customHeight="1" x14ac:dyDescent="0.2">
      <c r="A76" s="108" t="s">
        <v>94</v>
      </c>
      <c r="B76" s="272">
        <v>211</v>
      </c>
      <c r="C76" s="272">
        <v>117</v>
      </c>
      <c r="D76" s="272">
        <v>94</v>
      </c>
      <c r="E76" s="272"/>
      <c r="F76" s="272">
        <v>83</v>
      </c>
      <c r="G76" s="272">
        <v>47</v>
      </c>
      <c r="H76" s="272">
        <v>36</v>
      </c>
      <c r="I76" s="272"/>
      <c r="J76" s="272">
        <v>45</v>
      </c>
      <c r="K76" s="272">
        <v>24</v>
      </c>
      <c r="L76" s="272">
        <v>21</v>
      </c>
      <c r="M76" s="272"/>
      <c r="N76" s="272">
        <v>37</v>
      </c>
      <c r="O76" s="272">
        <v>20</v>
      </c>
      <c r="P76" s="272">
        <v>17</v>
      </c>
      <c r="Q76" s="272"/>
      <c r="R76" s="272">
        <v>22</v>
      </c>
      <c r="S76" s="272">
        <v>13</v>
      </c>
      <c r="T76" s="272">
        <v>9</v>
      </c>
      <c r="U76" s="272"/>
      <c r="V76" s="272">
        <v>14</v>
      </c>
      <c r="W76" s="272">
        <v>7</v>
      </c>
      <c r="X76" s="272">
        <v>7</v>
      </c>
      <c r="Y76" s="272"/>
      <c r="Z76" s="272">
        <v>10</v>
      </c>
      <c r="AA76" s="272">
        <v>6</v>
      </c>
      <c r="AB76" s="272">
        <v>4</v>
      </c>
      <c r="AD76" s="108" t="s">
        <v>94</v>
      </c>
      <c r="AE76" s="103">
        <f t="shared" si="26"/>
        <v>10.076408787010505</v>
      </c>
      <c r="AF76" s="103">
        <f t="shared" si="27"/>
        <v>11.006585136406397</v>
      </c>
      <c r="AG76" s="103">
        <f t="shared" si="28"/>
        <v>9.1173617846750723</v>
      </c>
      <c r="AH76" s="143"/>
      <c r="AI76" s="103">
        <f t="shared" si="42"/>
        <v>12.749615975422426</v>
      </c>
      <c r="AJ76" s="103">
        <f t="shared" si="43"/>
        <v>13.702623906705538</v>
      </c>
      <c r="AK76" s="103">
        <f t="shared" si="44"/>
        <v>11.688311688311687</v>
      </c>
      <c r="AL76" s="106"/>
      <c r="AM76" s="103">
        <f t="shared" si="45"/>
        <v>10.76555023923445</v>
      </c>
      <c r="AN76" s="103">
        <f t="shared" si="46"/>
        <v>11.76470588235294</v>
      </c>
      <c r="AO76" s="103">
        <f t="shared" si="47"/>
        <v>9.8130841121495322</v>
      </c>
      <c r="AP76" s="106"/>
      <c r="AQ76" s="103">
        <f t="shared" si="48"/>
        <v>9.8143236074270561</v>
      </c>
      <c r="AR76" s="103">
        <f t="shared" si="49"/>
        <v>10.204081632653061</v>
      </c>
      <c r="AS76" s="103">
        <f t="shared" si="50"/>
        <v>9.3922651933701662</v>
      </c>
      <c r="AT76" s="106"/>
      <c r="AU76" s="103">
        <f t="shared" si="29"/>
        <v>9.2827004219409286</v>
      </c>
      <c r="AV76" s="103">
        <f t="shared" si="30"/>
        <v>10.92436974789916</v>
      </c>
      <c r="AW76" s="103">
        <f t="shared" si="31"/>
        <v>7.6271186440677967</v>
      </c>
      <c r="AX76" s="106"/>
      <c r="AY76" s="103">
        <f t="shared" si="32"/>
        <v>5.8823529411764701</v>
      </c>
      <c r="AZ76" s="103">
        <f t="shared" si="33"/>
        <v>5.982905982905983</v>
      </c>
      <c r="BA76" s="103">
        <f t="shared" si="34"/>
        <v>5.785123966942149</v>
      </c>
      <c r="BB76" s="143"/>
      <c r="BC76" s="103">
        <f t="shared" si="35"/>
        <v>5.7803468208092488</v>
      </c>
      <c r="BD76" s="103">
        <f t="shared" si="36"/>
        <v>7.1428571428571423</v>
      </c>
      <c r="BE76" s="103">
        <f t="shared" si="37"/>
        <v>4.4943820224719104</v>
      </c>
    </row>
    <row r="77" spans="1:57" ht="15" customHeight="1" x14ac:dyDescent="0.2">
      <c r="A77" s="108" t="s">
        <v>95</v>
      </c>
      <c r="B77" s="272">
        <v>38</v>
      </c>
      <c r="C77" s="272">
        <v>22</v>
      </c>
      <c r="D77" s="272">
        <v>16</v>
      </c>
      <c r="E77" s="272"/>
      <c r="F77" s="272">
        <v>4</v>
      </c>
      <c r="G77" s="272">
        <v>4</v>
      </c>
      <c r="H77" s="272">
        <v>0</v>
      </c>
      <c r="I77" s="272"/>
      <c r="J77" s="272">
        <v>3</v>
      </c>
      <c r="K77" s="272">
        <v>1</v>
      </c>
      <c r="L77" s="272">
        <v>2</v>
      </c>
      <c r="M77" s="272"/>
      <c r="N77" s="272">
        <v>1</v>
      </c>
      <c r="O77" s="272">
        <v>1</v>
      </c>
      <c r="P77" s="272">
        <v>0</v>
      </c>
      <c r="Q77" s="272"/>
      <c r="R77" s="272">
        <v>1</v>
      </c>
      <c r="S77" s="272">
        <v>0</v>
      </c>
      <c r="T77" s="272">
        <v>1</v>
      </c>
      <c r="U77" s="272"/>
      <c r="V77" s="272">
        <v>2</v>
      </c>
      <c r="W77" s="272">
        <v>1</v>
      </c>
      <c r="X77" s="272">
        <v>1</v>
      </c>
      <c r="Y77" s="272"/>
      <c r="Z77" s="272">
        <v>27</v>
      </c>
      <c r="AA77" s="272">
        <v>15</v>
      </c>
      <c r="AB77" s="272">
        <v>12</v>
      </c>
      <c r="AD77" s="108" t="s">
        <v>95</v>
      </c>
      <c r="AE77" s="103">
        <f t="shared" si="26"/>
        <v>1.3703570140641905</v>
      </c>
      <c r="AF77" s="103">
        <f t="shared" si="27"/>
        <v>1.5395381385584324</v>
      </c>
      <c r="AG77" s="103">
        <f t="shared" si="28"/>
        <v>1.1904761904761905</v>
      </c>
      <c r="AH77" s="143"/>
      <c r="AI77" s="103">
        <f t="shared" si="42"/>
        <v>0.6259780907668232</v>
      </c>
      <c r="AJ77" s="103">
        <f t="shared" si="43"/>
        <v>1.1940298507462688</v>
      </c>
      <c r="AK77" s="103">
        <f t="shared" si="44"/>
        <v>0</v>
      </c>
      <c r="AL77" s="106"/>
      <c r="AM77" s="103">
        <f t="shared" si="45"/>
        <v>0.58027079303675055</v>
      </c>
      <c r="AN77" s="103">
        <f t="shared" si="46"/>
        <v>0.36630036630036628</v>
      </c>
      <c r="AO77" s="103">
        <f t="shared" si="47"/>
        <v>0.81967213114754101</v>
      </c>
      <c r="AP77" s="106"/>
      <c r="AQ77" s="103">
        <f t="shared" si="48"/>
        <v>0.20703933747412009</v>
      </c>
      <c r="AR77" s="103">
        <f t="shared" si="49"/>
        <v>0.39370078740157477</v>
      </c>
      <c r="AS77" s="103">
        <f t="shared" si="50"/>
        <v>0</v>
      </c>
      <c r="AT77" s="106"/>
      <c r="AU77" s="103">
        <f t="shared" si="29"/>
        <v>0.22675736961451248</v>
      </c>
      <c r="AV77" s="103">
        <f t="shared" si="30"/>
        <v>0</v>
      </c>
      <c r="AW77" s="103">
        <f t="shared" si="31"/>
        <v>0.47169811320754718</v>
      </c>
      <c r="AX77" s="106"/>
      <c r="AY77" s="103">
        <f t="shared" si="32"/>
        <v>0.51546391752577314</v>
      </c>
      <c r="AZ77" s="103">
        <f t="shared" si="33"/>
        <v>0.52910052910052907</v>
      </c>
      <c r="BA77" s="103">
        <f t="shared" si="34"/>
        <v>0.50251256281407031</v>
      </c>
      <c r="BB77" s="143"/>
      <c r="BC77" s="103">
        <f t="shared" si="35"/>
        <v>8.8524590163934427</v>
      </c>
      <c r="BD77" s="103">
        <f t="shared" si="36"/>
        <v>10.067114093959731</v>
      </c>
      <c r="BE77" s="103">
        <f t="shared" si="37"/>
        <v>7.6923076923076925</v>
      </c>
    </row>
    <row r="78" spans="1:57" ht="15" customHeight="1" x14ac:dyDescent="0.2">
      <c r="A78" s="108" t="s">
        <v>96</v>
      </c>
      <c r="B78" s="272">
        <v>837</v>
      </c>
      <c r="C78" s="272">
        <v>450</v>
      </c>
      <c r="D78" s="272">
        <v>387</v>
      </c>
      <c r="E78" s="272"/>
      <c r="F78" s="272">
        <v>196</v>
      </c>
      <c r="G78" s="272">
        <v>111</v>
      </c>
      <c r="H78" s="272">
        <v>85</v>
      </c>
      <c r="I78" s="272"/>
      <c r="J78" s="272">
        <v>170</v>
      </c>
      <c r="K78" s="272">
        <v>85</v>
      </c>
      <c r="L78" s="272">
        <v>85</v>
      </c>
      <c r="M78" s="272"/>
      <c r="N78" s="272">
        <v>115</v>
      </c>
      <c r="O78" s="272">
        <v>61</v>
      </c>
      <c r="P78" s="272">
        <v>54</v>
      </c>
      <c r="Q78" s="272"/>
      <c r="R78" s="272">
        <v>179</v>
      </c>
      <c r="S78" s="272">
        <v>100</v>
      </c>
      <c r="T78" s="272">
        <v>79</v>
      </c>
      <c r="U78" s="272"/>
      <c r="V78" s="272">
        <v>139</v>
      </c>
      <c r="W78" s="272">
        <v>68</v>
      </c>
      <c r="X78" s="272">
        <v>71</v>
      </c>
      <c r="Y78" s="272"/>
      <c r="Z78" s="272">
        <v>38</v>
      </c>
      <c r="AA78" s="272">
        <v>25</v>
      </c>
      <c r="AB78" s="272">
        <v>13</v>
      </c>
      <c r="AD78" s="108" t="s">
        <v>96</v>
      </c>
      <c r="AE78" s="103">
        <f t="shared" si="26"/>
        <v>30.086268871315603</v>
      </c>
      <c r="AF78" s="103">
        <f t="shared" si="27"/>
        <v>31.556802244039272</v>
      </c>
      <c r="AG78" s="103">
        <f t="shared" si="28"/>
        <v>28.539823008849556</v>
      </c>
      <c r="AH78" s="143"/>
      <c r="AI78" s="103">
        <f t="shared" si="42"/>
        <v>30.529595015576323</v>
      </c>
      <c r="AJ78" s="103">
        <f t="shared" si="43"/>
        <v>31.714285714285712</v>
      </c>
      <c r="AK78" s="103">
        <f t="shared" si="44"/>
        <v>29.109589041095891</v>
      </c>
      <c r="AL78" s="106"/>
      <c r="AM78" s="103">
        <f t="shared" si="45"/>
        <v>30.685920577617328</v>
      </c>
      <c r="AN78" s="103">
        <f t="shared" si="46"/>
        <v>31.135531135531135</v>
      </c>
      <c r="AO78" s="103">
        <f t="shared" si="47"/>
        <v>30.2491103202847</v>
      </c>
      <c r="AP78" s="106"/>
      <c r="AQ78" s="103">
        <f t="shared" si="48"/>
        <v>22.157996146435451</v>
      </c>
      <c r="AR78" s="103">
        <f t="shared" si="49"/>
        <v>23.643410852713178</v>
      </c>
      <c r="AS78" s="103">
        <f t="shared" si="50"/>
        <v>20.689655172413794</v>
      </c>
      <c r="AT78" s="106"/>
      <c r="AU78" s="103">
        <f t="shared" si="29"/>
        <v>42.117647058823529</v>
      </c>
      <c r="AV78" s="103">
        <f t="shared" si="30"/>
        <v>44.642857142857146</v>
      </c>
      <c r="AW78" s="103">
        <f t="shared" si="31"/>
        <v>39.303482587064678</v>
      </c>
      <c r="AX78" s="106"/>
      <c r="AY78" s="103">
        <f t="shared" si="32"/>
        <v>38.292011019283748</v>
      </c>
      <c r="AZ78" s="103">
        <f t="shared" si="33"/>
        <v>37.362637362637365</v>
      </c>
      <c r="BA78" s="103">
        <f t="shared" si="34"/>
        <v>39.226519337016576</v>
      </c>
      <c r="BB78" s="143"/>
      <c r="BC78" s="103">
        <f t="shared" si="35"/>
        <v>13.620071684587815</v>
      </c>
      <c r="BD78" s="103">
        <f t="shared" si="36"/>
        <v>17.985611510791365</v>
      </c>
      <c r="BE78" s="103">
        <f t="shared" si="37"/>
        <v>9.2857142857142865</v>
      </c>
    </row>
    <row r="79" spans="1:57" ht="15" customHeight="1" x14ac:dyDescent="0.2">
      <c r="A79" s="108" t="s">
        <v>97</v>
      </c>
      <c r="B79" s="272">
        <v>25</v>
      </c>
      <c r="C79" s="272">
        <v>18</v>
      </c>
      <c r="D79" s="272">
        <v>7</v>
      </c>
      <c r="E79" s="272"/>
      <c r="F79" s="272">
        <v>13</v>
      </c>
      <c r="G79" s="272">
        <v>10</v>
      </c>
      <c r="H79" s="272">
        <v>3</v>
      </c>
      <c r="I79" s="272"/>
      <c r="J79" s="272">
        <v>6</v>
      </c>
      <c r="K79" s="272">
        <v>5</v>
      </c>
      <c r="L79" s="272">
        <v>1</v>
      </c>
      <c r="M79" s="272"/>
      <c r="N79" s="272">
        <v>1</v>
      </c>
      <c r="O79" s="272">
        <v>0</v>
      </c>
      <c r="P79" s="272">
        <v>1</v>
      </c>
      <c r="Q79" s="272"/>
      <c r="R79" s="272">
        <v>4</v>
      </c>
      <c r="S79" s="272">
        <v>2</v>
      </c>
      <c r="T79" s="272">
        <v>2</v>
      </c>
      <c r="U79" s="272"/>
      <c r="V79" s="272">
        <v>0</v>
      </c>
      <c r="W79" s="272">
        <v>0</v>
      </c>
      <c r="X79" s="272">
        <v>0</v>
      </c>
      <c r="Y79" s="272"/>
      <c r="Z79" s="272">
        <v>1</v>
      </c>
      <c r="AA79" s="272">
        <v>1</v>
      </c>
      <c r="AB79" s="272">
        <v>0</v>
      </c>
      <c r="AD79" s="108" t="s">
        <v>97</v>
      </c>
      <c r="AE79" s="103">
        <f t="shared" si="26"/>
        <v>1.5024038461538463</v>
      </c>
      <c r="AF79" s="103">
        <f t="shared" si="27"/>
        <v>2.203182374541004</v>
      </c>
      <c r="AG79" s="103">
        <f t="shared" si="28"/>
        <v>0.82644628099173556</v>
      </c>
      <c r="AH79" s="143"/>
      <c r="AI79" s="103">
        <f t="shared" si="42"/>
        <v>3.6931818181818183</v>
      </c>
      <c r="AJ79" s="103">
        <f t="shared" si="43"/>
        <v>5.6497175141242941</v>
      </c>
      <c r="AK79" s="103">
        <f t="shared" si="44"/>
        <v>1.7142857142857144</v>
      </c>
      <c r="AL79" s="106"/>
      <c r="AM79" s="103">
        <f t="shared" si="45"/>
        <v>1.6949152542372881</v>
      </c>
      <c r="AN79" s="103">
        <f t="shared" si="46"/>
        <v>2.9940119760479043</v>
      </c>
      <c r="AO79" s="103">
        <f t="shared" si="47"/>
        <v>0.53475935828876997</v>
      </c>
      <c r="AP79" s="106"/>
      <c r="AQ79" s="103">
        <f t="shared" si="48"/>
        <v>0.3289473684210526</v>
      </c>
      <c r="AR79" s="103">
        <f t="shared" si="49"/>
        <v>0</v>
      </c>
      <c r="AS79" s="103">
        <f t="shared" si="50"/>
        <v>0.68965517241379315</v>
      </c>
      <c r="AT79" s="106"/>
      <c r="AU79" s="103">
        <f t="shared" si="29"/>
        <v>1.5094339622641511</v>
      </c>
      <c r="AV79" s="103">
        <f t="shared" si="30"/>
        <v>1.6129032258064515</v>
      </c>
      <c r="AW79" s="103">
        <f t="shared" si="31"/>
        <v>1.4184397163120568</v>
      </c>
      <c r="AX79" s="106"/>
      <c r="AY79" s="103">
        <f t="shared" si="32"/>
        <v>0</v>
      </c>
      <c r="AZ79" s="103">
        <f t="shared" si="33"/>
        <v>0</v>
      </c>
      <c r="BA79" s="103">
        <f t="shared" si="34"/>
        <v>0</v>
      </c>
      <c r="BB79" s="143"/>
      <c r="BC79" s="103">
        <f t="shared" si="35"/>
        <v>0.56497175141242939</v>
      </c>
      <c r="BD79" s="103">
        <f t="shared" si="36"/>
        <v>1.1627906976744187</v>
      </c>
      <c r="BE79" s="103">
        <f t="shared" si="37"/>
        <v>0</v>
      </c>
    </row>
    <row r="80" spans="1:57" ht="15" customHeight="1" x14ac:dyDescent="0.2">
      <c r="A80" s="108" t="s">
        <v>98</v>
      </c>
      <c r="B80" s="272">
        <v>93</v>
      </c>
      <c r="C80" s="272">
        <v>69</v>
      </c>
      <c r="D80" s="272">
        <v>24</v>
      </c>
      <c r="E80" s="272"/>
      <c r="F80" s="272">
        <v>45</v>
      </c>
      <c r="G80" s="272">
        <v>33</v>
      </c>
      <c r="H80" s="272">
        <v>12</v>
      </c>
      <c r="I80" s="272"/>
      <c r="J80" s="272">
        <v>16</v>
      </c>
      <c r="K80" s="272">
        <v>11</v>
      </c>
      <c r="L80" s="272">
        <v>5</v>
      </c>
      <c r="M80" s="272"/>
      <c r="N80" s="272">
        <v>9</v>
      </c>
      <c r="O80" s="272">
        <v>6</v>
      </c>
      <c r="P80" s="272">
        <v>3</v>
      </c>
      <c r="Q80" s="272"/>
      <c r="R80" s="272">
        <v>9</v>
      </c>
      <c r="S80" s="272">
        <v>9</v>
      </c>
      <c r="T80" s="272">
        <v>0</v>
      </c>
      <c r="U80" s="272"/>
      <c r="V80" s="272">
        <v>6</v>
      </c>
      <c r="W80" s="272">
        <v>4</v>
      </c>
      <c r="X80" s="272">
        <v>2</v>
      </c>
      <c r="Y80" s="272"/>
      <c r="Z80" s="272">
        <v>8</v>
      </c>
      <c r="AA80" s="272">
        <v>6</v>
      </c>
      <c r="AB80" s="272">
        <v>2</v>
      </c>
      <c r="AD80" s="108" t="s">
        <v>98</v>
      </c>
      <c r="AE80" s="103">
        <f t="shared" si="26"/>
        <v>4.8513302034428794</v>
      </c>
      <c r="AF80" s="103">
        <f t="shared" si="27"/>
        <v>7.0552147239263796</v>
      </c>
      <c r="AG80" s="103">
        <f t="shared" si="28"/>
        <v>2.5559105431309903</v>
      </c>
      <c r="AH80" s="143"/>
      <c r="AI80" s="103">
        <f t="shared" si="42"/>
        <v>9.3360995850622412</v>
      </c>
      <c r="AJ80" s="103">
        <f t="shared" si="43"/>
        <v>12.992125984251967</v>
      </c>
      <c r="AK80" s="103">
        <f t="shared" si="44"/>
        <v>5.2631578947368416</v>
      </c>
      <c r="AL80" s="106"/>
      <c r="AM80" s="103">
        <f t="shared" si="45"/>
        <v>4.2780748663101598</v>
      </c>
      <c r="AN80" s="103">
        <f t="shared" si="46"/>
        <v>5.6994818652849739</v>
      </c>
      <c r="AO80" s="103">
        <f t="shared" si="47"/>
        <v>2.7624309392265194</v>
      </c>
      <c r="AP80" s="106"/>
      <c r="AQ80" s="103">
        <f t="shared" si="48"/>
        <v>2.9411764705882351</v>
      </c>
      <c r="AR80" s="103">
        <f t="shared" si="49"/>
        <v>3.6144578313253009</v>
      </c>
      <c r="AS80" s="103">
        <f t="shared" si="50"/>
        <v>2.1428571428571428</v>
      </c>
      <c r="AT80" s="106"/>
      <c r="AU80" s="103">
        <f t="shared" si="29"/>
        <v>3.169014084507042</v>
      </c>
      <c r="AV80" s="103">
        <f t="shared" si="30"/>
        <v>6.2068965517241379</v>
      </c>
      <c r="AW80" s="103">
        <f t="shared" si="31"/>
        <v>0</v>
      </c>
      <c r="AX80" s="106"/>
      <c r="AY80" s="103">
        <f t="shared" si="32"/>
        <v>2.7522935779816518</v>
      </c>
      <c r="AZ80" s="103">
        <f t="shared" si="33"/>
        <v>3.7383177570093453</v>
      </c>
      <c r="BA80" s="103">
        <f t="shared" si="34"/>
        <v>1.8018018018018018</v>
      </c>
      <c r="BB80" s="143"/>
      <c r="BC80" s="103">
        <f t="shared" si="35"/>
        <v>3.1620553359683794</v>
      </c>
      <c r="BD80" s="103">
        <f t="shared" si="36"/>
        <v>5.3097345132743365</v>
      </c>
      <c r="BE80" s="103">
        <f t="shared" si="37"/>
        <v>1.4285714285714286</v>
      </c>
    </row>
    <row r="81" spans="1:60" ht="15" customHeight="1" x14ac:dyDescent="0.2">
      <c r="A81" s="108" t="s">
        <v>99</v>
      </c>
      <c r="B81" s="272">
        <v>471</v>
      </c>
      <c r="C81" s="272">
        <v>284</v>
      </c>
      <c r="D81" s="272">
        <v>187</v>
      </c>
      <c r="E81" s="272"/>
      <c r="F81" s="272">
        <v>135</v>
      </c>
      <c r="G81" s="272">
        <v>70</v>
      </c>
      <c r="H81" s="272">
        <v>65</v>
      </c>
      <c r="I81" s="272"/>
      <c r="J81" s="272">
        <v>101</v>
      </c>
      <c r="K81" s="272">
        <v>69</v>
      </c>
      <c r="L81" s="272">
        <v>32</v>
      </c>
      <c r="M81" s="272"/>
      <c r="N81" s="272">
        <v>61</v>
      </c>
      <c r="O81" s="272">
        <v>37</v>
      </c>
      <c r="P81" s="272">
        <v>24</v>
      </c>
      <c r="Q81" s="272"/>
      <c r="R81" s="272">
        <v>66</v>
      </c>
      <c r="S81" s="272">
        <v>45</v>
      </c>
      <c r="T81" s="272">
        <v>21</v>
      </c>
      <c r="U81" s="272"/>
      <c r="V81" s="272">
        <v>52</v>
      </c>
      <c r="W81" s="272">
        <v>32</v>
      </c>
      <c r="X81" s="272">
        <v>20</v>
      </c>
      <c r="Y81" s="272"/>
      <c r="Z81" s="272">
        <v>56</v>
      </c>
      <c r="AA81" s="272">
        <v>31</v>
      </c>
      <c r="AB81" s="272">
        <v>25</v>
      </c>
      <c r="AD81" s="108" t="s">
        <v>99</v>
      </c>
      <c r="AE81" s="103">
        <f t="shared" si="26"/>
        <v>10.415745245466608</v>
      </c>
      <c r="AF81" s="103">
        <f t="shared" si="27"/>
        <v>12.358572671888599</v>
      </c>
      <c r="AG81" s="103">
        <f t="shared" si="28"/>
        <v>8.4082733812949648</v>
      </c>
      <c r="AH81" s="143"/>
      <c r="AI81" s="103">
        <f t="shared" si="42"/>
        <v>11.469838572642312</v>
      </c>
      <c r="AJ81" s="103">
        <f t="shared" si="43"/>
        <v>11.254019292604502</v>
      </c>
      <c r="AK81" s="103">
        <f t="shared" si="44"/>
        <v>11.711711711711711</v>
      </c>
      <c r="AL81" s="106"/>
      <c r="AM81" s="103">
        <f t="shared" si="45"/>
        <v>10.4989604989605</v>
      </c>
      <c r="AN81" s="103">
        <f t="shared" si="46"/>
        <v>14.435146443514643</v>
      </c>
      <c r="AO81" s="103">
        <f t="shared" si="47"/>
        <v>6.6115702479338845</v>
      </c>
      <c r="AP81" s="106"/>
      <c r="AQ81" s="103">
        <f t="shared" si="48"/>
        <v>7.644110275689223</v>
      </c>
      <c r="AR81" s="103">
        <f t="shared" si="49"/>
        <v>9.1584158415841586</v>
      </c>
      <c r="AS81" s="103">
        <f t="shared" si="50"/>
        <v>6.091370558375635</v>
      </c>
      <c r="AT81" s="106"/>
      <c r="AU81" s="103">
        <f t="shared" si="29"/>
        <v>10.855263157894738</v>
      </c>
      <c r="AV81" s="103">
        <f t="shared" si="30"/>
        <v>14.018691588785046</v>
      </c>
      <c r="AW81" s="103">
        <f t="shared" si="31"/>
        <v>7.3170731707317067</v>
      </c>
      <c r="AX81" s="106"/>
      <c r="AY81" s="103">
        <f t="shared" si="32"/>
        <v>10.01926782273603</v>
      </c>
      <c r="AZ81" s="103">
        <f t="shared" si="33"/>
        <v>12.598425196850393</v>
      </c>
      <c r="BA81" s="103">
        <f t="shared" si="34"/>
        <v>7.5471698113207548</v>
      </c>
      <c r="BB81" s="143"/>
      <c r="BC81" s="103">
        <v>0</v>
      </c>
      <c r="BD81" s="103">
        <v>0</v>
      </c>
      <c r="BE81" s="103">
        <v>0</v>
      </c>
    </row>
    <row r="82" spans="1:60" ht="15" customHeight="1" x14ac:dyDescent="0.2">
      <c r="A82" s="108" t="s">
        <v>100</v>
      </c>
      <c r="B82" s="272">
        <v>186</v>
      </c>
      <c r="C82" s="272">
        <v>112</v>
      </c>
      <c r="D82" s="272">
        <v>74</v>
      </c>
      <c r="E82" s="272"/>
      <c r="F82" s="272">
        <v>36</v>
      </c>
      <c r="G82" s="272">
        <v>21</v>
      </c>
      <c r="H82" s="272">
        <v>15</v>
      </c>
      <c r="I82" s="272"/>
      <c r="J82" s="272">
        <v>45</v>
      </c>
      <c r="K82" s="272">
        <v>25</v>
      </c>
      <c r="L82" s="272">
        <v>20</v>
      </c>
      <c r="M82" s="272"/>
      <c r="N82" s="272">
        <v>39</v>
      </c>
      <c r="O82" s="272">
        <v>22</v>
      </c>
      <c r="P82" s="272">
        <v>17</v>
      </c>
      <c r="Q82" s="272"/>
      <c r="R82" s="272">
        <v>20</v>
      </c>
      <c r="S82" s="272">
        <v>10</v>
      </c>
      <c r="T82" s="272">
        <v>10</v>
      </c>
      <c r="U82" s="272"/>
      <c r="V82" s="272">
        <v>18</v>
      </c>
      <c r="W82" s="272">
        <v>15</v>
      </c>
      <c r="X82" s="272">
        <v>3</v>
      </c>
      <c r="Y82" s="272"/>
      <c r="Z82" s="272">
        <v>28</v>
      </c>
      <c r="AA82" s="272">
        <v>19</v>
      </c>
      <c r="AB82" s="272">
        <v>9</v>
      </c>
      <c r="AD82" s="108" t="s">
        <v>100</v>
      </c>
      <c r="AE82" s="103">
        <f t="shared" si="26"/>
        <v>5.3772766695576752</v>
      </c>
      <c r="AF82" s="103">
        <f t="shared" si="27"/>
        <v>6.2780269058295968</v>
      </c>
      <c r="AG82" s="103">
        <f t="shared" si="28"/>
        <v>4.4179104477611943</v>
      </c>
      <c r="AH82" s="143"/>
      <c r="AI82" s="103">
        <f t="shared" si="42"/>
        <v>3.8379530916844353</v>
      </c>
      <c r="AJ82" s="103">
        <f t="shared" si="43"/>
        <v>4.3659043659043659</v>
      </c>
      <c r="AK82" s="103">
        <f t="shared" si="44"/>
        <v>3.2822757111597372</v>
      </c>
      <c r="AL82" s="106"/>
      <c r="AM82" s="103">
        <f t="shared" si="45"/>
        <v>6.0483870967741939</v>
      </c>
      <c r="AN82" s="103">
        <f t="shared" si="46"/>
        <v>6.3938618925831205</v>
      </c>
      <c r="AO82" s="103">
        <f t="shared" si="47"/>
        <v>5.6657223796034</v>
      </c>
      <c r="AP82" s="106"/>
      <c r="AQ82" s="103">
        <f t="shared" si="48"/>
        <v>6.5656565656565666</v>
      </c>
      <c r="AR82" s="103">
        <f t="shared" si="49"/>
        <v>7.2607260726072615</v>
      </c>
      <c r="AS82" s="103">
        <f t="shared" si="50"/>
        <v>5.8419243986254292</v>
      </c>
      <c r="AT82" s="106"/>
      <c r="AU82" s="103">
        <f t="shared" si="29"/>
        <v>3.75234521575985</v>
      </c>
      <c r="AV82" s="103">
        <f t="shared" si="30"/>
        <v>3.5460992907801421</v>
      </c>
      <c r="AW82" s="103">
        <f t="shared" si="31"/>
        <v>3.9840637450199203</v>
      </c>
      <c r="AX82" s="106"/>
      <c r="AY82" s="103">
        <f t="shared" si="32"/>
        <v>5.1575931232091694</v>
      </c>
      <c r="AZ82" s="103">
        <f t="shared" si="33"/>
        <v>8.3798882681564244</v>
      </c>
      <c r="BA82" s="103">
        <f t="shared" si="34"/>
        <v>1.7647058823529411</v>
      </c>
      <c r="BB82" s="143"/>
      <c r="BC82" s="103">
        <f t="shared" ref="BC82:BE87" si="51">+Z82/(Z82+Z36+Z129)*100</f>
        <v>9.3023255813953494</v>
      </c>
      <c r="BD82" s="103">
        <f t="shared" si="51"/>
        <v>12.837837837837837</v>
      </c>
      <c r="BE82" s="103">
        <f t="shared" si="51"/>
        <v>5.8823529411764701</v>
      </c>
    </row>
    <row r="83" spans="1:60" ht="15" customHeight="1" x14ac:dyDescent="0.2">
      <c r="A83" s="108" t="s">
        <v>101</v>
      </c>
      <c r="B83" s="272">
        <v>216</v>
      </c>
      <c r="C83" s="272">
        <v>124</v>
      </c>
      <c r="D83" s="272">
        <v>92</v>
      </c>
      <c r="E83" s="272"/>
      <c r="F83" s="272">
        <v>80</v>
      </c>
      <c r="G83" s="272">
        <v>52</v>
      </c>
      <c r="H83" s="272">
        <v>28</v>
      </c>
      <c r="I83" s="272"/>
      <c r="J83" s="272">
        <v>42</v>
      </c>
      <c r="K83" s="272">
        <v>27</v>
      </c>
      <c r="L83" s="272">
        <v>15</v>
      </c>
      <c r="M83" s="272"/>
      <c r="N83" s="272">
        <v>31</v>
      </c>
      <c r="O83" s="272">
        <v>16</v>
      </c>
      <c r="P83" s="272">
        <v>15</v>
      </c>
      <c r="Q83" s="272"/>
      <c r="R83" s="272">
        <v>45</v>
      </c>
      <c r="S83" s="272">
        <v>18</v>
      </c>
      <c r="T83" s="272">
        <v>27</v>
      </c>
      <c r="U83" s="272"/>
      <c r="V83" s="272">
        <v>10</v>
      </c>
      <c r="W83" s="272">
        <v>5</v>
      </c>
      <c r="X83" s="272">
        <v>5</v>
      </c>
      <c r="Y83" s="272"/>
      <c r="Z83" s="272">
        <v>8</v>
      </c>
      <c r="AA83" s="272">
        <v>6</v>
      </c>
      <c r="AB83" s="272">
        <v>2</v>
      </c>
      <c r="AD83" s="108" t="s">
        <v>101</v>
      </c>
      <c r="AE83" s="103">
        <f t="shared" si="26"/>
        <v>18.524871355060036</v>
      </c>
      <c r="AF83" s="103">
        <f t="shared" si="27"/>
        <v>20.735785953177256</v>
      </c>
      <c r="AG83" s="103">
        <f t="shared" si="28"/>
        <v>16.197183098591552</v>
      </c>
      <c r="AH83" s="143"/>
      <c r="AI83" s="103">
        <f t="shared" si="42"/>
        <v>26.402640264026399</v>
      </c>
      <c r="AJ83" s="103">
        <f t="shared" si="43"/>
        <v>31.325301204819279</v>
      </c>
      <c r="AK83" s="103">
        <f t="shared" si="44"/>
        <v>20.437956204379564</v>
      </c>
      <c r="AL83" s="106"/>
      <c r="AM83" s="103">
        <f t="shared" si="45"/>
        <v>17.073170731707318</v>
      </c>
      <c r="AN83" s="103">
        <f t="shared" si="46"/>
        <v>21.09375</v>
      </c>
      <c r="AO83" s="103">
        <f t="shared" si="47"/>
        <v>12.711864406779661</v>
      </c>
      <c r="AP83" s="106"/>
      <c r="AQ83" s="103">
        <f t="shared" si="48"/>
        <v>12.156862745098039</v>
      </c>
      <c r="AR83" s="103">
        <f t="shared" si="49"/>
        <v>12.121212121212121</v>
      </c>
      <c r="AS83" s="103">
        <f t="shared" si="50"/>
        <v>12.195121951219512</v>
      </c>
      <c r="AT83" s="106"/>
      <c r="AU83" s="103">
        <f t="shared" si="29"/>
        <v>30.82191780821918</v>
      </c>
      <c r="AV83" s="103">
        <f t="shared" si="30"/>
        <v>25</v>
      </c>
      <c r="AW83" s="103">
        <f t="shared" si="31"/>
        <v>36.486486486486484</v>
      </c>
      <c r="AX83" s="106"/>
      <c r="AY83" s="103">
        <f t="shared" si="32"/>
        <v>10.526315789473683</v>
      </c>
      <c r="AZ83" s="103">
        <f t="shared" si="33"/>
        <v>10.416666666666668</v>
      </c>
      <c r="BA83" s="103">
        <f t="shared" si="34"/>
        <v>10.638297872340425</v>
      </c>
      <c r="BB83" s="143"/>
      <c r="BC83" s="103">
        <f t="shared" si="51"/>
        <v>6.6115702479338845</v>
      </c>
      <c r="BD83" s="103">
        <f t="shared" si="51"/>
        <v>11.538461538461538</v>
      </c>
      <c r="BE83" s="103">
        <f t="shared" si="51"/>
        <v>2.8985507246376812</v>
      </c>
    </row>
    <row r="84" spans="1:60" ht="15" customHeight="1" x14ac:dyDescent="0.2">
      <c r="A84" s="108" t="s">
        <v>102</v>
      </c>
      <c r="B84" s="272">
        <v>67</v>
      </c>
      <c r="C84" s="272">
        <v>50</v>
      </c>
      <c r="D84" s="272">
        <v>17</v>
      </c>
      <c r="E84" s="272"/>
      <c r="F84" s="272">
        <v>21</v>
      </c>
      <c r="G84" s="272">
        <v>15</v>
      </c>
      <c r="H84" s="272">
        <v>6</v>
      </c>
      <c r="I84" s="272"/>
      <c r="J84" s="272">
        <v>16</v>
      </c>
      <c r="K84" s="272">
        <v>11</v>
      </c>
      <c r="L84" s="272">
        <v>5</v>
      </c>
      <c r="M84" s="272"/>
      <c r="N84" s="272">
        <v>6</v>
      </c>
      <c r="O84" s="272">
        <v>6</v>
      </c>
      <c r="P84" s="272">
        <v>0</v>
      </c>
      <c r="Q84" s="272"/>
      <c r="R84" s="272">
        <v>16</v>
      </c>
      <c r="S84" s="272">
        <v>12</v>
      </c>
      <c r="T84" s="272">
        <v>4</v>
      </c>
      <c r="U84" s="272"/>
      <c r="V84" s="272">
        <v>7</v>
      </c>
      <c r="W84" s="272">
        <v>5</v>
      </c>
      <c r="X84" s="272">
        <v>2</v>
      </c>
      <c r="Y84" s="272"/>
      <c r="Z84" s="272">
        <v>1</v>
      </c>
      <c r="AA84" s="272">
        <v>1</v>
      </c>
      <c r="AB84" s="272">
        <v>0</v>
      </c>
      <c r="AD84" s="108" t="s">
        <v>102</v>
      </c>
      <c r="AE84" s="103">
        <f t="shared" si="26"/>
        <v>5.2384675527756057</v>
      </c>
      <c r="AF84" s="103">
        <f t="shared" si="27"/>
        <v>7.3855243722304289</v>
      </c>
      <c r="AG84" s="103">
        <f t="shared" si="28"/>
        <v>2.823920265780731</v>
      </c>
      <c r="AH84" s="143"/>
      <c r="AI84" s="103">
        <f t="shared" si="42"/>
        <v>5.7377049180327866</v>
      </c>
      <c r="AJ84" s="103">
        <f t="shared" si="43"/>
        <v>6.6964285714285712</v>
      </c>
      <c r="AK84" s="103">
        <f t="shared" si="44"/>
        <v>4.225352112676056</v>
      </c>
      <c r="AL84" s="106"/>
      <c r="AM84" s="103">
        <f t="shared" si="45"/>
        <v>5.5749128919860631</v>
      </c>
      <c r="AN84" s="103">
        <f t="shared" si="46"/>
        <v>7.6388888888888893</v>
      </c>
      <c r="AO84" s="103">
        <f t="shared" si="47"/>
        <v>3.4965034965034967</v>
      </c>
      <c r="AP84" s="106"/>
      <c r="AQ84" s="103">
        <f t="shared" si="48"/>
        <v>2.9556650246305418</v>
      </c>
      <c r="AR84" s="103">
        <f t="shared" si="49"/>
        <v>6.0606060606060606</v>
      </c>
      <c r="AS84" s="103">
        <f t="shared" si="50"/>
        <v>0</v>
      </c>
      <c r="AT84" s="106"/>
      <c r="AU84" s="103">
        <f t="shared" si="29"/>
        <v>9.1428571428571423</v>
      </c>
      <c r="AV84" s="103">
        <f t="shared" si="30"/>
        <v>14.117647058823529</v>
      </c>
      <c r="AW84" s="103">
        <f t="shared" si="31"/>
        <v>4.4444444444444446</v>
      </c>
      <c r="AX84" s="106"/>
      <c r="AY84" s="103">
        <f t="shared" si="32"/>
        <v>5.384615384615385</v>
      </c>
      <c r="AZ84" s="103">
        <f t="shared" si="33"/>
        <v>7.4626865671641784</v>
      </c>
      <c r="BA84" s="103">
        <f t="shared" si="34"/>
        <v>3.1746031746031744</v>
      </c>
      <c r="BB84" s="143"/>
      <c r="BC84" s="103">
        <f t="shared" si="51"/>
        <v>0.84745762711864403</v>
      </c>
      <c r="BD84" s="103">
        <f t="shared" si="51"/>
        <v>1.7241379310344827</v>
      </c>
      <c r="BE84" s="103">
        <f t="shared" si="51"/>
        <v>0</v>
      </c>
    </row>
    <row r="85" spans="1:60" ht="15" customHeight="1" x14ac:dyDescent="0.2">
      <c r="A85" s="108" t="s">
        <v>103</v>
      </c>
      <c r="B85" s="272">
        <v>506</v>
      </c>
      <c r="C85" s="272">
        <v>299</v>
      </c>
      <c r="D85" s="272">
        <v>207</v>
      </c>
      <c r="E85" s="272"/>
      <c r="F85" s="272">
        <v>242</v>
      </c>
      <c r="G85" s="272">
        <v>155</v>
      </c>
      <c r="H85" s="272">
        <v>87</v>
      </c>
      <c r="I85" s="272"/>
      <c r="J85" s="272">
        <v>85</v>
      </c>
      <c r="K85" s="272">
        <v>48</v>
      </c>
      <c r="L85" s="272">
        <v>37</v>
      </c>
      <c r="M85" s="272"/>
      <c r="N85" s="272">
        <v>25</v>
      </c>
      <c r="O85" s="272">
        <v>13</v>
      </c>
      <c r="P85" s="272">
        <v>12</v>
      </c>
      <c r="Q85" s="272"/>
      <c r="R85" s="272">
        <v>63</v>
      </c>
      <c r="S85" s="272">
        <v>33</v>
      </c>
      <c r="T85" s="272">
        <v>30</v>
      </c>
      <c r="U85" s="272"/>
      <c r="V85" s="272">
        <v>29</v>
      </c>
      <c r="W85" s="272">
        <v>16</v>
      </c>
      <c r="X85" s="272">
        <v>13</v>
      </c>
      <c r="Y85" s="272"/>
      <c r="Z85" s="272">
        <v>62</v>
      </c>
      <c r="AA85" s="272">
        <v>34</v>
      </c>
      <c r="AB85" s="272">
        <v>28</v>
      </c>
      <c r="AD85" s="108" t="s">
        <v>103</v>
      </c>
      <c r="AE85" s="103">
        <f t="shared" si="26"/>
        <v>9.5381715362865211</v>
      </c>
      <c r="AF85" s="103">
        <f t="shared" si="27"/>
        <v>11.776289877904688</v>
      </c>
      <c r="AG85" s="103">
        <f t="shared" si="28"/>
        <v>7.4837310195227769</v>
      </c>
      <c r="AH85" s="143"/>
      <c r="AI85" s="103">
        <f t="shared" si="42"/>
        <v>16.982456140350877</v>
      </c>
      <c r="AJ85" s="103">
        <f t="shared" si="43"/>
        <v>21.739130434782609</v>
      </c>
      <c r="AK85" s="103">
        <f t="shared" si="44"/>
        <v>12.219101123595506</v>
      </c>
      <c r="AL85" s="106"/>
      <c r="AM85" s="103">
        <f t="shared" si="45"/>
        <v>7.7343039126478619</v>
      </c>
      <c r="AN85" s="103">
        <f t="shared" si="46"/>
        <v>8.8397790055248606</v>
      </c>
      <c r="AO85" s="103">
        <f t="shared" si="47"/>
        <v>6.6546762589928061</v>
      </c>
      <c r="AP85" s="106"/>
      <c r="AQ85" s="103">
        <f t="shared" si="48"/>
        <v>3.0902348578491967</v>
      </c>
      <c r="AR85" s="103">
        <f t="shared" si="49"/>
        <v>3.3591731266149871</v>
      </c>
      <c r="AS85" s="103">
        <f t="shared" si="50"/>
        <v>2.8436018957345972</v>
      </c>
      <c r="AT85" s="106"/>
      <c r="AU85" s="103">
        <f t="shared" si="29"/>
        <v>8.0562659846547309</v>
      </c>
      <c r="AV85" s="103">
        <f t="shared" si="30"/>
        <v>8.9673913043478262</v>
      </c>
      <c r="AW85" s="103">
        <f t="shared" si="31"/>
        <v>7.2463768115942031</v>
      </c>
      <c r="AX85" s="106"/>
      <c r="AY85" s="103">
        <f t="shared" si="32"/>
        <v>4.6031746031746037</v>
      </c>
      <c r="AZ85" s="103">
        <f t="shared" si="33"/>
        <v>5.6338028169014089</v>
      </c>
      <c r="BA85" s="103">
        <f t="shared" si="34"/>
        <v>3.7572254335260116</v>
      </c>
      <c r="BB85" s="143"/>
      <c r="BC85" s="103">
        <f t="shared" si="51"/>
        <v>11.071428571428571</v>
      </c>
      <c r="BD85" s="103">
        <f t="shared" si="51"/>
        <v>13.934426229508196</v>
      </c>
      <c r="BE85" s="103">
        <f t="shared" si="51"/>
        <v>8.8607594936708853</v>
      </c>
    </row>
    <row r="86" spans="1:60" ht="15" customHeight="1" x14ac:dyDescent="0.2">
      <c r="A86" s="108" t="s">
        <v>104</v>
      </c>
      <c r="B86" s="272">
        <v>431</v>
      </c>
      <c r="C86" s="272">
        <v>263</v>
      </c>
      <c r="D86" s="272">
        <v>168</v>
      </c>
      <c r="E86" s="272"/>
      <c r="F86" s="272">
        <v>164</v>
      </c>
      <c r="G86" s="272">
        <v>109</v>
      </c>
      <c r="H86" s="272">
        <v>55</v>
      </c>
      <c r="I86" s="272"/>
      <c r="J86" s="272">
        <v>55</v>
      </c>
      <c r="K86" s="272">
        <v>32</v>
      </c>
      <c r="L86" s="272">
        <v>23</v>
      </c>
      <c r="M86" s="272"/>
      <c r="N86" s="272">
        <v>47</v>
      </c>
      <c r="O86" s="272">
        <v>25</v>
      </c>
      <c r="P86" s="272">
        <v>22</v>
      </c>
      <c r="Q86" s="272"/>
      <c r="R86" s="272">
        <v>84</v>
      </c>
      <c r="S86" s="272">
        <v>49</v>
      </c>
      <c r="T86" s="272">
        <v>35</v>
      </c>
      <c r="U86" s="272"/>
      <c r="V86" s="272">
        <v>37</v>
      </c>
      <c r="W86" s="272">
        <v>22</v>
      </c>
      <c r="X86" s="272">
        <v>15</v>
      </c>
      <c r="Y86" s="272"/>
      <c r="Z86" s="272">
        <v>44</v>
      </c>
      <c r="AA86" s="272">
        <v>26</v>
      </c>
      <c r="AB86" s="272">
        <v>18</v>
      </c>
      <c r="AD86" s="108" t="s">
        <v>104</v>
      </c>
      <c r="AE86" s="103">
        <f t="shared" si="26"/>
        <v>11.250326285565126</v>
      </c>
      <c r="AF86" s="103">
        <f t="shared" si="27"/>
        <v>13.791295228106975</v>
      </c>
      <c r="AG86" s="103">
        <f t="shared" si="28"/>
        <v>8.7318087318087318</v>
      </c>
      <c r="AH86" s="143"/>
      <c r="AI86" s="103">
        <f t="shared" si="42"/>
        <v>17.281348788198102</v>
      </c>
      <c r="AJ86" s="103">
        <f t="shared" si="43"/>
        <v>22.33606557377049</v>
      </c>
      <c r="AK86" s="103">
        <f t="shared" si="44"/>
        <v>11.930585683297181</v>
      </c>
      <c r="AL86" s="106"/>
      <c r="AM86" s="103">
        <f t="shared" si="45"/>
        <v>6.6828675577156744</v>
      </c>
      <c r="AN86" s="103">
        <f t="shared" si="46"/>
        <v>7.6923076923076925</v>
      </c>
      <c r="AO86" s="103">
        <f t="shared" si="47"/>
        <v>5.6511056511056514</v>
      </c>
      <c r="AP86" s="106"/>
      <c r="AQ86" s="103">
        <f t="shared" si="48"/>
        <v>6.6290550070521856</v>
      </c>
      <c r="AR86" s="103">
        <f t="shared" si="49"/>
        <v>7.1022727272727275</v>
      </c>
      <c r="AS86" s="103">
        <f t="shared" si="50"/>
        <v>6.1624649859943981</v>
      </c>
      <c r="AT86" s="106"/>
      <c r="AU86" s="103">
        <f t="shared" si="29"/>
        <v>15.135135135135137</v>
      </c>
      <c r="AV86" s="103">
        <f t="shared" si="30"/>
        <v>17.625899280575538</v>
      </c>
      <c r="AW86" s="103">
        <f t="shared" si="31"/>
        <v>12.63537906137184</v>
      </c>
      <c r="AX86" s="106"/>
      <c r="AY86" s="103">
        <f t="shared" si="32"/>
        <v>8.8942307692307701</v>
      </c>
      <c r="AZ86" s="103">
        <f t="shared" si="33"/>
        <v>11.282051282051283</v>
      </c>
      <c r="BA86" s="103">
        <f t="shared" si="34"/>
        <v>6.7873303167420813</v>
      </c>
      <c r="BB86" s="143"/>
      <c r="BC86" s="103">
        <f t="shared" si="51"/>
        <v>11.609498680738787</v>
      </c>
      <c r="BD86" s="103">
        <f t="shared" si="51"/>
        <v>14.606741573033707</v>
      </c>
      <c r="BE86" s="103">
        <f t="shared" si="51"/>
        <v>8.9552238805970141</v>
      </c>
    </row>
    <row r="87" spans="1:60" ht="15" customHeight="1" thickBot="1" x14ac:dyDescent="0.25">
      <c r="A87" s="123" t="s">
        <v>105</v>
      </c>
      <c r="B87" s="272">
        <v>0</v>
      </c>
      <c r="C87" s="272">
        <v>0</v>
      </c>
      <c r="D87" s="272">
        <v>0</v>
      </c>
      <c r="E87" s="272"/>
      <c r="F87" s="272">
        <v>0</v>
      </c>
      <c r="G87" s="272">
        <v>0</v>
      </c>
      <c r="H87" s="272">
        <v>0</v>
      </c>
      <c r="I87" s="272"/>
      <c r="J87" s="272">
        <v>0</v>
      </c>
      <c r="K87" s="272">
        <v>0</v>
      </c>
      <c r="L87" s="272">
        <v>0</v>
      </c>
      <c r="M87" s="272"/>
      <c r="N87" s="272">
        <v>0</v>
      </c>
      <c r="O87" s="272">
        <v>0</v>
      </c>
      <c r="P87" s="272">
        <v>0</v>
      </c>
      <c r="Q87" s="272"/>
      <c r="R87" s="272">
        <v>0</v>
      </c>
      <c r="S87" s="272">
        <v>0</v>
      </c>
      <c r="T87" s="272">
        <v>0</v>
      </c>
      <c r="U87" s="272"/>
      <c r="V87" s="272">
        <v>0</v>
      </c>
      <c r="W87" s="272">
        <v>0</v>
      </c>
      <c r="X87" s="272">
        <v>0</v>
      </c>
      <c r="Y87" s="272"/>
      <c r="Z87" s="272">
        <v>0</v>
      </c>
      <c r="AA87" s="272">
        <v>0</v>
      </c>
      <c r="AB87" s="272">
        <v>0</v>
      </c>
      <c r="AD87" s="123" t="s">
        <v>105</v>
      </c>
      <c r="AE87" s="105">
        <f t="shared" si="26"/>
        <v>0</v>
      </c>
      <c r="AF87" s="105">
        <f t="shared" si="27"/>
        <v>0</v>
      </c>
      <c r="AG87" s="105">
        <f t="shared" si="28"/>
        <v>0</v>
      </c>
      <c r="AH87" s="156"/>
      <c r="AI87" s="105">
        <f t="shared" si="42"/>
        <v>0</v>
      </c>
      <c r="AJ87" s="105">
        <f t="shared" si="43"/>
        <v>0</v>
      </c>
      <c r="AK87" s="105">
        <f t="shared" si="44"/>
        <v>0</v>
      </c>
      <c r="AL87" s="101"/>
      <c r="AM87" s="105">
        <f t="shared" si="45"/>
        <v>0</v>
      </c>
      <c r="AN87" s="105">
        <f t="shared" si="46"/>
        <v>0</v>
      </c>
      <c r="AO87" s="105">
        <f t="shared" si="47"/>
        <v>0</v>
      </c>
      <c r="AP87" s="101"/>
      <c r="AQ87" s="105">
        <f t="shared" si="48"/>
        <v>0</v>
      </c>
      <c r="AR87" s="105">
        <f t="shared" si="49"/>
        <v>0</v>
      </c>
      <c r="AS87" s="105">
        <f t="shared" si="50"/>
        <v>0</v>
      </c>
      <c r="AT87" s="101"/>
      <c r="AU87" s="105">
        <f t="shared" si="29"/>
        <v>0</v>
      </c>
      <c r="AV87" s="105">
        <f t="shared" si="30"/>
        <v>0</v>
      </c>
      <c r="AW87" s="105">
        <f t="shared" si="31"/>
        <v>0</v>
      </c>
      <c r="AX87" s="101"/>
      <c r="AY87" s="105">
        <f t="shared" si="32"/>
        <v>0</v>
      </c>
      <c r="AZ87" s="105">
        <f t="shared" si="33"/>
        <v>0</v>
      </c>
      <c r="BA87" s="105">
        <f t="shared" si="34"/>
        <v>0</v>
      </c>
      <c r="BB87" s="156"/>
      <c r="BC87" s="105">
        <f t="shared" si="51"/>
        <v>0</v>
      </c>
      <c r="BD87" s="105">
        <f t="shared" si="51"/>
        <v>0</v>
      </c>
      <c r="BE87" s="105">
        <f t="shared" si="51"/>
        <v>0</v>
      </c>
    </row>
    <row r="88" spans="1:60" ht="15" customHeight="1" x14ac:dyDescent="0.2">
      <c r="A88" s="334" t="s">
        <v>256</v>
      </c>
      <c r="B88" s="334"/>
      <c r="C88" s="334"/>
      <c r="D88" s="334"/>
      <c r="E88" s="334"/>
      <c r="F88" s="334"/>
      <c r="G88" s="334"/>
      <c r="H88" s="334"/>
      <c r="I88" s="334"/>
      <c r="J88" s="334"/>
      <c r="K88" s="334"/>
      <c r="L88" s="334"/>
      <c r="M88" s="334"/>
      <c r="N88" s="334"/>
      <c r="O88" s="334"/>
      <c r="P88" s="334"/>
      <c r="Q88" s="334"/>
      <c r="R88" s="334"/>
      <c r="S88" s="334"/>
      <c r="T88" s="334"/>
      <c r="U88" s="334"/>
      <c r="V88" s="334"/>
      <c r="W88" s="334"/>
      <c r="X88" s="334"/>
      <c r="Y88" s="334"/>
      <c r="Z88" s="334"/>
      <c r="AA88" s="334"/>
      <c r="AB88" s="334"/>
      <c r="AD88" s="334" t="s">
        <v>256</v>
      </c>
      <c r="AE88" s="334"/>
      <c r="AF88" s="334"/>
      <c r="AG88" s="334"/>
      <c r="AH88" s="334"/>
      <c r="AI88" s="334"/>
      <c r="AJ88" s="334"/>
      <c r="AK88" s="334"/>
      <c r="AL88" s="334"/>
      <c r="AM88" s="334"/>
      <c r="AN88" s="334"/>
      <c r="AO88" s="334"/>
      <c r="AP88" s="334"/>
      <c r="AQ88" s="334"/>
      <c r="AR88" s="334"/>
      <c r="AS88" s="334"/>
      <c r="AT88" s="334"/>
      <c r="AU88" s="334"/>
      <c r="AV88" s="334"/>
      <c r="AW88" s="334"/>
      <c r="AX88" s="334"/>
      <c r="AY88" s="334"/>
      <c r="AZ88" s="334"/>
      <c r="BA88" s="334"/>
      <c r="BB88" s="334"/>
      <c r="BC88" s="334"/>
      <c r="BD88" s="334"/>
      <c r="BE88" s="334"/>
    </row>
    <row r="89" spans="1:60" ht="15" customHeight="1" x14ac:dyDescent="0.2">
      <c r="A89" s="335" t="s">
        <v>242</v>
      </c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335"/>
      <c r="AB89" s="335"/>
      <c r="AD89" s="335" t="s">
        <v>242</v>
      </c>
      <c r="AE89" s="335"/>
      <c r="AF89" s="335"/>
      <c r="AG89" s="335"/>
      <c r="AH89" s="335"/>
      <c r="AI89" s="335"/>
      <c r="AJ89" s="335"/>
      <c r="AK89" s="335"/>
      <c r="AL89" s="335"/>
      <c r="AM89" s="335"/>
      <c r="AN89" s="335"/>
      <c r="AO89" s="335"/>
      <c r="AP89" s="335"/>
      <c r="AQ89" s="335"/>
      <c r="AR89" s="335"/>
      <c r="AS89" s="335"/>
      <c r="AT89" s="335"/>
      <c r="AU89" s="335"/>
      <c r="AV89" s="335"/>
      <c r="AW89" s="335"/>
      <c r="AX89" s="335"/>
      <c r="AY89" s="335"/>
      <c r="AZ89" s="335"/>
      <c r="BA89" s="335"/>
      <c r="BB89" s="335"/>
      <c r="BC89" s="335"/>
      <c r="BD89" s="335"/>
      <c r="BE89" s="335"/>
    </row>
    <row r="91" spans="1:60" ht="15" customHeight="1" x14ac:dyDescent="0.2">
      <c r="Z91" s="29"/>
      <c r="AA91" s="318" t="s">
        <v>356</v>
      </c>
      <c r="AB91" s="318"/>
    </row>
    <row r="92" spans="1:60" ht="15" customHeight="1" x14ac:dyDescent="0.2">
      <c r="Z92" s="30"/>
      <c r="AA92" s="318"/>
      <c r="AB92" s="318"/>
      <c r="BF92" s="29"/>
      <c r="BG92" s="318" t="s">
        <v>356</v>
      </c>
      <c r="BH92" s="318"/>
    </row>
    <row r="93" spans="1:60" ht="15" customHeight="1" x14ac:dyDescent="0.2">
      <c r="BF93" s="30"/>
      <c r="BG93" s="318"/>
      <c r="BH93" s="318"/>
    </row>
    <row r="96" spans="1:60" ht="15" customHeight="1" x14ac:dyDescent="0.2">
      <c r="A96" s="340" t="s">
        <v>156</v>
      </c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  <c r="AD96" s="340" t="s">
        <v>157</v>
      </c>
      <c r="AE96" s="340"/>
      <c r="AF96" s="340"/>
      <c r="AG96" s="340"/>
      <c r="AH96" s="340"/>
      <c r="AI96" s="340"/>
      <c r="AJ96" s="340"/>
      <c r="AK96" s="340"/>
      <c r="AL96" s="340"/>
      <c r="AM96" s="340"/>
      <c r="AN96" s="340"/>
      <c r="AO96" s="340"/>
      <c r="AP96" s="340"/>
      <c r="AQ96" s="340"/>
      <c r="AR96" s="340"/>
      <c r="AS96" s="340"/>
      <c r="AT96" s="340"/>
      <c r="AU96" s="340"/>
      <c r="AV96" s="340"/>
      <c r="AW96" s="340"/>
      <c r="AX96" s="340"/>
      <c r="AY96" s="340"/>
      <c r="AZ96" s="340"/>
      <c r="BA96" s="340"/>
      <c r="BB96" s="340"/>
      <c r="BC96" s="340"/>
      <c r="BD96" s="340"/>
      <c r="BE96" s="340"/>
      <c r="BF96" s="102"/>
    </row>
    <row r="97" spans="1:58" ht="15" customHeight="1" x14ac:dyDescent="0.2">
      <c r="A97" s="339" t="s">
        <v>347</v>
      </c>
      <c r="B97" s="339"/>
      <c r="C97" s="339"/>
      <c r="D97" s="339"/>
      <c r="E97" s="339"/>
      <c r="F97" s="339"/>
      <c r="G97" s="339"/>
      <c r="H97" s="339"/>
      <c r="I97" s="339"/>
      <c r="J97" s="339"/>
      <c r="K97" s="339"/>
      <c r="L97" s="339"/>
      <c r="M97" s="339"/>
      <c r="N97" s="339"/>
      <c r="O97" s="339"/>
      <c r="P97" s="339"/>
      <c r="Q97" s="339"/>
      <c r="R97" s="339"/>
      <c r="S97" s="339"/>
      <c r="T97" s="339"/>
      <c r="U97" s="339"/>
      <c r="V97" s="339"/>
      <c r="W97" s="339"/>
      <c r="X97" s="339"/>
      <c r="Y97" s="339"/>
      <c r="Z97" s="339"/>
      <c r="AA97" s="339"/>
      <c r="AB97" s="339"/>
      <c r="AD97" s="339" t="s">
        <v>348</v>
      </c>
      <c r="AE97" s="339"/>
      <c r="AF97" s="339"/>
      <c r="AG97" s="339"/>
      <c r="AH97" s="339"/>
      <c r="AI97" s="339"/>
      <c r="AJ97" s="339"/>
      <c r="AK97" s="339"/>
      <c r="AL97" s="339"/>
      <c r="AM97" s="339"/>
      <c r="AN97" s="339"/>
      <c r="AO97" s="339"/>
      <c r="AP97" s="339"/>
      <c r="AQ97" s="339"/>
      <c r="AR97" s="339"/>
      <c r="AS97" s="339"/>
      <c r="AT97" s="339"/>
      <c r="AU97" s="339"/>
      <c r="AV97" s="339"/>
      <c r="AW97" s="339"/>
      <c r="AX97" s="339"/>
      <c r="AY97" s="339"/>
      <c r="AZ97" s="339"/>
      <c r="BA97" s="339"/>
      <c r="BB97" s="339"/>
      <c r="BC97" s="339"/>
      <c r="BD97" s="339"/>
      <c r="BE97" s="339"/>
      <c r="BF97" s="102"/>
    </row>
    <row r="98" spans="1:58" ht="15" customHeight="1" x14ac:dyDescent="0.2">
      <c r="A98" s="330" t="s">
        <v>254</v>
      </c>
      <c r="B98" s="330"/>
      <c r="C98" s="330"/>
      <c r="D98" s="330"/>
      <c r="E98" s="330"/>
      <c r="F98" s="330"/>
      <c r="G98" s="330"/>
      <c r="H98" s="330"/>
      <c r="I98" s="330"/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/>
      <c r="V98" s="330"/>
      <c r="W98" s="330"/>
      <c r="X98" s="330"/>
      <c r="Y98" s="330"/>
      <c r="Z98" s="330"/>
      <c r="AA98" s="330"/>
      <c r="AB98" s="330"/>
      <c r="AD98" s="330" t="s">
        <v>254</v>
      </c>
      <c r="AE98" s="330"/>
      <c r="AF98" s="330"/>
      <c r="AG98" s="330"/>
      <c r="AH98" s="330"/>
      <c r="AI98" s="330"/>
      <c r="AJ98" s="330"/>
      <c r="AK98" s="330"/>
      <c r="AL98" s="330"/>
      <c r="AM98" s="330"/>
      <c r="AN98" s="330"/>
      <c r="AO98" s="330"/>
      <c r="AP98" s="330"/>
      <c r="AQ98" s="330"/>
      <c r="AR98" s="330"/>
      <c r="AS98" s="330"/>
      <c r="AT98" s="330"/>
      <c r="AU98" s="330"/>
      <c r="AV98" s="330"/>
      <c r="AW98" s="330"/>
      <c r="AX98" s="330"/>
      <c r="AY98" s="330"/>
      <c r="AZ98" s="330"/>
      <c r="BA98" s="330"/>
      <c r="BB98" s="330"/>
      <c r="BC98" s="330"/>
      <c r="BD98" s="330"/>
      <c r="BE98" s="330"/>
      <c r="BF98" s="102"/>
    </row>
    <row r="99" spans="1:58" ht="15" customHeight="1" x14ac:dyDescent="0.2">
      <c r="A99" s="330" t="s">
        <v>264</v>
      </c>
      <c r="B99" s="330"/>
      <c r="C99" s="330"/>
      <c r="D99" s="330"/>
      <c r="E99" s="330"/>
      <c r="F99" s="330"/>
      <c r="G99" s="330"/>
      <c r="H99" s="330"/>
      <c r="I99" s="330"/>
      <c r="J99" s="330"/>
      <c r="K99" s="330"/>
      <c r="L99" s="330"/>
      <c r="M99" s="330"/>
      <c r="N99" s="330"/>
      <c r="O99" s="330"/>
      <c r="P99" s="330"/>
      <c r="Q99" s="330"/>
      <c r="R99" s="330"/>
      <c r="S99" s="330"/>
      <c r="T99" s="330"/>
      <c r="U99" s="330"/>
      <c r="V99" s="330"/>
      <c r="W99" s="330"/>
      <c r="X99" s="330"/>
      <c r="Y99" s="330"/>
      <c r="Z99" s="330"/>
      <c r="AA99" s="330"/>
      <c r="AB99" s="330"/>
      <c r="AD99" s="330" t="s">
        <v>264</v>
      </c>
      <c r="AE99" s="330"/>
      <c r="AF99" s="330"/>
      <c r="AG99" s="330"/>
      <c r="AH99" s="330"/>
      <c r="AI99" s="330"/>
      <c r="AJ99" s="330"/>
      <c r="AK99" s="330"/>
      <c r="AL99" s="330"/>
      <c r="AM99" s="330"/>
      <c r="AN99" s="330"/>
      <c r="AO99" s="330"/>
      <c r="AP99" s="330"/>
      <c r="AQ99" s="330"/>
      <c r="AR99" s="330"/>
      <c r="AS99" s="330"/>
      <c r="AT99" s="330"/>
      <c r="AU99" s="330"/>
      <c r="AV99" s="330"/>
      <c r="AW99" s="330"/>
      <c r="AX99" s="330"/>
      <c r="AY99" s="330"/>
      <c r="AZ99" s="330"/>
      <c r="BA99" s="330"/>
      <c r="BB99" s="330"/>
      <c r="BC99" s="330"/>
      <c r="BD99" s="330"/>
      <c r="BE99" s="330"/>
      <c r="BF99" s="102"/>
    </row>
    <row r="100" spans="1:58" ht="15" customHeight="1" x14ac:dyDescent="0.2">
      <c r="A100" s="330" t="s">
        <v>248</v>
      </c>
      <c r="B100" s="330"/>
      <c r="C100" s="330"/>
      <c r="D100" s="330"/>
      <c r="E100" s="330"/>
      <c r="F100" s="330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/>
      <c r="V100" s="330"/>
      <c r="W100" s="330"/>
      <c r="X100" s="330"/>
      <c r="Y100" s="330"/>
      <c r="Z100" s="330"/>
      <c r="AA100" s="330"/>
      <c r="AB100" s="330"/>
      <c r="AD100" s="330" t="s">
        <v>248</v>
      </c>
      <c r="AE100" s="330"/>
      <c r="AF100" s="330"/>
      <c r="AG100" s="330"/>
      <c r="AH100" s="330"/>
      <c r="AI100" s="330"/>
      <c r="AJ100" s="330"/>
      <c r="AK100" s="330"/>
      <c r="AL100" s="330"/>
      <c r="AM100" s="330"/>
      <c r="AN100" s="330"/>
      <c r="AO100" s="330"/>
      <c r="AP100" s="330"/>
      <c r="AQ100" s="330"/>
      <c r="AR100" s="330"/>
      <c r="AS100" s="330"/>
      <c r="AT100" s="330"/>
      <c r="AU100" s="330"/>
      <c r="AV100" s="330"/>
      <c r="AW100" s="330"/>
      <c r="AX100" s="330"/>
      <c r="AY100" s="330"/>
      <c r="AZ100" s="330"/>
      <c r="BA100" s="330"/>
      <c r="BB100" s="330"/>
      <c r="BC100" s="330"/>
      <c r="BD100" s="330"/>
      <c r="BE100" s="330"/>
      <c r="BF100" s="102"/>
    </row>
    <row r="101" spans="1:58" ht="15" customHeight="1" x14ac:dyDescent="0.2">
      <c r="A101" s="330" t="s">
        <v>515</v>
      </c>
      <c r="B101" s="330"/>
      <c r="C101" s="330"/>
      <c r="D101" s="330"/>
      <c r="E101" s="330"/>
      <c r="F101" s="330"/>
      <c r="G101" s="330"/>
      <c r="H101" s="330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30"/>
      <c r="AB101" s="330"/>
      <c r="AD101" s="330" t="s">
        <v>515</v>
      </c>
      <c r="AE101" s="330"/>
      <c r="AF101" s="330"/>
      <c r="AG101" s="330"/>
      <c r="AH101" s="330"/>
      <c r="AI101" s="330"/>
      <c r="AJ101" s="330"/>
      <c r="AK101" s="330"/>
      <c r="AL101" s="330"/>
      <c r="AM101" s="330"/>
      <c r="AN101" s="330"/>
      <c r="AO101" s="330"/>
      <c r="AP101" s="330"/>
      <c r="AQ101" s="330"/>
      <c r="AR101" s="330"/>
      <c r="AS101" s="330"/>
      <c r="AT101" s="330"/>
      <c r="AU101" s="330"/>
      <c r="AV101" s="330"/>
      <c r="AW101" s="330"/>
      <c r="AX101" s="330"/>
      <c r="AY101" s="330"/>
      <c r="AZ101" s="330"/>
      <c r="BA101" s="330"/>
      <c r="BB101" s="330"/>
      <c r="BC101" s="330"/>
      <c r="BD101" s="330"/>
      <c r="BE101" s="330"/>
      <c r="BF101" s="102"/>
    </row>
    <row r="102" spans="1:58" ht="15" customHeight="1" thickBot="1" x14ac:dyDescent="0.25">
      <c r="A102" s="100"/>
      <c r="B102" s="142"/>
      <c r="C102" s="100"/>
      <c r="D102" s="100"/>
      <c r="E102" s="100"/>
      <c r="F102" s="101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D102" s="100"/>
      <c r="AE102" s="142"/>
      <c r="AF102" s="100"/>
      <c r="AG102" s="100"/>
      <c r="AH102" s="100"/>
      <c r="AI102" s="101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2"/>
    </row>
    <row r="103" spans="1:58" ht="15" customHeight="1" x14ac:dyDescent="0.2">
      <c r="A103" s="337" t="s">
        <v>260</v>
      </c>
      <c r="B103" s="331" t="s">
        <v>19</v>
      </c>
      <c r="C103" s="331"/>
      <c r="D103" s="331"/>
      <c r="E103" s="109"/>
      <c r="F103" s="331" t="s">
        <v>116</v>
      </c>
      <c r="G103" s="331"/>
      <c r="H103" s="331"/>
      <c r="I103" s="109"/>
      <c r="J103" s="331" t="s">
        <v>117</v>
      </c>
      <c r="K103" s="331"/>
      <c r="L103" s="331"/>
      <c r="M103" s="109"/>
      <c r="N103" s="331" t="s">
        <v>118</v>
      </c>
      <c r="O103" s="331"/>
      <c r="P103" s="331"/>
      <c r="Q103" s="109"/>
      <c r="R103" s="331" t="s">
        <v>119</v>
      </c>
      <c r="S103" s="331"/>
      <c r="T103" s="331"/>
      <c r="U103" s="109"/>
      <c r="V103" s="331" t="s">
        <v>120</v>
      </c>
      <c r="W103" s="331"/>
      <c r="X103" s="331"/>
      <c r="Y103" s="109"/>
      <c r="Z103" s="331" t="s">
        <v>121</v>
      </c>
      <c r="AA103" s="331"/>
      <c r="AB103" s="331"/>
      <c r="AD103" s="337" t="s">
        <v>260</v>
      </c>
      <c r="AE103" s="331" t="s">
        <v>19</v>
      </c>
      <c r="AF103" s="331"/>
      <c r="AG103" s="331"/>
      <c r="AH103" s="109"/>
      <c r="AI103" s="331" t="s">
        <v>116</v>
      </c>
      <c r="AJ103" s="331"/>
      <c r="AK103" s="331"/>
      <c r="AL103" s="109"/>
      <c r="AM103" s="331" t="s">
        <v>117</v>
      </c>
      <c r="AN103" s="331"/>
      <c r="AO103" s="331"/>
      <c r="AP103" s="109"/>
      <c r="AQ103" s="331" t="s">
        <v>118</v>
      </c>
      <c r="AR103" s="331"/>
      <c r="AS103" s="331"/>
      <c r="AT103" s="109"/>
      <c r="AU103" s="331" t="s">
        <v>119</v>
      </c>
      <c r="AV103" s="331"/>
      <c r="AW103" s="331"/>
      <c r="AX103" s="109"/>
      <c r="AY103" s="331" t="s">
        <v>120</v>
      </c>
      <c r="AZ103" s="331"/>
      <c r="BA103" s="331"/>
      <c r="BB103" s="109"/>
      <c r="BC103" s="331" t="s">
        <v>121</v>
      </c>
      <c r="BD103" s="331"/>
      <c r="BE103" s="331"/>
      <c r="BF103" s="102"/>
    </row>
    <row r="104" spans="1:58" ht="15" customHeight="1" thickBot="1" x14ac:dyDescent="0.25">
      <c r="A104" s="338"/>
      <c r="B104" s="110" t="s">
        <v>70</v>
      </c>
      <c r="C104" s="110" t="s">
        <v>71</v>
      </c>
      <c r="D104" s="110" t="s">
        <v>72</v>
      </c>
      <c r="E104" s="111"/>
      <c r="F104" s="110" t="s">
        <v>70</v>
      </c>
      <c r="G104" s="110" t="s">
        <v>71</v>
      </c>
      <c r="H104" s="110" t="s">
        <v>72</v>
      </c>
      <c r="I104" s="111"/>
      <c r="J104" s="110" t="s">
        <v>70</v>
      </c>
      <c r="K104" s="110" t="s">
        <v>71</v>
      </c>
      <c r="L104" s="110" t="s">
        <v>72</v>
      </c>
      <c r="M104" s="111"/>
      <c r="N104" s="110" t="s">
        <v>70</v>
      </c>
      <c r="O104" s="110" t="s">
        <v>71</v>
      </c>
      <c r="P104" s="110" t="s">
        <v>72</v>
      </c>
      <c r="Q104" s="111"/>
      <c r="R104" s="110" t="s">
        <v>70</v>
      </c>
      <c r="S104" s="110" t="s">
        <v>71</v>
      </c>
      <c r="T104" s="110" t="s">
        <v>72</v>
      </c>
      <c r="U104" s="111"/>
      <c r="V104" s="110" t="s">
        <v>70</v>
      </c>
      <c r="W104" s="110" t="s">
        <v>71</v>
      </c>
      <c r="X104" s="110" t="s">
        <v>72</v>
      </c>
      <c r="Y104" s="111"/>
      <c r="Z104" s="110" t="s">
        <v>70</v>
      </c>
      <c r="AA104" s="110" t="s">
        <v>71</v>
      </c>
      <c r="AB104" s="110" t="s">
        <v>72</v>
      </c>
      <c r="AD104" s="338"/>
      <c r="AE104" s="110" t="s">
        <v>70</v>
      </c>
      <c r="AF104" s="110" t="s">
        <v>71</v>
      </c>
      <c r="AG104" s="110" t="s">
        <v>72</v>
      </c>
      <c r="AH104" s="111"/>
      <c r="AI104" s="110" t="s">
        <v>70</v>
      </c>
      <c r="AJ104" s="110" t="s">
        <v>71</v>
      </c>
      <c r="AK104" s="110" t="s">
        <v>72</v>
      </c>
      <c r="AL104" s="111"/>
      <c r="AM104" s="110" t="s">
        <v>70</v>
      </c>
      <c r="AN104" s="110" t="s">
        <v>71</v>
      </c>
      <c r="AO104" s="110" t="s">
        <v>72</v>
      </c>
      <c r="AP104" s="111"/>
      <c r="AQ104" s="110" t="s">
        <v>70</v>
      </c>
      <c r="AR104" s="110" t="s">
        <v>71</v>
      </c>
      <c r="AS104" s="110" t="s">
        <v>72</v>
      </c>
      <c r="AT104" s="111"/>
      <c r="AU104" s="110" t="s">
        <v>70</v>
      </c>
      <c r="AV104" s="110" t="s">
        <v>71</v>
      </c>
      <c r="AW104" s="110" t="s">
        <v>72</v>
      </c>
      <c r="AX104" s="111"/>
      <c r="AY104" s="110" t="s">
        <v>70</v>
      </c>
      <c r="AZ104" s="110" t="s">
        <v>71</v>
      </c>
      <c r="BA104" s="110" t="s">
        <v>72</v>
      </c>
      <c r="BB104" s="111"/>
      <c r="BC104" s="110" t="s">
        <v>70</v>
      </c>
      <c r="BD104" s="110" t="s">
        <v>71</v>
      </c>
      <c r="BE104" s="110" t="s">
        <v>72</v>
      </c>
      <c r="BF104" s="102"/>
    </row>
    <row r="105" spans="1:58" ht="15" customHeight="1" x14ac:dyDescent="0.2">
      <c r="A105" s="104"/>
      <c r="B105" s="98"/>
      <c r="C105" s="98"/>
      <c r="D105" s="98"/>
      <c r="E105" s="99"/>
      <c r="F105" s="98"/>
      <c r="G105" s="98"/>
      <c r="H105" s="98"/>
      <c r="I105" s="99"/>
      <c r="J105" s="98"/>
      <c r="K105" s="98"/>
      <c r="L105" s="98"/>
      <c r="M105" s="99"/>
      <c r="N105" s="98"/>
      <c r="O105" s="98"/>
      <c r="P105" s="98"/>
      <c r="Q105" s="99"/>
      <c r="R105" s="98"/>
      <c r="S105" s="98"/>
      <c r="T105" s="98"/>
      <c r="U105" s="99"/>
      <c r="V105" s="98"/>
      <c r="W105" s="98"/>
      <c r="X105" s="98"/>
      <c r="Y105" s="99"/>
      <c r="Z105" s="98"/>
      <c r="AA105" s="98"/>
      <c r="AB105" s="98"/>
      <c r="AD105" s="104"/>
      <c r="AE105" s="98"/>
      <c r="AF105" s="98"/>
      <c r="AG105" s="98"/>
      <c r="AH105" s="99"/>
      <c r="AI105" s="98"/>
      <c r="AJ105" s="98"/>
      <c r="AK105" s="98"/>
      <c r="AL105" s="99"/>
      <c r="AM105" s="98"/>
      <c r="AN105" s="98"/>
      <c r="AO105" s="98"/>
      <c r="AP105" s="99"/>
      <c r="AQ105" s="98"/>
      <c r="AR105" s="98"/>
      <c r="AS105" s="98"/>
      <c r="AT105" s="99"/>
      <c r="AU105" s="98"/>
      <c r="AV105" s="98"/>
      <c r="AW105" s="98"/>
      <c r="AX105" s="99"/>
      <c r="AY105" s="98"/>
      <c r="AZ105" s="98"/>
      <c r="BA105" s="98"/>
      <c r="BB105" s="99"/>
      <c r="BC105" s="98"/>
      <c r="BD105" s="98"/>
      <c r="BE105" s="98"/>
      <c r="BF105" s="102"/>
    </row>
    <row r="106" spans="1:58" ht="15" customHeight="1" x14ac:dyDescent="0.25">
      <c r="A106" s="151" t="s">
        <v>262</v>
      </c>
      <c r="B106" s="153">
        <f>+F106+J106+N106+R106+V106+Z106</f>
        <v>0</v>
      </c>
      <c r="C106" s="153">
        <f>+G106+K106+O106+S106+W106+AA106</f>
        <v>0</v>
      </c>
      <c r="D106" s="153">
        <f>+H106+L106+P106+T106+X106+AB106</f>
        <v>0</v>
      </c>
      <c r="E106" s="153"/>
      <c r="F106" s="153">
        <f>SUM(F108:F134)</f>
        <v>0</v>
      </c>
      <c r="G106" s="153">
        <f>SUM(G108:G134)</f>
        <v>0</v>
      </c>
      <c r="H106" s="153">
        <f>SUM(H108:H134)</f>
        <v>0</v>
      </c>
      <c r="I106" s="153"/>
      <c r="J106" s="153">
        <f>SUM(J108:J134)</f>
        <v>0</v>
      </c>
      <c r="K106" s="153">
        <f>SUM(K108:K134)</f>
        <v>0</v>
      </c>
      <c r="L106" s="153">
        <f>SUM(L108:L134)</f>
        <v>0</v>
      </c>
      <c r="M106" s="153"/>
      <c r="N106" s="153">
        <f>SUM(N108:N134)</f>
        <v>0</v>
      </c>
      <c r="O106" s="153">
        <f>SUM(O108:O134)</f>
        <v>0</v>
      </c>
      <c r="P106" s="153">
        <f>SUM(P108:P134)</f>
        <v>0</v>
      </c>
      <c r="Q106" s="153"/>
      <c r="R106" s="153">
        <f>SUM(R108:R134)</f>
        <v>0</v>
      </c>
      <c r="S106" s="153">
        <f>SUM(S108:S134)</f>
        <v>0</v>
      </c>
      <c r="T106" s="153">
        <f>SUM(T108:T134)</f>
        <v>0</v>
      </c>
      <c r="U106" s="153"/>
      <c r="V106" s="153">
        <f>SUM(V108:V134)</f>
        <v>0</v>
      </c>
      <c r="W106" s="153">
        <f>SUM(W108:W134)</f>
        <v>0</v>
      </c>
      <c r="X106" s="153">
        <f>SUM(X108:X134)</f>
        <v>0</v>
      </c>
      <c r="Y106" s="153"/>
      <c r="Z106" s="153">
        <f>SUM(Z108:Z134)</f>
        <v>0</v>
      </c>
      <c r="AA106" s="153">
        <f>SUM(AA108:AA134)</f>
        <v>0</v>
      </c>
      <c r="AB106" s="153">
        <f>SUM(AB108:AB134)</f>
        <v>0</v>
      </c>
      <c r="AD106" s="151" t="s">
        <v>262</v>
      </c>
      <c r="AE106" s="159">
        <f>+B106/(B106+B13+B59)*100</f>
        <v>0</v>
      </c>
      <c r="AF106" s="159">
        <f>+C106/(C106+C13+C59)*100</f>
        <v>0</v>
      </c>
      <c r="AG106" s="159">
        <f>+D106/(D106+D13+D59)*100</f>
        <v>0</v>
      </c>
      <c r="AH106" s="160"/>
      <c r="AI106" s="159">
        <f>+F106/(F106+F13+F59)*100</f>
        <v>0</v>
      </c>
      <c r="AJ106" s="159">
        <f>+G106/(G106+G13+G59)*100</f>
        <v>0</v>
      </c>
      <c r="AK106" s="159">
        <f>+H106/(H106+H13+H59)*100</f>
        <v>0</v>
      </c>
      <c r="AL106" s="160"/>
      <c r="AM106" s="159">
        <f>+J106/(J106+J13+J59)*100</f>
        <v>0</v>
      </c>
      <c r="AN106" s="159">
        <f>+K106/(K106+K13+K59)*100</f>
        <v>0</v>
      </c>
      <c r="AO106" s="159">
        <f>+L106/(L106+L13+L59)*100</f>
        <v>0</v>
      </c>
      <c r="AP106" s="160"/>
      <c r="AQ106" s="159">
        <f>+N106/(N106+N13+N59)*100</f>
        <v>0</v>
      </c>
      <c r="AR106" s="159">
        <f>+O106/(O106+O13+O59)*100</f>
        <v>0</v>
      </c>
      <c r="AS106" s="159">
        <f>+P106/(P106+P13+P59)*100</f>
        <v>0</v>
      </c>
      <c r="AT106" s="160"/>
      <c r="AU106" s="159">
        <f>+R106/(R106+R13+R59)*100</f>
        <v>0</v>
      </c>
      <c r="AV106" s="159">
        <f>+S106/(S106+S13+S59)*100</f>
        <v>0</v>
      </c>
      <c r="AW106" s="159">
        <f>+T106/(T106+T13+T59)*100</f>
        <v>0</v>
      </c>
      <c r="AX106" s="160"/>
      <c r="AY106" s="159">
        <f>+V106/(V106+V13+V59)*100</f>
        <v>0</v>
      </c>
      <c r="AZ106" s="159">
        <f>+W106/(W106+W13+W59)*100</f>
        <v>0</v>
      </c>
      <c r="BA106" s="159">
        <f>+X106/(X106+X13+X59)*100</f>
        <v>0</v>
      </c>
      <c r="BB106" s="160"/>
      <c r="BC106" s="159">
        <f>+Z106/(Z106+Z13+Z59)*100</f>
        <v>0</v>
      </c>
      <c r="BD106" s="159">
        <f>+AA106/(AA106+AA13+AA59)*100</f>
        <v>0</v>
      </c>
      <c r="BE106" s="159">
        <f>+AB106/(AB106+AB13+AB59)*100</f>
        <v>0</v>
      </c>
      <c r="BF106" s="162"/>
    </row>
    <row r="107" spans="1:58" ht="15" customHeight="1" x14ac:dyDescent="0.2">
      <c r="A107" s="108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D107" s="108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02"/>
    </row>
    <row r="108" spans="1:58" ht="15" customHeight="1" x14ac:dyDescent="0.2">
      <c r="A108" s="108" t="s">
        <v>79</v>
      </c>
      <c r="B108" s="272">
        <v>0</v>
      </c>
      <c r="C108" s="272">
        <v>0</v>
      </c>
      <c r="D108" s="272">
        <v>0</v>
      </c>
      <c r="E108" s="272"/>
      <c r="F108" s="272">
        <v>0</v>
      </c>
      <c r="G108" s="272">
        <v>0</v>
      </c>
      <c r="H108" s="272">
        <v>0</v>
      </c>
      <c r="I108" s="272"/>
      <c r="J108" s="272">
        <v>0</v>
      </c>
      <c r="K108" s="272">
        <v>0</v>
      </c>
      <c r="L108" s="272">
        <v>0</v>
      </c>
      <c r="M108" s="272"/>
      <c r="N108" s="272">
        <v>0</v>
      </c>
      <c r="O108" s="272">
        <v>0</v>
      </c>
      <c r="P108" s="272">
        <v>0</v>
      </c>
      <c r="Q108" s="272"/>
      <c r="R108" s="272">
        <v>0</v>
      </c>
      <c r="S108" s="272">
        <v>0</v>
      </c>
      <c r="T108" s="272">
        <v>0</v>
      </c>
      <c r="U108" s="272"/>
      <c r="V108" s="272">
        <v>0</v>
      </c>
      <c r="W108" s="272">
        <v>0</v>
      </c>
      <c r="X108" s="272">
        <v>0</v>
      </c>
      <c r="Y108" s="272"/>
      <c r="Z108" s="272">
        <v>0</v>
      </c>
      <c r="AA108" s="272">
        <v>0</v>
      </c>
      <c r="AB108" s="272">
        <v>0</v>
      </c>
      <c r="AD108" s="108" t="s">
        <v>79</v>
      </c>
      <c r="AE108" s="103">
        <f t="shared" ref="AE108:AE134" si="52">+B108/(B108+B15+B61)*100</f>
        <v>0</v>
      </c>
      <c r="AF108" s="103">
        <f t="shared" ref="AF108:AF134" si="53">+C108/(C108+C15+C61)*100</f>
        <v>0</v>
      </c>
      <c r="AG108" s="103">
        <f t="shared" ref="AG108:AG134" si="54">+D108/(D108+D15+D61)*100</f>
        <v>0</v>
      </c>
      <c r="AH108" s="143"/>
      <c r="AI108" s="103">
        <f>+F108/(F108+F15+F61)*100</f>
        <v>0</v>
      </c>
      <c r="AJ108" s="103">
        <f>+G108/(G108+G15+G61)*100</f>
        <v>0</v>
      </c>
      <c r="AK108" s="103">
        <f>+H108/(H108+H15+H61)*100</f>
        <v>0</v>
      </c>
      <c r="AL108" s="106"/>
      <c r="AM108" s="103">
        <f>+J108/(J108+J15+J61)*100</f>
        <v>0</v>
      </c>
      <c r="AN108" s="103">
        <f>+K108/(K108+K15+K61)*100</f>
        <v>0</v>
      </c>
      <c r="AO108" s="103">
        <f>+L108/(L108+L15+L61)*100</f>
        <v>0</v>
      </c>
      <c r="AP108" s="106"/>
      <c r="AQ108" s="103">
        <f>+N108/(N108+N15+N61)*100</f>
        <v>0</v>
      </c>
      <c r="AR108" s="103">
        <f>+O108/(O108+O15+O61)*100</f>
        <v>0</v>
      </c>
      <c r="AS108" s="103">
        <f>+P108/(P108+P15+P61)*100</f>
        <v>0</v>
      </c>
      <c r="AT108" s="106"/>
      <c r="AU108" s="103">
        <f t="shared" ref="AU108:AU134" si="55">+R108/(R108+R15+R61)*100</f>
        <v>0</v>
      </c>
      <c r="AV108" s="103">
        <f t="shared" ref="AV108:AV134" si="56">+S108/(S108+S15+S61)*100</f>
        <v>0</v>
      </c>
      <c r="AW108" s="103">
        <f t="shared" ref="AW108:AW134" si="57">+T108/(T108+T15+T61)*100</f>
        <v>0</v>
      </c>
      <c r="AX108" s="106"/>
      <c r="AY108" s="103">
        <f t="shared" ref="AY108:AY134" si="58">+V108/(V108+V15+V61)*100</f>
        <v>0</v>
      </c>
      <c r="AZ108" s="103">
        <f t="shared" ref="AZ108:AZ134" si="59">+W108/(W108+W15+W61)*100</f>
        <v>0</v>
      </c>
      <c r="BA108" s="103">
        <f t="shared" ref="BA108:BA134" si="60">+X108/(X108+X15+X61)*100</f>
        <v>0</v>
      </c>
      <c r="BB108" s="143"/>
      <c r="BC108" s="103">
        <f t="shared" ref="BC108:BC127" si="61">+Z108/(Z108+Z15+Z61)*100</f>
        <v>0</v>
      </c>
      <c r="BD108" s="103">
        <f t="shared" ref="BD108:BD127" si="62">+AA108/(AA108+AA15+AA61)*100</f>
        <v>0</v>
      </c>
      <c r="BE108" s="103">
        <f t="shared" ref="BE108:BE127" si="63">+AB108/(AB108+AB15+AB61)*100</f>
        <v>0</v>
      </c>
      <c r="BF108" s="102"/>
    </row>
    <row r="109" spans="1:58" ht="15" customHeight="1" x14ac:dyDescent="0.2">
      <c r="A109" s="108" t="s">
        <v>80</v>
      </c>
      <c r="B109" s="272">
        <v>0</v>
      </c>
      <c r="C109" s="272">
        <v>0</v>
      </c>
      <c r="D109" s="272">
        <v>0</v>
      </c>
      <c r="E109" s="272"/>
      <c r="F109" s="272">
        <v>0</v>
      </c>
      <c r="G109" s="272">
        <v>0</v>
      </c>
      <c r="H109" s="272">
        <v>0</v>
      </c>
      <c r="I109" s="272"/>
      <c r="J109" s="272">
        <v>0</v>
      </c>
      <c r="K109" s="272">
        <v>0</v>
      </c>
      <c r="L109" s="272">
        <v>0</v>
      </c>
      <c r="M109" s="272"/>
      <c r="N109" s="272">
        <v>0</v>
      </c>
      <c r="O109" s="272">
        <v>0</v>
      </c>
      <c r="P109" s="272">
        <v>0</v>
      </c>
      <c r="Q109" s="272"/>
      <c r="R109" s="272">
        <v>0</v>
      </c>
      <c r="S109" s="272">
        <v>0</v>
      </c>
      <c r="T109" s="272">
        <v>0</v>
      </c>
      <c r="U109" s="272"/>
      <c r="V109" s="272">
        <v>0</v>
      </c>
      <c r="W109" s="272">
        <v>0</v>
      </c>
      <c r="X109" s="272">
        <v>0</v>
      </c>
      <c r="Y109" s="272"/>
      <c r="Z109" s="272">
        <v>0</v>
      </c>
      <c r="AA109" s="272">
        <v>0</v>
      </c>
      <c r="AB109" s="272">
        <v>0</v>
      </c>
      <c r="AD109" s="108" t="s">
        <v>80</v>
      </c>
      <c r="AE109" s="103">
        <f t="shared" si="52"/>
        <v>0</v>
      </c>
      <c r="AF109" s="103">
        <f t="shared" si="53"/>
        <v>0</v>
      </c>
      <c r="AG109" s="103">
        <f t="shared" si="54"/>
        <v>0</v>
      </c>
      <c r="AH109" s="143"/>
      <c r="AI109" s="103">
        <f t="shared" ref="AI109:AK109" si="64">+F109/(F109+F16+F62)*100</f>
        <v>0</v>
      </c>
      <c r="AJ109" s="103">
        <f t="shared" si="64"/>
        <v>0</v>
      </c>
      <c r="AK109" s="103">
        <f t="shared" si="64"/>
        <v>0</v>
      </c>
      <c r="AL109" s="106"/>
      <c r="AM109" s="103">
        <f t="shared" ref="AM109:AO109" si="65">+J109/(J109+J16+J62)*100</f>
        <v>0</v>
      </c>
      <c r="AN109" s="103">
        <f t="shared" si="65"/>
        <v>0</v>
      </c>
      <c r="AO109" s="103">
        <f t="shared" si="65"/>
        <v>0</v>
      </c>
      <c r="AP109" s="106"/>
      <c r="AQ109" s="103">
        <f t="shared" ref="AQ109:AS109" si="66">+N109/(N109+N16+N62)*100</f>
        <v>0</v>
      </c>
      <c r="AR109" s="103">
        <f t="shared" si="66"/>
        <v>0</v>
      </c>
      <c r="AS109" s="103">
        <f t="shared" si="66"/>
        <v>0</v>
      </c>
      <c r="AT109" s="106"/>
      <c r="AU109" s="103">
        <f t="shared" si="55"/>
        <v>0</v>
      </c>
      <c r="AV109" s="103">
        <f t="shared" si="56"/>
        <v>0</v>
      </c>
      <c r="AW109" s="103">
        <f t="shared" si="57"/>
        <v>0</v>
      </c>
      <c r="AX109" s="106"/>
      <c r="AY109" s="103">
        <f t="shared" si="58"/>
        <v>0</v>
      </c>
      <c r="AZ109" s="103">
        <f t="shared" si="59"/>
        <v>0</v>
      </c>
      <c r="BA109" s="103">
        <f t="shared" si="60"/>
        <v>0</v>
      </c>
      <c r="BB109" s="143"/>
      <c r="BC109" s="103">
        <f t="shared" si="61"/>
        <v>0</v>
      </c>
      <c r="BD109" s="103">
        <f t="shared" si="62"/>
        <v>0</v>
      </c>
      <c r="BE109" s="103">
        <f t="shared" si="63"/>
        <v>0</v>
      </c>
      <c r="BF109" s="102"/>
    </row>
    <row r="110" spans="1:58" ht="15" customHeight="1" x14ac:dyDescent="0.2">
      <c r="A110" s="108" t="s">
        <v>81</v>
      </c>
      <c r="B110" s="272">
        <v>0</v>
      </c>
      <c r="C110" s="272">
        <v>0</v>
      </c>
      <c r="D110" s="272">
        <v>0</v>
      </c>
      <c r="E110" s="272"/>
      <c r="F110" s="272">
        <v>0</v>
      </c>
      <c r="G110" s="272">
        <v>0</v>
      </c>
      <c r="H110" s="272">
        <v>0</v>
      </c>
      <c r="I110" s="272"/>
      <c r="J110" s="272">
        <v>0</v>
      </c>
      <c r="K110" s="272">
        <v>0</v>
      </c>
      <c r="L110" s="272">
        <v>0</v>
      </c>
      <c r="M110" s="272"/>
      <c r="N110" s="272">
        <v>0</v>
      </c>
      <c r="O110" s="272">
        <v>0</v>
      </c>
      <c r="P110" s="272">
        <v>0</v>
      </c>
      <c r="Q110" s="272"/>
      <c r="R110" s="272">
        <v>0</v>
      </c>
      <c r="S110" s="272">
        <v>0</v>
      </c>
      <c r="T110" s="272">
        <v>0</v>
      </c>
      <c r="U110" s="272"/>
      <c r="V110" s="272">
        <v>0</v>
      </c>
      <c r="W110" s="272">
        <v>0</v>
      </c>
      <c r="X110" s="272">
        <v>0</v>
      </c>
      <c r="Y110" s="272"/>
      <c r="Z110" s="272">
        <v>0</v>
      </c>
      <c r="AA110" s="272">
        <v>0</v>
      </c>
      <c r="AB110" s="272">
        <v>0</v>
      </c>
      <c r="AD110" s="108" t="s">
        <v>81</v>
      </c>
      <c r="AE110" s="103">
        <f t="shared" si="52"/>
        <v>0</v>
      </c>
      <c r="AF110" s="103">
        <f t="shared" si="53"/>
        <v>0</v>
      </c>
      <c r="AG110" s="103">
        <f t="shared" si="54"/>
        <v>0</v>
      </c>
      <c r="AH110" s="143"/>
      <c r="AI110" s="103">
        <f t="shared" ref="AI110:AK110" si="67">+F110/(F110+F17+F63)*100</f>
        <v>0</v>
      </c>
      <c r="AJ110" s="103">
        <f t="shared" si="67"/>
        <v>0</v>
      </c>
      <c r="AK110" s="103">
        <f t="shared" si="67"/>
        <v>0</v>
      </c>
      <c r="AL110" s="106"/>
      <c r="AM110" s="103">
        <v>0</v>
      </c>
      <c r="AN110" s="103">
        <v>0</v>
      </c>
      <c r="AO110" s="103">
        <v>0</v>
      </c>
      <c r="AP110" s="106"/>
      <c r="AQ110" s="103">
        <v>0</v>
      </c>
      <c r="AR110" s="103">
        <v>0</v>
      </c>
      <c r="AS110" s="103">
        <v>0</v>
      </c>
      <c r="AT110" s="106"/>
      <c r="AU110" s="103">
        <f t="shared" si="55"/>
        <v>0</v>
      </c>
      <c r="AV110" s="103">
        <f t="shared" si="56"/>
        <v>0</v>
      </c>
      <c r="AW110" s="103">
        <f t="shared" si="57"/>
        <v>0</v>
      </c>
      <c r="AX110" s="106"/>
      <c r="AY110" s="103">
        <f t="shared" si="58"/>
        <v>0</v>
      </c>
      <c r="AZ110" s="103">
        <f t="shared" si="59"/>
        <v>0</v>
      </c>
      <c r="BA110" s="103">
        <f t="shared" si="60"/>
        <v>0</v>
      </c>
      <c r="BB110" s="143"/>
      <c r="BC110" s="103">
        <f t="shared" si="61"/>
        <v>0</v>
      </c>
      <c r="BD110" s="103">
        <f t="shared" si="62"/>
        <v>0</v>
      </c>
      <c r="BE110" s="103">
        <f t="shared" si="63"/>
        <v>0</v>
      </c>
      <c r="BF110" s="102"/>
    </row>
    <row r="111" spans="1:58" ht="15" customHeight="1" x14ac:dyDescent="0.2">
      <c r="A111" s="108" t="s">
        <v>82</v>
      </c>
      <c r="B111" s="272">
        <v>0</v>
      </c>
      <c r="C111" s="272">
        <v>0</v>
      </c>
      <c r="D111" s="272">
        <v>0</v>
      </c>
      <c r="E111" s="272"/>
      <c r="F111" s="272">
        <v>0</v>
      </c>
      <c r="G111" s="272">
        <v>0</v>
      </c>
      <c r="H111" s="272">
        <v>0</v>
      </c>
      <c r="I111" s="272"/>
      <c r="J111" s="272">
        <v>0</v>
      </c>
      <c r="K111" s="272">
        <v>0</v>
      </c>
      <c r="L111" s="272">
        <v>0</v>
      </c>
      <c r="M111" s="272"/>
      <c r="N111" s="272">
        <v>0</v>
      </c>
      <c r="O111" s="272">
        <v>0</v>
      </c>
      <c r="P111" s="272">
        <v>0</v>
      </c>
      <c r="Q111" s="272"/>
      <c r="R111" s="272">
        <v>0</v>
      </c>
      <c r="S111" s="272">
        <v>0</v>
      </c>
      <c r="T111" s="272">
        <v>0</v>
      </c>
      <c r="U111" s="272"/>
      <c r="V111" s="272">
        <v>0</v>
      </c>
      <c r="W111" s="272">
        <v>0</v>
      </c>
      <c r="X111" s="272">
        <v>0</v>
      </c>
      <c r="Y111" s="272"/>
      <c r="Z111" s="272">
        <v>0</v>
      </c>
      <c r="AA111" s="272">
        <v>0</v>
      </c>
      <c r="AB111" s="272">
        <v>0</v>
      </c>
      <c r="AD111" s="108" t="s">
        <v>82</v>
      </c>
      <c r="AE111" s="103">
        <f t="shared" si="52"/>
        <v>0</v>
      </c>
      <c r="AF111" s="103">
        <f t="shared" si="53"/>
        <v>0</v>
      </c>
      <c r="AG111" s="103">
        <f t="shared" si="54"/>
        <v>0</v>
      </c>
      <c r="AH111" s="143"/>
      <c r="AI111" s="103">
        <f t="shared" ref="AI111:AI134" si="68">+F111/(F111+F18+F64)*100</f>
        <v>0</v>
      </c>
      <c r="AJ111" s="103">
        <f t="shared" ref="AJ111:AJ134" si="69">+G111/(G111+G18+G64)*100</f>
        <v>0</v>
      </c>
      <c r="AK111" s="103">
        <f t="shared" ref="AK111:AK134" si="70">+H111/(H111+H18+H64)*100</f>
        <v>0</v>
      </c>
      <c r="AL111" s="106"/>
      <c r="AM111" s="103">
        <f t="shared" ref="AM111:AM134" si="71">+J111/(J111+J18+J64)*100</f>
        <v>0</v>
      </c>
      <c r="AN111" s="103">
        <f t="shared" ref="AN111:AN134" si="72">+K111/(K111+K18+K64)*100</f>
        <v>0</v>
      </c>
      <c r="AO111" s="103">
        <f t="shared" ref="AO111:AO134" si="73">+L111/(L111+L18+L64)*100</f>
        <v>0</v>
      </c>
      <c r="AP111" s="106"/>
      <c r="AQ111" s="103">
        <f t="shared" ref="AQ111:AQ134" si="74">+N111/(N111+N18+N64)*100</f>
        <v>0</v>
      </c>
      <c r="AR111" s="103">
        <f t="shared" ref="AR111:AR134" si="75">+O111/(O111+O18+O64)*100</f>
        <v>0</v>
      </c>
      <c r="AS111" s="103">
        <f t="shared" ref="AS111:AS134" si="76">+P111/(P111+P18+P64)*100</f>
        <v>0</v>
      </c>
      <c r="AT111" s="106"/>
      <c r="AU111" s="103">
        <f t="shared" si="55"/>
        <v>0</v>
      </c>
      <c r="AV111" s="103">
        <f t="shared" si="56"/>
        <v>0</v>
      </c>
      <c r="AW111" s="103">
        <f t="shared" si="57"/>
        <v>0</v>
      </c>
      <c r="AX111" s="106"/>
      <c r="AY111" s="103">
        <f t="shared" si="58"/>
        <v>0</v>
      </c>
      <c r="AZ111" s="103">
        <f t="shared" si="59"/>
        <v>0</v>
      </c>
      <c r="BA111" s="103">
        <f t="shared" si="60"/>
        <v>0</v>
      </c>
      <c r="BB111" s="143"/>
      <c r="BC111" s="103">
        <f t="shared" si="61"/>
        <v>0</v>
      </c>
      <c r="BD111" s="103">
        <f t="shared" si="62"/>
        <v>0</v>
      </c>
      <c r="BE111" s="103">
        <f t="shared" si="63"/>
        <v>0</v>
      </c>
      <c r="BF111" s="102"/>
    </row>
    <row r="112" spans="1:58" ht="15" customHeight="1" x14ac:dyDescent="0.2">
      <c r="A112" s="108" t="s">
        <v>83</v>
      </c>
      <c r="B112" s="272">
        <v>0</v>
      </c>
      <c r="C112" s="272">
        <v>0</v>
      </c>
      <c r="D112" s="272">
        <v>0</v>
      </c>
      <c r="E112" s="272"/>
      <c r="F112" s="272">
        <v>0</v>
      </c>
      <c r="G112" s="272">
        <v>0</v>
      </c>
      <c r="H112" s="272">
        <v>0</v>
      </c>
      <c r="I112" s="272"/>
      <c r="J112" s="272">
        <v>0</v>
      </c>
      <c r="K112" s="272">
        <v>0</v>
      </c>
      <c r="L112" s="272">
        <v>0</v>
      </c>
      <c r="M112" s="272"/>
      <c r="N112" s="272">
        <v>0</v>
      </c>
      <c r="O112" s="272">
        <v>0</v>
      </c>
      <c r="P112" s="272">
        <v>0</v>
      </c>
      <c r="Q112" s="272"/>
      <c r="R112" s="272">
        <v>0</v>
      </c>
      <c r="S112" s="272">
        <v>0</v>
      </c>
      <c r="T112" s="272">
        <v>0</v>
      </c>
      <c r="U112" s="272"/>
      <c r="V112" s="272">
        <v>0</v>
      </c>
      <c r="W112" s="272">
        <v>0</v>
      </c>
      <c r="X112" s="272">
        <v>0</v>
      </c>
      <c r="Y112" s="272"/>
      <c r="Z112" s="272">
        <v>0</v>
      </c>
      <c r="AA112" s="272">
        <v>0</v>
      </c>
      <c r="AB112" s="272">
        <v>0</v>
      </c>
      <c r="AD112" s="108" t="s">
        <v>83</v>
      </c>
      <c r="AE112" s="103">
        <f t="shared" si="52"/>
        <v>0</v>
      </c>
      <c r="AF112" s="103">
        <f t="shared" si="53"/>
        <v>0</v>
      </c>
      <c r="AG112" s="103">
        <f t="shared" si="54"/>
        <v>0</v>
      </c>
      <c r="AH112" s="143"/>
      <c r="AI112" s="103">
        <f t="shared" si="68"/>
        <v>0</v>
      </c>
      <c r="AJ112" s="103">
        <f t="shared" si="69"/>
        <v>0</v>
      </c>
      <c r="AK112" s="103">
        <f t="shared" si="70"/>
        <v>0</v>
      </c>
      <c r="AL112" s="106"/>
      <c r="AM112" s="103">
        <f t="shared" si="71"/>
        <v>0</v>
      </c>
      <c r="AN112" s="103">
        <f t="shared" si="72"/>
        <v>0</v>
      </c>
      <c r="AO112" s="103">
        <f t="shared" si="73"/>
        <v>0</v>
      </c>
      <c r="AP112" s="106"/>
      <c r="AQ112" s="103">
        <f t="shared" si="74"/>
        <v>0</v>
      </c>
      <c r="AR112" s="103">
        <f t="shared" si="75"/>
        <v>0</v>
      </c>
      <c r="AS112" s="103">
        <f t="shared" si="76"/>
        <v>0</v>
      </c>
      <c r="AT112" s="106"/>
      <c r="AU112" s="103">
        <f t="shared" si="55"/>
        <v>0</v>
      </c>
      <c r="AV112" s="103">
        <f t="shared" si="56"/>
        <v>0</v>
      </c>
      <c r="AW112" s="103">
        <f t="shared" si="57"/>
        <v>0</v>
      </c>
      <c r="AX112" s="106"/>
      <c r="AY112" s="103">
        <f t="shared" si="58"/>
        <v>0</v>
      </c>
      <c r="AZ112" s="103">
        <f t="shared" si="59"/>
        <v>0</v>
      </c>
      <c r="BA112" s="103">
        <f t="shared" si="60"/>
        <v>0</v>
      </c>
      <c r="BB112" s="143"/>
      <c r="BC112" s="103">
        <f t="shared" si="61"/>
        <v>0</v>
      </c>
      <c r="BD112" s="103">
        <f t="shared" si="62"/>
        <v>0</v>
      </c>
      <c r="BE112" s="103">
        <f t="shared" si="63"/>
        <v>0</v>
      </c>
      <c r="BF112" s="102"/>
    </row>
    <row r="113" spans="1:58" ht="15" customHeight="1" x14ac:dyDescent="0.2">
      <c r="A113" s="108" t="s">
        <v>84</v>
      </c>
      <c r="B113" s="272">
        <v>0</v>
      </c>
      <c r="C113" s="272">
        <v>0</v>
      </c>
      <c r="D113" s="272">
        <v>0</v>
      </c>
      <c r="E113" s="272"/>
      <c r="F113" s="272">
        <v>0</v>
      </c>
      <c r="G113" s="272">
        <v>0</v>
      </c>
      <c r="H113" s="272">
        <v>0</v>
      </c>
      <c r="I113" s="272"/>
      <c r="J113" s="272">
        <v>0</v>
      </c>
      <c r="K113" s="272">
        <v>0</v>
      </c>
      <c r="L113" s="272">
        <v>0</v>
      </c>
      <c r="M113" s="272"/>
      <c r="N113" s="272">
        <v>0</v>
      </c>
      <c r="O113" s="272">
        <v>0</v>
      </c>
      <c r="P113" s="272">
        <v>0</v>
      </c>
      <c r="Q113" s="272"/>
      <c r="R113" s="272">
        <v>0</v>
      </c>
      <c r="S113" s="272">
        <v>0</v>
      </c>
      <c r="T113" s="272">
        <v>0</v>
      </c>
      <c r="U113" s="272"/>
      <c r="V113" s="272">
        <v>0</v>
      </c>
      <c r="W113" s="272">
        <v>0</v>
      </c>
      <c r="X113" s="272">
        <v>0</v>
      </c>
      <c r="Y113" s="272"/>
      <c r="Z113" s="272">
        <v>0</v>
      </c>
      <c r="AA113" s="272">
        <v>0</v>
      </c>
      <c r="AB113" s="272">
        <v>0</v>
      </c>
      <c r="AD113" s="108" t="s">
        <v>84</v>
      </c>
      <c r="AE113" s="103">
        <f t="shared" si="52"/>
        <v>0</v>
      </c>
      <c r="AF113" s="103">
        <f t="shared" si="53"/>
        <v>0</v>
      </c>
      <c r="AG113" s="103">
        <f t="shared" si="54"/>
        <v>0</v>
      </c>
      <c r="AH113" s="143"/>
      <c r="AI113" s="103">
        <f t="shared" si="68"/>
        <v>0</v>
      </c>
      <c r="AJ113" s="103">
        <f t="shared" si="69"/>
        <v>0</v>
      </c>
      <c r="AK113" s="103">
        <f t="shared" si="70"/>
        <v>0</v>
      </c>
      <c r="AL113" s="106"/>
      <c r="AM113" s="103">
        <f t="shared" si="71"/>
        <v>0</v>
      </c>
      <c r="AN113" s="103">
        <f t="shared" si="72"/>
        <v>0</v>
      </c>
      <c r="AO113" s="103">
        <f t="shared" si="73"/>
        <v>0</v>
      </c>
      <c r="AP113" s="106"/>
      <c r="AQ113" s="103">
        <f t="shared" si="74"/>
        <v>0</v>
      </c>
      <c r="AR113" s="103">
        <f t="shared" si="75"/>
        <v>0</v>
      </c>
      <c r="AS113" s="103">
        <f t="shared" si="76"/>
        <v>0</v>
      </c>
      <c r="AT113" s="106"/>
      <c r="AU113" s="103">
        <f t="shared" si="55"/>
        <v>0</v>
      </c>
      <c r="AV113" s="103">
        <f t="shared" si="56"/>
        <v>0</v>
      </c>
      <c r="AW113" s="103">
        <f t="shared" si="57"/>
        <v>0</v>
      </c>
      <c r="AX113" s="106"/>
      <c r="AY113" s="103">
        <f t="shared" si="58"/>
        <v>0</v>
      </c>
      <c r="AZ113" s="103">
        <f t="shared" si="59"/>
        <v>0</v>
      </c>
      <c r="BA113" s="103">
        <f t="shared" si="60"/>
        <v>0</v>
      </c>
      <c r="BB113" s="143"/>
      <c r="BC113" s="103">
        <f t="shared" si="61"/>
        <v>0</v>
      </c>
      <c r="BD113" s="103">
        <f t="shared" si="62"/>
        <v>0</v>
      </c>
      <c r="BE113" s="103">
        <f t="shared" si="63"/>
        <v>0</v>
      </c>
      <c r="BF113" s="102"/>
    </row>
    <row r="114" spans="1:58" ht="15" customHeight="1" x14ac:dyDescent="0.2">
      <c r="A114" s="108" t="s">
        <v>85</v>
      </c>
      <c r="B114" s="272">
        <v>0</v>
      </c>
      <c r="C114" s="272">
        <v>0</v>
      </c>
      <c r="D114" s="272">
        <v>0</v>
      </c>
      <c r="E114" s="272"/>
      <c r="F114" s="272">
        <v>0</v>
      </c>
      <c r="G114" s="272">
        <v>0</v>
      </c>
      <c r="H114" s="272">
        <v>0</v>
      </c>
      <c r="I114" s="272"/>
      <c r="J114" s="272">
        <v>0</v>
      </c>
      <c r="K114" s="272">
        <v>0</v>
      </c>
      <c r="L114" s="272">
        <v>0</v>
      </c>
      <c r="M114" s="272"/>
      <c r="N114" s="272">
        <v>0</v>
      </c>
      <c r="O114" s="272">
        <v>0</v>
      </c>
      <c r="P114" s="272">
        <v>0</v>
      </c>
      <c r="Q114" s="272"/>
      <c r="R114" s="272">
        <v>0</v>
      </c>
      <c r="S114" s="272">
        <v>0</v>
      </c>
      <c r="T114" s="272">
        <v>0</v>
      </c>
      <c r="U114" s="272"/>
      <c r="V114" s="272">
        <v>0</v>
      </c>
      <c r="W114" s="272">
        <v>0</v>
      </c>
      <c r="X114" s="272">
        <v>0</v>
      </c>
      <c r="Y114" s="272"/>
      <c r="Z114" s="272">
        <v>0</v>
      </c>
      <c r="AA114" s="272">
        <v>0</v>
      </c>
      <c r="AB114" s="272">
        <v>0</v>
      </c>
      <c r="AD114" s="108" t="s">
        <v>85</v>
      </c>
      <c r="AE114" s="103">
        <f t="shared" si="52"/>
        <v>0</v>
      </c>
      <c r="AF114" s="103">
        <f t="shared" si="53"/>
        <v>0</v>
      </c>
      <c r="AG114" s="103">
        <f t="shared" si="54"/>
        <v>0</v>
      </c>
      <c r="AH114" s="143"/>
      <c r="AI114" s="103">
        <f t="shared" si="68"/>
        <v>0</v>
      </c>
      <c r="AJ114" s="103">
        <f t="shared" si="69"/>
        <v>0</v>
      </c>
      <c r="AK114" s="103">
        <f t="shared" si="70"/>
        <v>0</v>
      </c>
      <c r="AL114" s="106"/>
      <c r="AM114" s="103">
        <f t="shared" si="71"/>
        <v>0</v>
      </c>
      <c r="AN114" s="103">
        <f t="shared" si="72"/>
        <v>0</v>
      </c>
      <c r="AO114" s="103">
        <f t="shared" si="73"/>
        <v>0</v>
      </c>
      <c r="AP114" s="106"/>
      <c r="AQ114" s="103">
        <f t="shared" si="74"/>
        <v>0</v>
      </c>
      <c r="AR114" s="103">
        <f t="shared" si="75"/>
        <v>0</v>
      </c>
      <c r="AS114" s="103">
        <f t="shared" si="76"/>
        <v>0</v>
      </c>
      <c r="AT114" s="106"/>
      <c r="AU114" s="103">
        <f t="shared" si="55"/>
        <v>0</v>
      </c>
      <c r="AV114" s="103">
        <f t="shared" si="56"/>
        <v>0</v>
      </c>
      <c r="AW114" s="103">
        <f t="shared" si="57"/>
        <v>0</v>
      </c>
      <c r="AX114" s="106"/>
      <c r="AY114" s="103">
        <f t="shared" si="58"/>
        <v>0</v>
      </c>
      <c r="AZ114" s="103">
        <f t="shared" si="59"/>
        <v>0</v>
      </c>
      <c r="BA114" s="103">
        <f t="shared" si="60"/>
        <v>0</v>
      </c>
      <c r="BB114" s="143"/>
      <c r="BC114" s="103">
        <f t="shared" si="61"/>
        <v>0</v>
      </c>
      <c r="BD114" s="103">
        <f t="shared" si="62"/>
        <v>0</v>
      </c>
      <c r="BE114" s="103">
        <f t="shared" si="63"/>
        <v>0</v>
      </c>
      <c r="BF114" s="102"/>
    </row>
    <row r="115" spans="1:58" ht="15" customHeight="1" x14ac:dyDescent="0.2">
      <c r="A115" s="108" t="s">
        <v>86</v>
      </c>
      <c r="B115" s="272">
        <v>0</v>
      </c>
      <c r="C115" s="272">
        <v>0</v>
      </c>
      <c r="D115" s="272">
        <v>0</v>
      </c>
      <c r="E115" s="272"/>
      <c r="F115" s="272">
        <v>0</v>
      </c>
      <c r="G115" s="272">
        <v>0</v>
      </c>
      <c r="H115" s="272">
        <v>0</v>
      </c>
      <c r="I115" s="272"/>
      <c r="J115" s="272">
        <v>0</v>
      </c>
      <c r="K115" s="272">
        <v>0</v>
      </c>
      <c r="L115" s="272">
        <v>0</v>
      </c>
      <c r="M115" s="272"/>
      <c r="N115" s="272">
        <v>0</v>
      </c>
      <c r="O115" s="272">
        <v>0</v>
      </c>
      <c r="P115" s="272">
        <v>0</v>
      </c>
      <c r="Q115" s="272"/>
      <c r="R115" s="272">
        <v>0</v>
      </c>
      <c r="S115" s="272">
        <v>0</v>
      </c>
      <c r="T115" s="272">
        <v>0</v>
      </c>
      <c r="U115" s="272"/>
      <c r="V115" s="272">
        <v>0</v>
      </c>
      <c r="W115" s="272">
        <v>0</v>
      </c>
      <c r="X115" s="272">
        <v>0</v>
      </c>
      <c r="Y115" s="272"/>
      <c r="Z115" s="272">
        <v>0</v>
      </c>
      <c r="AA115" s="272">
        <v>0</v>
      </c>
      <c r="AB115" s="272">
        <v>0</v>
      </c>
      <c r="AD115" s="108" t="s">
        <v>86</v>
      </c>
      <c r="AE115" s="103">
        <f t="shared" si="52"/>
        <v>0</v>
      </c>
      <c r="AF115" s="103">
        <f t="shared" si="53"/>
        <v>0</v>
      </c>
      <c r="AG115" s="103">
        <f t="shared" si="54"/>
        <v>0</v>
      </c>
      <c r="AH115" s="143"/>
      <c r="AI115" s="103">
        <f t="shared" si="68"/>
        <v>0</v>
      </c>
      <c r="AJ115" s="103">
        <f t="shared" si="69"/>
        <v>0</v>
      </c>
      <c r="AK115" s="103">
        <f t="shared" si="70"/>
        <v>0</v>
      </c>
      <c r="AL115" s="106"/>
      <c r="AM115" s="103">
        <f t="shared" si="71"/>
        <v>0</v>
      </c>
      <c r="AN115" s="103">
        <f t="shared" si="72"/>
        <v>0</v>
      </c>
      <c r="AO115" s="103">
        <f t="shared" si="73"/>
        <v>0</v>
      </c>
      <c r="AP115" s="106"/>
      <c r="AQ115" s="103">
        <f t="shared" si="74"/>
        <v>0</v>
      </c>
      <c r="AR115" s="103">
        <f t="shared" si="75"/>
        <v>0</v>
      </c>
      <c r="AS115" s="103">
        <f t="shared" si="76"/>
        <v>0</v>
      </c>
      <c r="AT115" s="106"/>
      <c r="AU115" s="103">
        <f t="shared" si="55"/>
        <v>0</v>
      </c>
      <c r="AV115" s="103">
        <f t="shared" si="56"/>
        <v>0</v>
      </c>
      <c r="AW115" s="103">
        <f t="shared" si="57"/>
        <v>0</v>
      </c>
      <c r="AX115" s="106"/>
      <c r="AY115" s="103">
        <f t="shared" si="58"/>
        <v>0</v>
      </c>
      <c r="AZ115" s="103">
        <f t="shared" si="59"/>
        <v>0</v>
      </c>
      <c r="BA115" s="103">
        <f t="shared" si="60"/>
        <v>0</v>
      </c>
      <c r="BB115" s="143"/>
      <c r="BC115" s="103">
        <f t="shared" si="61"/>
        <v>0</v>
      </c>
      <c r="BD115" s="103">
        <f t="shared" si="62"/>
        <v>0</v>
      </c>
      <c r="BE115" s="103">
        <f t="shared" si="63"/>
        <v>0</v>
      </c>
      <c r="BF115" s="102"/>
    </row>
    <row r="116" spans="1:58" ht="15" customHeight="1" x14ac:dyDescent="0.2">
      <c r="A116" s="108" t="s">
        <v>87</v>
      </c>
      <c r="B116" s="272">
        <v>0</v>
      </c>
      <c r="C116" s="272">
        <v>0</v>
      </c>
      <c r="D116" s="272">
        <v>0</v>
      </c>
      <c r="E116" s="272"/>
      <c r="F116" s="272">
        <v>0</v>
      </c>
      <c r="G116" s="272">
        <v>0</v>
      </c>
      <c r="H116" s="272">
        <v>0</v>
      </c>
      <c r="I116" s="272"/>
      <c r="J116" s="272">
        <v>0</v>
      </c>
      <c r="K116" s="272">
        <v>0</v>
      </c>
      <c r="L116" s="272">
        <v>0</v>
      </c>
      <c r="M116" s="272"/>
      <c r="N116" s="272">
        <v>0</v>
      </c>
      <c r="O116" s="272">
        <v>0</v>
      </c>
      <c r="P116" s="272">
        <v>0</v>
      </c>
      <c r="Q116" s="272"/>
      <c r="R116" s="272">
        <v>0</v>
      </c>
      <c r="S116" s="272">
        <v>0</v>
      </c>
      <c r="T116" s="272">
        <v>0</v>
      </c>
      <c r="U116" s="272"/>
      <c r="V116" s="272">
        <v>0</v>
      </c>
      <c r="W116" s="272">
        <v>0</v>
      </c>
      <c r="X116" s="272">
        <v>0</v>
      </c>
      <c r="Y116" s="272"/>
      <c r="Z116" s="272">
        <v>0</v>
      </c>
      <c r="AA116" s="272">
        <v>0</v>
      </c>
      <c r="AB116" s="272">
        <v>0</v>
      </c>
      <c r="AD116" s="108" t="s">
        <v>87</v>
      </c>
      <c r="AE116" s="103">
        <f t="shared" si="52"/>
        <v>0</v>
      </c>
      <c r="AF116" s="103">
        <f t="shared" si="53"/>
        <v>0</v>
      </c>
      <c r="AG116" s="103">
        <f t="shared" si="54"/>
        <v>0</v>
      </c>
      <c r="AH116" s="143"/>
      <c r="AI116" s="103">
        <f t="shared" si="68"/>
        <v>0</v>
      </c>
      <c r="AJ116" s="103">
        <f t="shared" si="69"/>
        <v>0</v>
      </c>
      <c r="AK116" s="103">
        <f t="shared" si="70"/>
        <v>0</v>
      </c>
      <c r="AL116" s="106"/>
      <c r="AM116" s="103">
        <f t="shared" si="71"/>
        <v>0</v>
      </c>
      <c r="AN116" s="103">
        <f t="shared" si="72"/>
        <v>0</v>
      </c>
      <c r="AO116" s="103">
        <f t="shared" si="73"/>
        <v>0</v>
      </c>
      <c r="AP116" s="106"/>
      <c r="AQ116" s="103">
        <f t="shared" si="74"/>
        <v>0</v>
      </c>
      <c r="AR116" s="103">
        <f t="shared" si="75"/>
        <v>0</v>
      </c>
      <c r="AS116" s="103">
        <f t="shared" si="76"/>
        <v>0</v>
      </c>
      <c r="AT116" s="106"/>
      <c r="AU116" s="103">
        <f t="shared" si="55"/>
        <v>0</v>
      </c>
      <c r="AV116" s="103">
        <f t="shared" si="56"/>
        <v>0</v>
      </c>
      <c r="AW116" s="103">
        <f t="shared" si="57"/>
        <v>0</v>
      </c>
      <c r="AX116" s="106"/>
      <c r="AY116" s="103">
        <f t="shared" si="58"/>
        <v>0</v>
      </c>
      <c r="AZ116" s="103">
        <f t="shared" si="59"/>
        <v>0</v>
      </c>
      <c r="BA116" s="103">
        <f t="shared" si="60"/>
        <v>0</v>
      </c>
      <c r="BB116" s="143"/>
      <c r="BC116" s="103">
        <f t="shared" si="61"/>
        <v>0</v>
      </c>
      <c r="BD116" s="103">
        <f t="shared" si="62"/>
        <v>0</v>
      </c>
      <c r="BE116" s="103">
        <f t="shared" si="63"/>
        <v>0</v>
      </c>
      <c r="BF116" s="102"/>
    </row>
    <row r="117" spans="1:58" ht="15" customHeight="1" x14ac:dyDescent="0.2">
      <c r="A117" s="108" t="s">
        <v>88</v>
      </c>
      <c r="B117" s="272">
        <v>0</v>
      </c>
      <c r="C117" s="272">
        <v>0</v>
      </c>
      <c r="D117" s="272">
        <v>0</v>
      </c>
      <c r="E117" s="272"/>
      <c r="F117" s="272">
        <v>0</v>
      </c>
      <c r="G117" s="272">
        <v>0</v>
      </c>
      <c r="H117" s="272">
        <v>0</v>
      </c>
      <c r="I117" s="272"/>
      <c r="J117" s="272">
        <v>0</v>
      </c>
      <c r="K117" s="272">
        <v>0</v>
      </c>
      <c r="L117" s="272">
        <v>0</v>
      </c>
      <c r="M117" s="272"/>
      <c r="N117" s="272">
        <v>0</v>
      </c>
      <c r="O117" s="272">
        <v>0</v>
      </c>
      <c r="P117" s="272">
        <v>0</v>
      </c>
      <c r="Q117" s="272"/>
      <c r="R117" s="272">
        <v>0</v>
      </c>
      <c r="S117" s="272">
        <v>0</v>
      </c>
      <c r="T117" s="272">
        <v>0</v>
      </c>
      <c r="U117" s="272"/>
      <c r="V117" s="272">
        <v>0</v>
      </c>
      <c r="W117" s="272">
        <v>0</v>
      </c>
      <c r="X117" s="272">
        <v>0</v>
      </c>
      <c r="Y117" s="272"/>
      <c r="Z117" s="272">
        <v>0</v>
      </c>
      <c r="AA117" s="272">
        <v>0</v>
      </c>
      <c r="AB117" s="272">
        <v>0</v>
      </c>
      <c r="AD117" s="108" t="s">
        <v>88</v>
      </c>
      <c r="AE117" s="103">
        <f t="shared" si="52"/>
        <v>0</v>
      </c>
      <c r="AF117" s="103">
        <f t="shared" si="53"/>
        <v>0</v>
      </c>
      <c r="AG117" s="103">
        <f t="shared" si="54"/>
        <v>0</v>
      </c>
      <c r="AH117" s="143"/>
      <c r="AI117" s="103">
        <f t="shared" si="68"/>
        <v>0</v>
      </c>
      <c r="AJ117" s="103">
        <f t="shared" si="69"/>
        <v>0</v>
      </c>
      <c r="AK117" s="103">
        <f t="shared" si="70"/>
        <v>0</v>
      </c>
      <c r="AL117" s="106"/>
      <c r="AM117" s="103">
        <f t="shared" si="71"/>
        <v>0</v>
      </c>
      <c r="AN117" s="103">
        <f t="shared" si="72"/>
        <v>0</v>
      </c>
      <c r="AO117" s="103">
        <f t="shared" si="73"/>
        <v>0</v>
      </c>
      <c r="AP117" s="106"/>
      <c r="AQ117" s="103">
        <f t="shared" si="74"/>
        <v>0</v>
      </c>
      <c r="AR117" s="103">
        <f t="shared" si="75"/>
        <v>0</v>
      </c>
      <c r="AS117" s="103">
        <f t="shared" si="76"/>
        <v>0</v>
      </c>
      <c r="AT117" s="106"/>
      <c r="AU117" s="103">
        <f t="shared" si="55"/>
        <v>0</v>
      </c>
      <c r="AV117" s="103">
        <f t="shared" si="56"/>
        <v>0</v>
      </c>
      <c r="AW117" s="103">
        <f t="shared" si="57"/>
        <v>0</v>
      </c>
      <c r="AX117" s="106"/>
      <c r="AY117" s="103">
        <f t="shared" si="58"/>
        <v>0</v>
      </c>
      <c r="AZ117" s="103">
        <f t="shared" si="59"/>
        <v>0</v>
      </c>
      <c r="BA117" s="103">
        <f t="shared" si="60"/>
        <v>0</v>
      </c>
      <c r="BB117" s="143"/>
      <c r="BC117" s="103">
        <f t="shared" si="61"/>
        <v>0</v>
      </c>
      <c r="BD117" s="103">
        <f t="shared" si="62"/>
        <v>0</v>
      </c>
      <c r="BE117" s="103">
        <f t="shared" si="63"/>
        <v>0</v>
      </c>
      <c r="BF117" s="102"/>
    </row>
    <row r="118" spans="1:58" ht="15" customHeight="1" x14ac:dyDescent="0.2">
      <c r="A118" s="108" t="s">
        <v>89</v>
      </c>
      <c r="B118" s="272">
        <v>0</v>
      </c>
      <c r="C118" s="272">
        <v>0</v>
      </c>
      <c r="D118" s="272">
        <v>0</v>
      </c>
      <c r="E118" s="272"/>
      <c r="F118" s="272">
        <v>0</v>
      </c>
      <c r="G118" s="272">
        <v>0</v>
      </c>
      <c r="H118" s="272">
        <v>0</v>
      </c>
      <c r="I118" s="272"/>
      <c r="J118" s="272">
        <v>0</v>
      </c>
      <c r="K118" s="272">
        <v>0</v>
      </c>
      <c r="L118" s="272">
        <v>0</v>
      </c>
      <c r="M118" s="272"/>
      <c r="N118" s="272">
        <v>0</v>
      </c>
      <c r="O118" s="272">
        <v>0</v>
      </c>
      <c r="P118" s="272">
        <v>0</v>
      </c>
      <c r="Q118" s="272"/>
      <c r="R118" s="272">
        <v>0</v>
      </c>
      <c r="S118" s="272">
        <v>0</v>
      </c>
      <c r="T118" s="272">
        <v>0</v>
      </c>
      <c r="U118" s="272"/>
      <c r="V118" s="272">
        <v>0</v>
      </c>
      <c r="W118" s="272">
        <v>0</v>
      </c>
      <c r="X118" s="272">
        <v>0</v>
      </c>
      <c r="Y118" s="272"/>
      <c r="Z118" s="272">
        <v>0</v>
      </c>
      <c r="AA118" s="272">
        <v>0</v>
      </c>
      <c r="AB118" s="272">
        <v>0</v>
      </c>
      <c r="AD118" s="108" t="s">
        <v>89</v>
      </c>
      <c r="AE118" s="103">
        <f t="shared" si="52"/>
        <v>0</v>
      </c>
      <c r="AF118" s="103">
        <f t="shared" si="53"/>
        <v>0</v>
      </c>
      <c r="AG118" s="103">
        <f t="shared" si="54"/>
        <v>0</v>
      </c>
      <c r="AH118" s="143"/>
      <c r="AI118" s="103">
        <f t="shared" si="68"/>
        <v>0</v>
      </c>
      <c r="AJ118" s="103">
        <f t="shared" si="69"/>
        <v>0</v>
      </c>
      <c r="AK118" s="103">
        <f t="shared" si="70"/>
        <v>0</v>
      </c>
      <c r="AL118" s="106"/>
      <c r="AM118" s="103">
        <f t="shared" si="71"/>
        <v>0</v>
      </c>
      <c r="AN118" s="103">
        <f t="shared" si="72"/>
        <v>0</v>
      </c>
      <c r="AO118" s="103">
        <f t="shared" si="73"/>
        <v>0</v>
      </c>
      <c r="AP118" s="106"/>
      <c r="AQ118" s="103">
        <f t="shared" si="74"/>
        <v>0</v>
      </c>
      <c r="AR118" s="103">
        <f t="shared" si="75"/>
        <v>0</v>
      </c>
      <c r="AS118" s="103">
        <f t="shared" si="76"/>
        <v>0</v>
      </c>
      <c r="AT118" s="106"/>
      <c r="AU118" s="103">
        <f t="shared" si="55"/>
        <v>0</v>
      </c>
      <c r="AV118" s="103">
        <f t="shared" si="56"/>
        <v>0</v>
      </c>
      <c r="AW118" s="103">
        <f t="shared" si="57"/>
        <v>0</v>
      </c>
      <c r="AX118" s="106"/>
      <c r="AY118" s="103">
        <f t="shared" si="58"/>
        <v>0</v>
      </c>
      <c r="AZ118" s="103">
        <f t="shared" si="59"/>
        <v>0</v>
      </c>
      <c r="BA118" s="103">
        <f t="shared" si="60"/>
        <v>0</v>
      </c>
      <c r="BB118" s="143"/>
      <c r="BC118" s="103">
        <f t="shared" si="61"/>
        <v>0</v>
      </c>
      <c r="BD118" s="103">
        <f t="shared" si="62"/>
        <v>0</v>
      </c>
      <c r="BE118" s="103">
        <f t="shared" si="63"/>
        <v>0</v>
      </c>
      <c r="BF118" s="102"/>
    </row>
    <row r="119" spans="1:58" ht="15" customHeight="1" x14ac:dyDescent="0.2">
      <c r="A119" s="154" t="s">
        <v>90</v>
      </c>
      <c r="B119" s="272">
        <v>0</v>
      </c>
      <c r="C119" s="272">
        <v>0</v>
      </c>
      <c r="D119" s="272">
        <v>0</v>
      </c>
      <c r="E119" s="272"/>
      <c r="F119" s="272">
        <v>0</v>
      </c>
      <c r="G119" s="272">
        <v>0</v>
      </c>
      <c r="H119" s="272">
        <v>0</v>
      </c>
      <c r="I119" s="272"/>
      <c r="J119" s="272">
        <v>0</v>
      </c>
      <c r="K119" s="272">
        <v>0</v>
      </c>
      <c r="L119" s="272">
        <v>0</v>
      </c>
      <c r="M119" s="272"/>
      <c r="N119" s="272">
        <v>0</v>
      </c>
      <c r="O119" s="272">
        <v>0</v>
      </c>
      <c r="P119" s="272">
        <v>0</v>
      </c>
      <c r="Q119" s="272"/>
      <c r="R119" s="272">
        <v>0</v>
      </c>
      <c r="S119" s="272">
        <v>0</v>
      </c>
      <c r="T119" s="272">
        <v>0</v>
      </c>
      <c r="U119" s="272"/>
      <c r="V119" s="272">
        <v>0</v>
      </c>
      <c r="W119" s="272">
        <v>0</v>
      </c>
      <c r="X119" s="272">
        <v>0</v>
      </c>
      <c r="Y119" s="272"/>
      <c r="Z119" s="272">
        <v>0</v>
      </c>
      <c r="AA119" s="272">
        <v>0</v>
      </c>
      <c r="AB119" s="272">
        <v>0</v>
      </c>
      <c r="AD119" s="154" t="s">
        <v>90</v>
      </c>
      <c r="AE119" s="103">
        <f t="shared" si="52"/>
        <v>0</v>
      </c>
      <c r="AF119" s="103">
        <f t="shared" si="53"/>
        <v>0</v>
      </c>
      <c r="AG119" s="103">
        <f t="shared" si="54"/>
        <v>0</v>
      </c>
      <c r="AH119" s="143"/>
      <c r="AI119" s="103">
        <f t="shared" si="68"/>
        <v>0</v>
      </c>
      <c r="AJ119" s="103">
        <f t="shared" si="69"/>
        <v>0</v>
      </c>
      <c r="AK119" s="103">
        <f t="shared" si="70"/>
        <v>0</v>
      </c>
      <c r="AL119" s="106"/>
      <c r="AM119" s="103">
        <f t="shared" si="71"/>
        <v>0</v>
      </c>
      <c r="AN119" s="103">
        <f t="shared" si="72"/>
        <v>0</v>
      </c>
      <c r="AO119" s="103">
        <f t="shared" si="73"/>
        <v>0</v>
      </c>
      <c r="AP119" s="106"/>
      <c r="AQ119" s="103">
        <f t="shared" si="74"/>
        <v>0</v>
      </c>
      <c r="AR119" s="103">
        <f t="shared" si="75"/>
        <v>0</v>
      </c>
      <c r="AS119" s="103">
        <f t="shared" si="76"/>
        <v>0</v>
      </c>
      <c r="AT119" s="106"/>
      <c r="AU119" s="103">
        <f t="shared" si="55"/>
        <v>0</v>
      </c>
      <c r="AV119" s="103">
        <f t="shared" si="56"/>
        <v>0</v>
      </c>
      <c r="AW119" s="103">
        <f t="shared" si="57"/>
        <v>0</v>
      </c>
      <c r="AX119" s="106"/>
      <c r="AY119" s="103">
        <f t="shared" si="58"/>
        <v>0</v>
      </c>
      <c r="AZ119" s="103">
        <f t="shared" si="59"/>
        <v>0</v>
      </c>
      <c r="BA119" s="103">
        <f t="shared" si="60"/>
        <v>0</v>
      </c>
      <c r="BB119" s="143"/>
      <c r="BC119" s="103">
        <f t="shared" si="61"/>
        <v>0</v>
      </c>
      <c r="BD119" s="103">
        <f t="shared" si="62"/>
        <v>0</v>
      </c>
      <c r="BE119" s="103">
        <f t="shared" si="63"/>
        <v>0</v>
      </c>
      <c r="BF119" s="102"/>
    </row>
    <row r="120" spans="1:58" ht="15" customHeight="1" x14ac:dyDescent="0.2">
      <c r="A120" s="108" t="s">
        <v>91</v>
      </c>
      <c r="B120" s="272">
        <v>0</v>
      </c>
      <c r="C120" s="272">
        <v>0</v>
      </c>
      <c r="D120" s="272">
        <v>0</v>
      </c>
      <c r="E120" s="272"/>
      <c r="F120" s="272">
        <v>0</v>
      </c>
      <c r="G120" s="272">
        <v>0</v>
      </c>
      <c r="H120" s="272">
        <v>0</v>
      </c>
      <c r="I120" s="272"/>
      <c r="J120" s="272">
        <v>0</v>
      </c>
      <c r="K120" s="272">
        <v>0</v>
      </c>
      <c r="L120" s="272">
        <v>0</v>
      </c>
      <c r="M120" s="272"/>
      <c r="N120" s="272">
        <v>0</v>
      </c>
      <c r="O120" s="272">
        <v>0</v>
      </c>
      <c r="P120" s="272">
        <v>0</v>
      </c>
      <c r="Q120" s="272"/>
      <c r="R120" s="272">
        <v>0</v>
      </c>
      <c r="S120" s="272">
        <v>0</v>
      </c>
      <c r="T120" s="272">
        <v>0</v>
      </c>
      <c r="U120" s="272"/>
      <c r="V120" s="272">
        <v>0</v>
      </c>
      <c r="W120" s="272">
        <v>0</v>
      </c>
      <c r="X120" s="272">
        <v>0</v>
      </c>
      <c r="Y120" s="272"/>
      <c r="Z120" s="272">
        <v>0</v>
      </c>
      <c r="AA120" s="272">
        <v>0</v>
      </c>
      <c r="AB120" s="272">
        <v>0</v>
      </c>
      <c r="AD120" s="108" t="s">
        <v>91</v>
      </c>
      <c r="AE120" s="103">
        <f t="shared" si="52"/>
        <v>0</v>
      </c>
      <c r="AF120" s="103">
        <f t="shared" si="53"/>
        <v>0</v>
      </c>
      <c r="AG120" s="103">
        <f t="shared" si="54"/>
        <v>0</v>
      </c>
      <c r="AH120" s="143"/>
      <c r="AI120" s="103">
        <f t="shared" si="68"/>
        <v>0</v>
      </c>
      <c r="AJ120" s="103">
        <f t="shared" si="69"/>
        <v>0</v>
      </c>
      <c r="AK120" s="103">
        <f t="shared" si="70"/>
        <v>0</v>
      </c>
      <c r="AL120" s="106"/>
      <c r="AM120" s="103">
        <f t="shared" si="71"/>
        <v>0</v>
      </c>
      <c r="AN120" s="103">
        <f t="shared" si="72"/>
        <v>0</v>
      </c>
      <c r="AO120" s="103">
        <f t="shared" si="73"/>
        <v>0</v>
      </c>
      <c r="AP120" s="106"/>
      <c r="AQ120" s="103">
        <f t="shared" si="74"/>
        <v>0</v>
      </c>
      <c r="AR120" s="103">
        <f t="shared" si="75"/>
        <v>0</v>
      </c>
      <c r="AS120" s="103">
        <f t="shared" si="76"/>
        <v>0</v>
      </c>
      <c r="AT120" s="106"/>
      <c r="AU120" s="103">
        <f t="shared" si="55"/>
        <v>0</v>
      </c>
      <c r="AV120" s="103">
        <f t="shared" si="56"/>
        <v>0</v>
      </c>
      <c r="AW120" s="103">
        <f t="shared" si="57"/>
        <v>0</v>
      </c>
      <c r="AX120" s="106"/>
      <c r="AY120" s="103">
        <f t="shared" si="58"/>
        <v>0</v>
      </c>
      <c r="AZ120" s="103">
        <f t="shared" si="59"/>
        <v>0</v>
      </c>
      <c r="BA120" s="103">
        <f t="shared" si="60"/>
        <v>0</v>
      </c>
      <c r="BB120" s="143"/>
      <c r="BC120" s="103">
        <f t="shared" si="61"/>
        <v>0</v>
      </c>
      <c r="BD120" s="103">
        <f t="shared" si="62"/>
        <v>0</v>
      </c>
      <c r="BE120" s="103">
        <f t="shared" si="63"/>
        <v>0</v>
      </c>
      <c r="BF120" s="102"/>
    </row>
    <row r="121" spans="1:58" ht="15" customHeight="1" x14ac:dyDescent="0.2">
      <c r="A121" s="108" t="s">
        <v>92</v>
      </c>
      <c r="B121" s="272">
        <v>0</v>
      </c>
      <c r="C121" s="272">
        <v>0</v>
      </c>
      <c r="D121" s="272">
        <v>0</v>
      </c>
      <c r="E121" s="272"/>
      <c r="F121" s="272">
        <v>0</v>
      </c>
      <c r="G121" s="272">
        <v>0</v>
      </c>
      <c r="H121" s="272">
        <v>0</v>
      </c>
      <c r="I121" s="272"/>
      <c r="J121" s="272">
        <v>0</v>
      </c>
      <c r="K121" s="272">
        <v>0</v>
      </c>
      <c r="L121" s="272">
        <v>0</v>
      </c>
      <c r="M121" s="272"/>
      <c r="N121" s="272">
        <v>0</v>
      </c>
      <c r="O121" s="272">
        <v>0</v>
      </c>
      <c r="P121" s="272">
        <v>0</v>
      </c>
      <c r="Q121" s="272"/>
      <c r="R121" s="272">
        <v>0</v>
      </c>
      <c r="S121" s="272">
        <v>0</v>
      </c>
      <c r="T121" s="272">
        <v>0</v>
      </c>
      <c r="U121" s="272"/>
      <c r="V121" s="272">
        <v>0</v>
      </c>
      <c r="W121" s="272">
        <v>0</v>
      </c>
      <c r="X121" s="272">
        <v>0</v>
      </c>
      <c r="Y121" s="272"/>
      <c r="Z121" s="272">
        <v>0</v>
      </c>
      <c r="AA121" s="272">
        <v>0</v>
      </c>
      <c r="AB121" s="272">
        <v>0</v>
      </c>
      <c r="AD121" s="108" t="s">
        <v>92</v>
      </c>
      <c r="AE121" s="103">
        <f t="shared" si="52"/>
        <v>0</v>
      </c>
      <c r="AF121" s="103">
        <f t="shared" si="53"/>
        <v>0</v>
      </c>
      <c r="AG121" s="103">
        <f t="shared" si="54"/>
        <v>0</v>
      </c>
      <c r="AH121" s="143"/>
      <c r="AI121" s="103">
        <f t="shared" si="68"/>
        <v>0</v>
      </c>
      <c r="AJ121" s="103">
        <f t="shared" si="69"/>
        <v>0</v>
      </c>
      <c r="AK121" s="103">
        <f t="shared" si="70"/>
        <v>0</v>
      </c>
      <c r="AL121" s="106"/>
      <c r="AM121" s="103">
        <f t="shared" si="71"/>
        <v>0</v>
      </c>
      <c r="AN121" s="103">
        <f t="shared" si="72"/>
        <v>0</v>
      </c>
      <c r="AO121" s="103">
        <f t="shared" si="73"/>
        <v>0</v>
      </c>
      <c r="AP121" s="106"/>
      <c r="AQ121" s="103">
        <f t="shared" si="74"/>
        <v>0</v>
      </c>
      <c r="AR121" s="103">
        <f t="shared" si="75"/>
        <v>0</v>
      </c>
      <c r="AS121" s="103">
        <f t="shared" si="76"/>
        <v>0</v>
      </c>
      <c r="AT121" s="106"/>
      <c r="AU121" s="103">
        <f t="shared" si="55"/>
        <v>0</v>
      </c>
      <c r="AV121" s="103">
        <f t="shared" si="56"/>
        <v>0</v>
      </c>
      <c r="AW121" s="103">
        <f t="shared" si="57"/>
        <v>0</v>
      </c>
      <c r="AX121" s="106"/>
      <c r="AY121" s="103">
        <f t="shared" si="58"/>
        <v>0</v>
      </c>
      <c r="AZ121" s="103">
        <f t="shared" si="59"/>
        <v>0</v>
      </c>
      <c r="BA121" s="103">
        <f t="shared" si="60"/>
        <v>0</v>
      </c>
      <c r="BB121" s="143"/>
      <c r="BC121" s="103">
        <f t="shared" si="61"/>
        <v>0</v>
      </c>
      <c r="BD121" s="103">
        <f t="shared" si="62"/>
        <v>0</v>
      </c>
      <c r="BE121" s="103">
        <f t="shared" si="63"/>
        <v>0</v>
      </c>
      <c r="BF121" s="102"/>
    </row>
    <row r="122" spans="1:58" ht="15" customHeight="1" x14ac:dyDescent="0.2">
      <c r="A122" s="108" t="s">
        <v>93</v>
      </c>
      <c r="B122" s="272">
        <v>0</v>
      </c>
      <c r="C122" s="272">
        <v>0</v>
      </c>
      <c r="D122" s="272">
        <v>0</v>
      </c>
      <c r="E122" s="272"/>
      <c r="F122" s="272">
        <v>0</v>
      </c>
      <c r="G122" s="272">
        <v>0</v>
      </c>
      <c r="H122" s="272">
        <v>0</v>
      </c>
      <c r="I122" s="272"/>
      <c r="J122" s="272">
        <v>0</v>
      </c>
      <c r="K122" s="272">
        <v>0</v>
      </c>
      <c r="L122" s="272">
        <v>0</v>
      </c>
      <c r="M122" s="272"/>
      <c r="N122" s="272">
        <v>0</v>
      </c>
      <c r="O122" s="272">
        <v>0</v>
      </c>
      <c r="P122" s="272">
        <v>0</v>
      </c>
      <c r="Q122" s="272"/>
      <c r="R122" s="272">
        <v>0</v>
      </c>
      <c r="S122" s="272">
        <v>0</v>
      </c>
      <c r="T122" s="272">
        <v>0</v>
      </c>
      <c r="U122" s="272"/>
      <c r="V122" s="272">
        <v>0</v>
      </c>
      <c r="W122" s="272">
        <v>0</v>
      </c>
      <c r="X122" s="272">
        <v>0</v>
      </c>
      <c r="Y122" s="272"/>
      <c r="Z122" s="272">
        <v>0</v>
      </c>
      <c r="AA122" s="272">
        <v>0</v>
      </c>
      <c r="AB122" s="272">
        <v>0</v>
      </c>
      <c r="AD122" s="108" t="s">
        <v>93</v>
      </c>
      <c r="AE122" s="103">
        <f t="shared" si="52"/>
        <v>0</v>
      </c>
      <c r="AF122" s="103">
        <f t="shared" si="53"/>
        <v>0</v>
      </c>
      <c r="AG122" s="103">
        <f t="shared" si="54"/>
        <v>0</v>
      </c>
      <c r="AH122" s="143"/>
      <c r="AI122" s="103">
        <f t="shared" si="68"/>
        <v>0</v>
      </c>
      <c r="AJ122" s="103">
        <f t="shared" si="69"/>
        <v>0</v>
      </c>
      <c r="AK122" s="103">
        <f t="shared" si="70"/>
        <v>0</v>
      </c>
      <c r="AL122" s="106"/>
      <c r="AM122" s="103">
        <f t="shared" si="71"/>
        <v>0</v>
      </c>
      <c r="AN122" s="103">
        <f t="shared" si="72"/>
        <v>0</v>
      </c>
      <c r="AO122" s="103">
        <f t="shared" si="73"/>
        <v>0</v>
      </c>
      <c r="AP122" s="106"/>
      <c r="AQ122" s="103">
        <f t="shared" si="74"/>
        <v>0</v>
      </c>
      <c r="AR122" s="103">
        <f t="shared" si="75"/>
        <v>0</v>
      </c>
      <c r="AS122" s="103">
        <f t="shared" si="76"/>
        <v>0</v>
      </c>
      <c r="AT122" s="106"/>
      <c r="AU122" s="103">
        <f t="shared" si="55"/>
        <v>0</v>
      </c>
      <c r="AV122" s="103">
        <f t="shared" si="56"/>
        <v>0</v>
      </c>
      <c r="AW122" s="103">
        <f t="shared" si="57"/>
        <v>0</v>
      </c>
      <c r="AX122" s="106"/>
      <c r="AY122" s="103">
        <f t="shared" si="58"/>
        <v>0</v>
      </c>
      <c r="AZ122" s="103">
        <f t="shared" si="59"/>
        <v>0</v>
      </c>
      <c r="BA122" s="103">
        <f t="shared" si="60"/>
        <v>0</v>
      </c>
      <c r="BB122" s="143"/>
      <c r="BC122" s="103">
        <f t="shared" si="61"/>
        <v>0</v>
      </c>
      <c r="BD122" s="103">
        <f t="shared" si="62"/>
        <v>0</v>
      </c>
      <c r="BE122" s="103">
        <f t="shared" si="63"/>
        <v>0</v>
      </c>
      <c r="BF122" s="102"/>
    </row>
    <row r="123" spans="1:58" ht="15" customHeight="1" x14ac:dyDescent="0.2">
      <c r="A123" s="108" t="s">
        <v>94</v>
      </c>
      <c r="B123" s="272">
        <v>0</v>
      </c>
      <c r="C123" s="272">
        <v>0</v>
      </c>
      <c r="D123" s="272">
        <v>0</v>
      </c>
      <c r="E123" s="272"/>
      <c r="F123" s="272">
        <v>0</v>
      </c>
      <c r="G123" s="272">
        <v>0</v>
      </c>
      <c r="H123" s="272">
        <v>0</v>
      </c>
      <c r="I123" s="272"/>
      <c r="J123" s="272">
        <v>0</v>
      </c>
      <c r="K123" s="272">
        <v>0</v>
      </c>
      <c r="L123" s="272">
        <v>0</v>
      </c>
      <c r="M123" s="272"/>
      <c r="N123" s="272">
        <v>0</v>
      </c>
      <c r="O123" s="272">
        <v>0</v>
      </c>
      <c r="P123" s="272">
        <v>0</v>
      </c>
      <c r="Q123" s="272"/>
      <c r="R123" s="272">
        <v>0</v>
      </c>
      <c r="S123" s="272">
        <v>0</v>
      </c>
      <c r="T123" s="272">
        <v>0</v>
      </c>
      <c r="U123" s="272"/>
      <c r="V123" s="272">
        <v>0</v>
      </c>
      <c r="W123" s="272">
        <v>0</v>
      </c>
      <c r="X123" s="272">
        <v>0</v>
      </c>
      <c r="Y123" s="272"/>
      <c r="Z123" s="272">
        <v>0</v>
      </c>
      <c r="AA123" s="272">
        <v>0</v>
      </c>
      <c r="AB123" s="272">
        <v>0</v>
      </c>
      <c r="AD123" s="108" t="s">
        <v>94</v>
      </c>
      <c r="AE123" s="103">
        <f t="shared" si="52"/>
        <v>0</v>
      </c>
      <c r="AF123" s="103">
        <f t="shared" si="53"/>
        <v>0</v>
      </c>
      <c r="AG123" s="103">
        <f t="shared" si="54"/>
        <v>0</v>
      </c>
      <c r="AH123" s="143"/>
      <c r="AI123" s="103">
        <f t="shared" si="68"/>
        <v>0</v>
      </c>
      <c r="AJ123" s="103">
        <f t="shared" si="69"/>
        <v>0</v>
      </c>
      <c r="AK123" s="103">
        <f t="shared" si="70"/>
        <v>0</v>
      </c>
      <c r="AL123" s="106"/>
      <c r="AM123" s="103">
        <f t="shared" si="71"/>
        <v>0</v>
      </c>
      <c r="AN123" s="103">
        <f t="shared" si="72"/>
        <v>0</v>
      </c>
      <c r="AO123" s="103">
        <f t="shared" si="73"/>
        <v>0</v>
      </c>
      <c r="AP123" s="106"/>
      <c r="AQ123" s="103">
        <f t="shared" si="74"/>
        <v>0</v>
      </c>
      <c r="AR123" s="103">
        <f t="shared" si="75"/>
        <v>0</v>
      </c>
      <c r="AS123" s="103">
        <f t="shared" si="76"/>
        <v>0</v>
      </c>
      <c r="AT123" s="106"/>
      <c r="AU123" s="103">
        <f t="shared" si="55"/>
        <v>0</v>
      </c>
      <c r="AV123" s="103">
        <f t="shared" si="56"/>
        <v>0</v>
      </c>
      <c r="AW123" s="103">
        <f t="shared" si="57"/>
        <v>0</v>
      </c>
      <c r="AX123" s="106"/>
      <c r="AY123" s="103">
        <f t="shared" si="58"/>
        <v>0</v>
      </c>
      <c r="AZ123" s="103">
        <f t="shared" si="59"/>
        <v>0</v>
      </c>
      <c r="BA123" s="103">
        <f t="shared" si="60"/>
        <v>0</v>
      </c>
      <c r="BB123" s="143"/>
      <c r="BC123" s="103">
        <f t="shared" si="61"/>
        <v>0</v>
      </c>
      <c r="BD123" s="103">
        <f t="shared" si="62"/>
        <v>0</v>
      </c>
      <c r="BE123" s="103">
        <f t="shared" si="63"/>
        <v>0</v>
      </c>
      <c r="BF123" s="102"/>
    </row>
    <row r="124" spans="1:58" ht="15" customHeight="1" x14ac:dyDescent="0.2">
      <c r="A124" s="108" t="s">
        <v>95</v>
      </c>
      <c r="B124" s="272">
        <v>0</v>
      </c>
      <c r="C124" s="272">
        <v>0</v>
      </c>
      <c r="D124" s="272">
        <v>0</v>
      </c>
      <c r="E124" s="272"/>
      <c r="F124" s="272">
        <v>0</v>
      </c>
      <c r="G124" s="272">
        <v>0</v>
      </c>
      <c r="H124" s="272">
        <v>0</v>
      </c>
      <c r="I124" s="272"/>
      <c r="J124" s="272">
        <v>0</v>
      </c>
      <c r="K124" s="272">
        <v>0</v>
      </c>
      <c r="L124" s="272">
        <v>0</v>
      </c>
      <c r="M124" s="272"/>
      <c r="N124" s="272">
        <v>0</v>
      </c>
      <c r="O124" s="272">
        <v>0</v>
      </c>
      <c r="P124" s="272">
        <v>0</v>
      </c>
      <c r="Q124" s="272"/>
      <c r="R124" s="272">
        <v>0</v>
      </c>
      <c r="S124" s="272">
        <v>0</v>
      </c>
      <c r="T124" s="272">
        <v>0</v>
      </c>
      <c r="U124" s="272"/>
      <c r="V124" s="272">
        <v>0</v>
      </c>
      <c r="W124" s="272">
        <v>0</v>
      </c>
      <c r="X124" s="272">
        <v>0</v>
      </c>
      <c r="Y124" s="272"/>
      <c r="Z124" s="272">
        <v>0</v>
      </c>
      <c r="AA124" s="272">
        <v>0</v>
      </c>
      <c r="AB124" s="272">
        <v>0</v>
      </c>
      <c r="AD124" s="108" t="s">
        <v>95</v>
      </c>
      <c r="AE124" s="103">
        <f t="shared" si="52"/>
        <v>0</v>
      </c>
      <c r="AF124" s="103">
        <f t="shared" si="53"/>
        <v>0</v>
      </c>
      <c r="AG124" s="103">
        <f t="shared" si="54"/>
        <v>0</v>
      </c>
      <c r="AH124" s="143"/>
      <c r="AI124" s="103">
        <f t="shared" si="68"/>
        <v>0</v>
      </c>
      <c r="AJ124" s="103">
        <f t="shared" si="69"/>
        <v>0</v>
      </c>
      <c r="AK124" s="103">
        <f t="shared" si="70"/>
        <v>0</v>
      </c>
      <c r="AL124" s="106"/>
      <c r="AM124" s="103">
        <f t="shared" si="71"/>
        <v>0</v>
      </c>
      <c r="AN124" s="103">
        <f t="shared" si="72"/>
        <v>0</v>
      </c>
      <c r="AO124" s="103">
        <f t="shared" si="73"/>
        <v>0</v>
      </c>
      <c r="AP124" s="106"/>
      <c r="AQ124" s="103">
        <f t="shared" si="74"/>
        <v>0</v>
      </c>
      <c r="AR124" s="103">
        <f t="shared" si="75"/>
        <v>0</v>
      </c>
      <c r="AS124" s="103">
        <f t="shared" si="76"/>
        <v>0</v>
      </c>
      <c r="AT124" s="106"/>
      <c r="AU124" s="103">
        <f t="shared" si="55"/>
        <v>0</v>
      </c>
      <c r="AV124" s="103">
        <f t="shared" si="56"/>
        <v>0</v>
      </c>
      <c r="AW124" s="103">
        <f t="shared" si="57"/>
        <v>0</v>
      </c>
      <c r="AX124" s="106"/>
      <c r="AY124" s="103">
        <f t="shared" si="58"/>
        <v>0</v>
      </c>
      <c r="AZ124" s="103">
        <f t="shared" si="59"/>
        <v>0</v>
      </c>
      <c r="BA124" s="103">
        <f t="shared" si="60"/>
        <v>0</v>
      </c>
      <c r="BB124" s="143"/>
      <c r="BC124" s="103">
        <f t="shared" si="61"/>
        <v>0</v>
      </c>
      <c r="BD124" s="103">
        <f t="shared" si="62"/>
        <v>0</v>
      </c>
      <c r="BE124" s="103">
        <f t="shared" si="63"/>
        <v>0</v>
      </c>
      <c r="BF124" s="102"/>
    </row>
    <row r="125" spans="1:58" ht="15" customHeight="1" x14ac:dyDescent="0.2">
      <c r="A125" s="108" t="s">
        <v>96</v>
      </c>
      <c r="B125" s="272">
        <v>0</v>
      </c>
      <c r="C125" s="272">
        <v>0</v>
      </c>
      <c r="D125" s="272">
        <v>0</v>
      </c>
      <c r="E125" s="272"/>
      <c r="F125" s="272">
        <v>0</v>
      </c>
      <c r="G125" s="272">
        <v>0</v>
      </c>
      <c r="H125" s="272">
        <v>0</v>
      </c>
      <c r="I125" s="272"/>
      <c r="J125" s="272">
        <v>0</v>
      </c>
      <c r="K125" s="272">
        <v>0</v>
      </c>
      <c r="L125" s="272">
        <v>0</v>
      </c>
      <c r="M125" s="272"/>
      <c r="N125" s="272">
        <v>0</v>
      </c>
      <c r="O125" s="272">
        <v>0</v>
      </c>
      <c r="P125" s="272">
        <v>0</v>
      </c>
      <c r="Q125" s="272"/>
      <c r="R125" s="272">
        <v>0</v>
      </c>
      <c r="S125" s="272">
        <v>0</v>
      </c>
      <c r="T125" s="272">
        <v>0</v>
      </c>
      <c r="U125" s="272"/>
      <c r="V125" s="272">
        <v>0</v>
      </c>
      <c r="W125" s="272">
        <v>0</v>
      </c>
      <c r="X125" s="272">
        <v>0</v>
      </c>
      <c r="Y125" s="272"/>
      <c r="Z125" s="272">
        <v>0</v>
      </c>
      <c r="AA125" s="272">
        <v>0</v>
      </c>
      <c r="AB125" s="272">
        <v>0</v>
      </c>
      <c r="AD125" s="108" t="s">
        <v>96</v>
      </c>
      <c r="AE125" s="103">
        <f t="shared" si="52"/>
        <v>0</v>
      </c>
      <c r="AF125" s="103">
        <f t="shared" si="53"/>
        <v>0</v>
      </c>
      <c r="AG125" s="103">
        <f t="shared" si="54"/>
        <v>0</v>
      </c>
      <c r="AH125" s="143"/>
      <c r="AI125" s="103">
        <f t="shared" si="68"/>
        <v>0</v>
      </c>
      <c r="AJ125" s="103">
        <f t="shared" si="69"/>
        <v>0</v>
      </c>
      <c r="AK125" s="103">
        <f t="shared" si="70"/>
        <v>0</v>
      </c>
      <c r="AL125" s="106"/>
      <c r="AM125" s="103">
        <f t="shared" si="71"/>
        <v>0</v>
      </c>
      <c r="AN125" s="103">
        <f t="shared" si="72"/>
        <v>0</v>
      </c>
      <c r="AO125" s="103">
        <f t="shared" si="73"/>
        <v>0</v>
      </c>
      <c r="AP125" s="106"/>
      <c r="AQ125" s="103">
        <f t="shared" si="74"/>
        <v>0</v>
      </c>
      <c r="AR125" s="103">
        <f t="shared" si="75"/>
        <v>0</v>
      </c>
      <c r="AS125" s="103">
        <f t="shared" si="76"/>
        <v>0</v>
      </c>
      <c r="AT125" s="106"/>
      <c r="AU125" s="103">
        <f t="shared" si="55"/>
        <v>0</v>
      </c>
      <c r="AV125" s="103">
        <f t="shared" si="56"/>
        <v>0</v>
      </c>
      <c r="AW125" s="103">
        <f t="shared" si="57"/>
        <v>0</v>
      </c>
      <c r="AX125" s="106"/>
      <c r="AY125" s="103">
        <f t="shared" si="58"/>
        <v>0</v>
      </c>
      <c r="AZ125" s="103">
        <f t="shared" si="59"/>
        <v>0</v>
      </c>
      <c r="BA125" s="103">
        <f t="shared" si="60"/>
        <v>0</v>
      </c>
      <c r="BB125" s="143"/>
      <c r="BC125" s="103">
        <f t="shared" si="61"/>
        <v>0</v>
      </c>
      <c r="BD125" s="103">
        <f t="shared" si="62"/>
        <v>0</v>
      </c>
      <c r="BE125" s="103">
        <f t="shared" si="63"/>
        <v>0</v>
      </c>
      <c r="BF125" s="102"/>
    </row>
    <row r="126" spans="1:58" ht="15" customHeight="1" x14ac:dyDescent="0.2">
      <c r="A126" s="108" t="s">
        <v>97</v>
      </c>
      <c r="B126" s="272">
        <v>0</v>
      </c>
      <c r="C126" s="272">
        <v>0</v>
      </c>
      <c r="D126" s="272">
        <v>0</v>
      </c>
      <c r="E126" s="272"/>
      <c r="F126" s="272">
        <v>0</v>
      </c>
      <c r="G126" s="272">
        <v>0</v>
      </c>
      <c r="H126" s="272">
        <v>0</v>
      </c>
      <c r="I126" s="272"/>
      <c r="J126" s="272">
        <v>0</v>
      </c>
      <c r="K126" s="272">
        <v>0</v>
      </c>
      <c r="L126" s="272">
        <v>0</v>
      </c>
      <c r="M126" s="272"/>
      <c r="N126" s="272">
        <v>0</v>
      </c>
      <c r="O126" s="272">
        <v>0</v>
      </c>
      <c r="P126" s="272">
        <v>0</v>
      </c>
      <c r="Q126" s="272"/>
      <c r="R126" s="272">
        <v>0</v>
      </c>
      <c r="S126" s="272">
        <v>0</v>
      </c>
      <c r="T126" s="272">
        <v>0</v>
      </c>
      <c r="U126" s="272"/>
      <c r="V126" s="272">
        <v>0</v>
      </c>
      <c r="W126" s="272">
        <v>0</v>
      </c>
      <c r="X126" s="272">
        <v>0</v>
      </c>
      <c r="Y126" s="272"/>
      <c r="Z126" s="272">
        <v>0</v>
      </c>
      <c r="AA126" s="272">
        <v>0</v>
      </c>
      <c r="AB126" s="272">
        <v>0</v>
      </c>
      <c r="AD126" s="108" t="s">
        <v>97</v>
      </c>
      <c r="AE126" s="103">
        <f t="shared" si="52"/>
        <v>0</v>
      </c>
      <c r="AF126" s="103">
        <f t="shared" si="53"/>
        <v>0</v>
      </c>
      <c r="AG126" s="103">
        <f t="shared" si="54"/>
        <v>0</v>
      </c>
      <c r="AH126" s="143"/>
      <c r="AI126" s="103">
        <f t="shared" si="68"/>
        <v>0</v>
      </c>
      <c r="AJ126" s="103">
        <f t="shared" si="69"/>
        <v>0</v>
      </c>
      <c r="AK126" s="103">
        <f t="shared" si="70"/>
        <v>0</v>
      </c>
      <c r="AL126" s="106"/>
      <c r="AM126" s="103">
        <f t="shared" si="71"/>
        <v>0</v>
      </c>
      <c r="AN126" s="103">
        <f t="shared" si="72"/>
        <v>0</v>
      </c>
      <c r="AO126" s="103">
        <f t="shared" si="73"/>
        <v>0</v>
      </c>
      <c r="AP126" s="106"/>
      <c r="AQ126" s="103">
        <f t="shared" si="74"/>
        <v>0</v>
      </c>
      <c r="AR126" s="103">
        <f t="shared" si="75"/>
        <v>0</v>
      </c>
      <c r="AS126" s="103">
        <f t="shared" si="76"/>
        <v>0</v>
      </c>
      <c r="AT126" s="106"/>
      <c r="AU126" s="103">
        <f t="shared" si="55"/>
        <v>0</v>
      </c>
      <c r="AV126" s="103">
        <f t="shared" si="56"/>
        <v>0</v>
      </c>
      <c r="AW126" s="103">
        <f t="shared" si="57"/>
        <v>0</v>
      </c>
      <c r="AX126" s="106"/>
      <c r="AY126" s="103">
        <f t="shared" si="58"/>
        <v>0</v>
      </c>
      <c r="AZ126" s="103">
        <f t="shared" si="59"/>
        <v>0</v>
      </c>
      <c r="BA126" s="103">
        <f t="shared" si="60"/>
        <v>0</v>
      </c>
      <c r="BB126" s="143"/>
      <c r="BC126" s="103">
        <f t="shared" si="61"/>
        <v>0</v>
      </c>
      <c r="BD126" s="103">
        <f t="shared" si="62"/>
        <v>0</v>
      </c>
      <c r="BE126" s="103">
        <f t="shared" si="63"/>
        <v>0</v>
      </c>
      <c r="BF126" s="102"/>
    </row>
    <row r="127" spans="1:58" ht="15" customHeight="1" x14ac:dyDescent="0.2">
      <c r="A127" s="108" t="s">
        <v>98</v>
      </c>
      <c r="B127" s="272">
        <v>0</v>
      </c>
      <c r="C127" s="272">
        <v>0</v>
      </c>
      <c r="D127" s="272">
        <v>0</v>
      </c>
      <c r="E127" s="272"/>
      <c r="F127" s="272">
        <v>0</v>
      </c>
      <c r="G127" s="272">
        <v>0</v>
      </c>
      <c r="H127" s="272">
        <v>0</v>
      </c>
      <c r="I127" s="272"/>
      <c r="J127" s="272">
        <v>0</v>
      </c>
      <c r="K127" s="272">
        <v>0</v>
      </c>
      <c r="L127" s="272">
        <v>0</v>
      </c>
      <c r="M127" s="272"/>
      <c r="N127" s="272">
        <v>0</v>
      </c>
      <c r="O127" s="272">
        <v>0</v>
      </c>
      <c r="P127" s="272">
        <v>0</v>
      </c>
      <c r="Q127" s="272"/>
      <c r="R127" s="272">
        <v>0</v>
      </c>
      <c r="S127" s="272">
        <v>0</v>
      </c>
      <c r="T127" s="272">
        <v>0</v>
      </c>
      <c r="U127" s="272"/>
      <c r="V127" s="272">
        <v>0</v>
      </c>
      <c r="W127" s="272">
        <v>0</v>
      </c>
      <c r="X127" s="272">
        <v>0</v>
      </c>
      <c r="Y127" s="272"/>
      <c r="Z127" s="272">
        <v>0</v>
      </c>
      <c r="AA127" s="272">
        <v>0</v>
      </c>
      <c r="AB127" s="272">
        <v>0</v>
      </c>
      <c r="AD127" s="108" t="s">
        <v>98</v>
      </c>
      <c r="AE127" s="103">
        <f t="shared" si="52"/>
        <v>0</v>
      </c>
      <c r="AF127" s="103">
        <f t="shared" si="53"/>
        <v>0</v>
      </c>
      <c r="AG127" s="103">
        <f t="shared" si="54"/>
        <v>0</v>
      </c>
      <c r="AH127" s="143"/>
      <c r="AI127" s="103">
        <f t="shared" si="68"/>
        <v>0</v>
      </c>
      <c r="AJ127" s="103">
        <f t="shared" si="69"/>
        <v>0</v>
      </c>
      <c r="AK127" s="103">
        <f t="shared" si="70"/>
        <v>0</v>
      </c>
      <c r="AL127" s="106"/>
      <c r="AM127" s="103">
        <f t="shared" si="71"/>
        <v>0</v>
      </c>
      <c r="AN127" s="103">
        <f t="shared" si="72"/>
        <v>0</v>
      </c>
      <c r="AO127" s="103">
        <f t="shared" si="73"/>
        <v>0</v>
      </c>
      <c r="AP127" s="106"/>
      <c r="AQ127" s="103">
        <f t="shared" si="74"/>
        <v>0</v>
      </c>
      <c r="AR127" s="103">
        <f t="shared" si="75"/>
        <v>0</v>
      </c>
      <c r="AS127" s="103">
        <f t="shared" si="76"/>
        <v>0</v>
      </c>
      <c r="AT127" s="106"/>
      <c r="AU127" s="103">
        <f t="shared" si="55"/>
        <v>0</v>
      </c>
      <c r="AV127" s="103">
        <f t="shared" si="56"/>
        <v>0</v>
      </c>
      <c r="AW127" s="103">
        <f t="shared" si="57"/>
        <v>0</v>
      </c>
      <c r="AX127" s="106"/>
      <c r="AY127" s="103">
        <f t="shared" si="58"/>
        <v>0</v>
      </c>
      <c r="AZ127" s="103">
        <f t="shared" si="59"/>
        <v>0</v>
      </c>
      <c r="BA127" s="103">
        <f t="shared" si="60"/>
        <v>0</v>
      </c>
      <c r="BB127" s="143"/>
      <c r="BC127" s="103">
        <f t="shared" si="61"/>
        <v>0</v>
      </c>
      <c r="BD127" s="103">
        <f t="shared" si="62"/>
        <v>0</v>
      </c>
      <c r="BE127" s="103">
        <f t="shared" si="63"/>
        <v>0</v>
      </c>
      <c r="BF127" s="102"/>
    </row>
    <row r="128" spans="1:58" ht="15" customHeight="1" x14ac:dyDescent="0.2">
      <c r="A128" s="108" t="s">
        <v>99</v>
      </c>
      <c r="B128" s="272">
        <v>0</v>
      </c>
      <c r="C128" s="272">
        <v>0</v>
      </c>
      <c r="D128" s="272">
        <v>0</v>
      </c>
      <c r="E128" s="272"/>
      <c r="F128" s="272">
        <v>0</v>
      </c>
      <c r="G128" s="272">
        <v>0</v>
      </c>
      <c r="H128" s="272">
        <v>0</v>
      </c>
      <c r="I128" s="272"/>
      <c r="J128" s="272">
        <v>0</v>
      </c>
      <c r="K128" s="272">
        <v>0</v>
      </c>
      <c r="L128" s="272">
        <v>0</v>
      </c>
      <c r="M128" s="272"/>
      <c r="N128" s="272">
        <v>0</v>
      </c>
      <c r="O128" s="272">
        <v>0</v>
      </c>
      <c r="P128" s="272">
        <v>0</v>
      </c>
      <c r="Q128" s="272"/>
      <c r="R128" s="272">
        <v>0</v>
      </c>
      <c r="S128" s="272">
        <v>0</v>
      </c>
      <c r="T128" s="272">
        <v>0</v>
      </c>
      <c r="U128" s="272"/>
      <c r="V128" s="272">
        <v>0</v>
      </c>
      <c r="W128" s="272">
        <v>0</v>
      </c>
      <c r="X128" s="272">
        <v>0</v>
      </c>
      <c r="Y128" s="272"/>
      <c r="Z128" s="272">
        <v>0</v>
      </c>
      <c r="AA128" s="272">
        <v>0</v>
      </c>
      <c r="AB128" s="272">
        <v>0</v>
      </c>
      <c r="AD128" s="108" t="s">
        <v>99</v>
      </c>
      <c r="AE128" s="103">
        <f t="shared" si="52"/>
        <v>0</v>
      </c>
      <c r="AF128" s="103">
        <f t="shared" si="53"/>
        <v>0</v>
      </c>
      <c r="AG128" s="103">
        <f t="shared" si="54"/>
        <v>0</v>
      </c>
      <c r="AH128" s="143"/>
      <c r="AI128" s="103">
        <f t="shared" si="68"/>
        <v>0</v>
      </c>
      <c r="AJ128" s="103">
        <f t="shared" si="69"/>
        <v>0</v>
      </c>
      <c r="AK128" s="103">
        <f t="shared" si="70"/>
        <v>0</v>
      </c>
      <c r="AL128" s="106"/>
      <c r="AM128" s="103">
        <f t="shared" si="71"/>
        <v>0</v>
      </c>
      <c r="AN128" s="103">
        <f t="shared" si="72"/>
        <v>0</v>
      </c>
      <c r="AO128" s="103">
        <f t="shared" si="73"/>
        <v>0</v>
      </c>
      <c r="AP128" s="106"/>
      <c r="AQ128" s="103">
        <f t="shared" si="74"/>
        <v>0</v>
      </c>
      <c r="AR128" s="103">
        <f t="shared" si="75"/>
        <v>0</v>
      </c>
      <c r="AS128" s="103">
        <f t="shared" si="76"/>
        <v>0</v>
      </c>
      <c r="AT128" s="106"/>
      <c r="AU128" s="103">
        <f t="shared" si="55"/>
        <v>0</v>
      </c>
      <c r="AV128" s="103">
        <f t="shared" si="56"/>
        <v>0</v>
      </c>
      <c r="AW128" s="103">
        <f t="shared" si="57"/>
        <v>0</v>
      </c>
      <c r="AX128" s="106"/>
      <c r="AY128" s="103">
        <f t="shared" si="58"/>
        <v>0</v>
      </c>
      <c r="AZ128" s="103">
        <f t="shared" si="59"/>
        <v>0</v>
      </c>
      <c r="BA128" s="103">
        <f t="shared" si="60"/>
        <v>0</v>
      </c>
      <c r="BB128" s="143"/>
      <c r="BC128" s="103">
        <v>0</v>
      </c>
      <c r="BD128" s="103">
        <v>0</v>
      </c>
      <c r="BE128" s="103">
        <v>0</v>
      </c>
      <c r="BF128" s="102"/>
    </row>
    <row r="129" spans="1:58" ht="15" customHeight="1" x14ac:dyDescent="0.2">
      <c r="A129" s="108" t="s">
        <v>100</v>
      </c>
      <c r="B129" s="272">
        <v>0</v>
      </c>
      <c r="C129" s="272">
        <v>0</v>
      </c>
      <c r="D129" s="272">
        <v>0</v>
      </c>
      <c r="E129" s="272"/>
      <c r="F129" s="272">
        <v>0</v>
      </c>
      <c r="G129" s="272">
        <v>0</v>
      </c>
      <c r="H129" s="272">
        <v>0</v>
      </c>
      <c r="I129" s="272"/>
      <c r="J129" s="272">
        <v>0</v>
      </c>
      <c r="K129" s="272">
        <v>0</v>
      </c>
      <c r="L129" s="272">
        <v>0</v>
      </c>
      <c r="M129" s="272"/>
      <c r="N129" s="272">
        <v>0</v>
      </c>
      <c r="O129" s="272">
        <v>0</v>
      </c>
      <c r="P129" s="272">
        <v>0</v>
      </c>
      <c r="Q129" s="272"/>
      <c r="R129" s="272">
        <v>0</v>
      </c>
      <c r="S129" s="272">
        <v>0</v>
      </c>
      <c r="T129" s="272">
        <v>0</v>
      </c>
      <c r="U129" s="272"/>
      <c r="V129" s="272">
        <v>0</v>
      </c>
      <c r="W129" s="272">
        <v>0</v>
      </c>
      <c r="X129" s="272">
        <v>0</v>
      </c>
      <c r="Y129" s="272"/>
      <c r="Z129" s="272">
        <v>0</v>
      </c>
      <c r="AA129" s="272">
        <v>0</v>
      </c>
      <c r="AB129" s="272">
        <v>0</v>
      </c>
      <c r="AD129" s="108" t="s">
        <v>100</v>
      </c>
      <c r="AE129" s="103">
        <f t="shared" si="52"/>
        <v>0</v>
      </c>
      <c r="AF129" s="103">
        <f t="shared" si="53"/>
        <v>0</v>
      </c>
      <c r="AG129" s="103">
        <f t="shared" si="54"/>
        <v>0</v>
      </c>
      <c r="AH129" s="143"/>
      <c r="AI129" s="103">
        <f t="shared" si="68"/>
        <v>0</v>
      </c>
      <c r="AJ129" s="103">
        <f t="shared" si="69"/>
        <v>0</v>
      </c>
      <c r="AK129" s="103">
        <f t="shared" si="70"/>
        <v>0</v>
      </c>
      <c r="AL129" s="106"/>
      <c r="AM129" s="103">
        <f t="shared" si="71"/>
        <v>0</v>
      </c>
      <c r="AN129" s="103">
        <f t="shared" si="72"/>
        <v>0</v>
      </c>
      <c r="AO129" s="103">
        <f t="shared" si="73"/>
        <v>0</v>
      </c>
      <c r="AP129" s="106"/>
      <c r="AQ129" s="103">
        <f t="shared" si="74"/>
        <v>0</v>
      </c>
      <c r="AR129" s="103">
        <f t="shared" si="75"/>
        <v>0</v>
      </c>
      <c r="AS129" s="103">
        <f t="shared" si="76"/>
        <v>0</v>
      </c>
      <c r="AT129" s="106"/>
      <c r="AU129" s="103">
        <f t="shared" si="55"/>
        <v>0</v>
      </c>
      <c r="AV129" s="103">
        <f t="shared" si="56"/>
        <v>0</v>
      </c>
      <c r="AW129" s="103">
        <f t="shared" si="57"/>
        <v>0</v>
      </c>
      <c r="AX129" s="106"/>
      <c r="AY129" s="103">
        <f t="shared" si="58"/>
        <v>0</v>
      </c>
      <c r="AZ129" s="103">
        <f t="shared" si="59"/>
        <v>0</v>
      </c>
      <c r="BA129" s="103">
        <f t="shared" si="60"/>
        <v>0</v>
      </c>
      <c r="BB129" s="143"/>
      <c r="BC129" s="103">
        <f t="shared" ref="BC129:BE134" si="77">+Z129/(Z129+Z36+Z82)*100</f>
        <v>0</v>
      </c>
      <c r="BD129" s="103">
        <f t="shared" si="77"/>
        <v>0</v>
      </c>
      <c r="BE129" s="103">
        <f t="shared" si="77"/>
        <v>0</v>
      </c>
      <c r="BF129" s="102"/>
    </row>
    <row r="130" spans="1:58" ht="15" customHeight="1" x14ac:dyDescent="0.2">
      <c r="A130" s="108" t="s">
        <v>101</v>
      </c>
      <c r="B130" s="272">
        <v>0</v>
      </c>
      <c r="C130" s="272">
        <v>0</v>
      </c>
      <c r="D130" s="272">
        <v>0</v>
      </c>
      <c r="E130" s="272"/>
      <c r="F130" s="272">
        <v>0</v>
      </c>
      <c r="G130" s="272">
        <v>0</v>
      </c>
      <c r="H130" s="272">
        <v>0</v>
      </c>
      <c r="I130" s="272"/>
      <c r="J130" s="272">
        <v>0</v>
      </c>
      <c r="K130" s="272">
        <v>0</v>
      </c>
      <c r="L130" s="272">
        <v>0</v>
      </c>
      <c r="M130" s="272"/>
      <c r="N130" s="272">
        <v>0</v>
      </c>
      <c r="O130" s="272">
        <v>0</v>
      </c>
      <c r="P130" s="272">
        <v>0</v>
      </c>
      <c r="Q130" s="272"/>
      <c r="R130" s="272">
        <v>0</v>
      </c>
      <c r="S130" s="272">
        <v>0</v>
      </c>
      <c r="T130" s="272">
        <v>0</v>
      </c>
      <c r="U130" s="272"/>
      <c r="V130" s="272">
        <v>0</v>
      </c>
      <c r="W130" s="272">
        <v>0</v>
      </c>
      <c r="X130" s="272">
        <v>0</v>
      </c>
      <c r="Y130" s="272"/>
      <c r="Z130" s="272">
        <v>0</v>
      </c>
      <c r="AA130" s="272">
        <v>0</v>
      </c>
      <c r="AB130" s="272">
        <v>0</v>
      </c>
      <c r="AD130" s="108" t="s">
        <v>101</v>
      </c>
      <c r="AE130" s="103">
        <f t="shared" si="52"/>
        <v>0</v>
      </c>
      <c r="AF130" s="103">
        <f t="shared" si="53"/>
        <v>0</v>
      </c>
      <c r="AG130" s="103">
        <f t="shared" si="54"/>
        <v>0</v>
      </c>
      <c r="AH130" s="143"/>
      <c r="AI130" s="103">
        <f t="shared" si="68"/>
        <v>0</v>
      </c>
      <c r="AJ130" s="103">
        <f t="shared" si="69"/>
        <v>0</v>
      </c>
      <c r="AK130" s="103">
        <f t="shared" si="70"/>
        <v>0</v>
      </c>
      <c r="AL130" s="106"/>
      <c r="AM130" s="103">
        <f t="shared" si="71"/>
        <v>0</v>
      </c>
      <c r="AN130" s="103">
        <f t="shared" si="72"/>
        <v>0</v>
      </c>
      <c r="AO130" s="103">
        <f t="shared" si="73"/>
        <v>0</v>
      </c>
      <c r="AP130" s="106"/>
      <c r="AQ130" s="103">
        <f t="shared" si="74"/>
        <v>0</v>
      </c>
      <c r="AR130" s="103">
        <f t="shared" si="75"/>
        <v>0</v>
      </c>
      <c r="AS130" s="103">
        <f t="shared" si="76"/>
        <v>0</v>
      </c>
      <c r="AT130" s="106"/>
      <c r="AU130" s="103">
        <f t="shared" si="55"/>
        <v>0</v>
      </c>
      <c r="AV130" s="103">
        <f t="shared" si="56"/>
        <v>0</v>
      </c>
      <c r="AW130" s="103">
        <f t="shared" si="57"/>
        <v>0</v>
      </c>
      <c r="AX130" s="106"/>
      <c r="AY130" s="103">
        <f t="shared" si="58"/>
        <v>0</v>
      </c>
      <c r="AZ130" s="103">
        <f t="shared" si="59"/>
        <v>0</v>
      </c>
      <c r="BA130" s="103">
        <f t="shared" si="60"/>
        <v>0</v>
      </c>
      <c r="BB130" s="143"/>
      <c r="BC130" s="103">
        <f t="shared" si="77"/>
        <v>0</v>
      </c>
      <c r="BD130" s="103">
        <f t="shared" si="77"/>
        <v>0</v>
      </c>
      <c r="BE130" s="103">
        <f t="shared" si="77"/>
        <v>0</v>
      </c>
      <c r="BF130" s="102"/>
    </row>
    <row r="131" spans="1:58" ht="15" customHeight="1" x14ac:dyDescent="0.2">
      <c r="A131" s="108" t="s">
        <v>102</v>
      </c>
      <c r="B131" s="272">
        <v>0</v>
      </c>
      <c r="C131" s="272">
        <v>0</v>
      </c>
      <c r="D131" s="272">
        <v>0</v>
      </c>
      <c r="E131" s="272"/>
      <c r="F131" s="272">
        <v>0</v>
      </c>
      <c r="G131" s="272">
        <v>0</v>
      </c>
      <c r="H131" s="272">
        <v>0</v>
      </c>
      <c r="I131" s="272"/>
      <c r="J131" s="272">
        <v>0</v>
      </c>
      <c r="K131" s="272">
        <v>0</v>
      </c>
      <c r="L131" s="272">
        <v>0</v>
      </c>
      <c r="M131" s="272"/>
      <c r="N131" s="272">
        <v>0</v>
      </c>
      <c r="O131" s="272">
        <v>0</v>
      </c>
      <c r="P131" s="272">
        <v>0</v>
      </c>
      <c r="Q131" s="272"/>
      <c r="R131" s="272">
        <v>0</v>
      </c>
      <c r="S131" s="272">
        <v>0</v>
      </c>
      <c r="T131" s="272">
        <v>0</v>
      </c>
      <c r="U131" s="272"/>
      <c r="V131" s="272">
        <v>0</v>
      </c>
      <c r="W131" s="272">
        <v>0</v>
      </c>
      <c r="X131" s="272">
        <v>0</v>
      </c>
      <c r="Y131" s="272"/>
      <c r="Z131" s="272">
        <v>0</v>
      </c>
      <c r="AA131" s="272">
        <v>0</v>
      </c>
      <c r="AB131" s="272">
        <v>0</v>
      </c>
      <c r="AD131" s="108" t="s">
        <v>102</v>
      </c>
      <c r="AE131" s="103">
        <f t="shared" si="52"/>
        <v>0</v>
      </c>
      <c r="AF131" s="103">
        <f t="shared" si="53"/>
        <v>0</v>
      </c>
      <c r="AG131" s="103">
        <f t="shared" si="54"/>
        <v>0</v>
      </c>
      <c r="AH131" s="143"/>
      <c r="AI131" s="103">
        <f t="shared" si="68"/>
        <v>0</v>
      </c>
      <c r="AJ131" s="103">
        <f t="shared" si="69"/>
        <v>0</v>
      </c>
      <c r="AK131" s="103">
        <f t="shared" si="70"/>
        <v>0</v>
      </c>
      <c r="AL131" s="106"/>
      <c r="AM131" s="103">
        <f t="shared" si="71"/>
        <v>0</v>
      </c>
      <c r="AN131" s="103">
        <f t="shared" si="72"/>
        <v>0</v>
      </c>
      <c r="AO131" s="103">
        <f t="shared" si="73"/>
        <v>0</v>
      </c>
      <c r="AP131" s="106"/>
      <c r="AQ131" s="103">
        <f t="shared" si="74"/>
        <v>0</v>
      </c>
      <c r="AR131" s="103">
        <f t="shared" si="75"/>
        <v>0</v>
      </c>
      <c r="AS131" s="103">
        <f t="shared" si="76"/>
        <v>0</v>
      </c>
      <c r="AT131" s="106"/>
      <c r="AU131" s="103">
        <f t="shared" si="55"/>
        <v>0</v>
      </c>
      <c r="AV131" s="103">
        <f t="shared" si="56"/>
        <v>0</v>
      </c>
      <c r="AW131" s="103">
        <f t="shared" si="57"/>
        <v>0</v>
      </c>
      <c r="AX131" s="106"/>
      <c r="AY131" s="103">
        <f t="shared" si="58"/>
        <v>0</v>
      </c>
      <c r="AZ131" s="103">
        <f t="shared" si="59"/>
        <v>0</v>
      </c>
      <c r="BA131" s="103">
        <f t="shared" si="60"/>
        <v>0</v>
      </c>
      <c r="BB131" s="143"/>
      <c r="BC131" s="103">
        <f t="shared" si="77"/>
        <v>0</v>
      </c>
      <c r="BD131" s="103">
        <f t="shared" si="77"/>
        <v>0</v>
      </c>
      <c r="BE131" s="103">
        <f t="shared" si="77"/>
        <v>0</v>
      </c>
      <c r="BF131" s="102"/>
    </row>
    <row r="132" spans="1:58" ht="15" customHeight="1" x14ac:dyDescent="0.2">
      <c r="A132" s="108" t="s">
        <v>103</v>
      </c>
      <c r="B132" s="272">
        <v>0</v>
      </c>
      <c r="C132" s="272">
        <v>0</v>
      </c>
      <c r="D132" s="272">
        <v>0</v>
      </c>
      <c r="E132" s="272"/>
      <c r="F132" s="272">
        <v>0</v>
      </c>
      <c r="G132" s="272">
        <v>0</v>
      </c>
      <c r="H132" s="272">
        <v>0</v>
      </c>
      <c r="I132" s="272"/>
      <c r="J132" s="272">
        <v>0</v>
      </c>
      <c r="K132" s="272">
        <v>0</v>
      </c>
      <c r="L132" s="272">
        <v>0</v>
      </c>
      <c r="M132" s="272"/>
      <c r="N132" s="272">
        <v>0</v>
      </c>
      <c r="O132" s="272">
        <v>0</v>
      </c>
      <c r="P132" s="272">
        <v>0</v>
      </c>
      <c r="Q132" s="272"/>
      <c r="R132" s="272">
        <v>0</v>
      </c>
      <c r="S132" s="272">
        <v>0</v>
      </c>
      <c r="T132" s="272">
        <v>0</v>
      </c>
      <c r="U132" s="272"/>
      <c r="V132" s="272">
        <v>0</v>
      </c>
      <c r="W132" s="272">
        <v>0</v>
      </c>
      <c r="X132" s="272">
        <v>0</v>
      </c>
      <c r="Y132" s="272"/>
      <c r="Z132" s="272">
        <v>0</v>
      </c>
      <c r="AA132" s="272">
        <v>0</v>
      </c>
      <c r="AB132" s="272">
        <v>0</v>
      </c>
      <c r="AD132" s="108" t="s">
        <v>103</v>
      </c>
      <c r="AE132" s="103">
        <f t="shared" si="52"/>
        <v>0</v>
      </c>
      <c r="AF132" s="103">
        <f t="shared" si="53"/>
        <v>0</v>
      </c>
      <c r="AG132" s="103">
        <f t="shared" si="54"/>
        <v>0</v>
      </c>
      <c r="AH132" s="143"/>
      <c r="AI132" s="103">
        <f t="shared" si="68"/>
        <v>0</v>
      </c>
      <c r="AJ132" s="103">
        <f t="shared" si="69"/>
        <v>0</v>
      </c>
      <c r="AK132" s="103">
        <f t="shared" si="70"/>
        <v>0</v>
      </c>
      <c r="AL132" s="106"/>
      <c r="AM132" s="103">
        <f t="shared" si="71"/>
        <v>0</v>
      </c>
      <c r="AN132" s="103">
        <f t="shared" si="72"/>
        <v>0</v>
      </c>
      <c r="AO132" s="103">
        <f t="shared" si="73"/>
        <v>0</v>
      </c>
      <c r="AP132" s="106"/>
      <c r="AQ132" s="103">
        <f t="shared" si="74"/>
        <v>0</v>
      </c>
      <c r="AR132" s="103">
        <f t="shared" si="75"/>
        <v>0</v>
      </c>
      <c r="AS132" s="103">
        <f t="shared" si="76"/>
        <v>0</v>
      </c>
      <c r="AT132" s="106"/>
      <c r="AU132" s="103">
        <f t="shared" si="55"/>
        <v>0</v>
      </c>
      <c r="AV132" s="103">
        <f t="shared" si="56"/>
        <v>0</v>
      </c>
      <c r="AW132" s="103">
        <f t="shared" si="57"/>
        <v>0</v>
      </c>
      <c r="AX132" s="106"/>
      <c r="AY132" s="103">
        <f t="shared" si="58"/>
        <v>0</v>
      </c>
      <c r="AZ132" s="103">
        <f t="shared" si="59"/>
        <v>0</v>
      </c>
      <c r="BA132" s="103">
        <f t="shared" si="60"/>
        <v>0</v>
      </c>
      <c r="BB132" s="143"/>
      <c r="BC132" s="103">
        <f t="shared" si="77"/>
        <v>0</v>
      </c>
      <c r="BD132" s="103">
        <f t="shared" si="77"/>
        <v>0</v>
      </c>
      <c r="BE132" s="103">
        <f t="shared" si="77"/>
        <v>0</v>
      </c>
      <c r="BF132" s="102"/>
    </row>
    <row r="133" spans="1:58" ht="15" customHeight="1" x14ac:dyDescent="0.2">
      <c r="A133" s="108" t="s">
        <v>104</v>
      </c>
      <c r="B133" s="272">
        <v>0</v>
      </c>
      <c r="C133" s="272">
        <v>0</v>
      </c>
      <c r="D133" s="272">
        <v>0</v>
      </c>
      <c r="E133" s="272"/>
      <c r="F133" s="272">
        <v>0</v>
      </c>
      <c r="G133" s="272">
        <v>0</v>
      </c>
      <c r="H133" s="272">
        <v>0</v>
      </c>
      <c r="I133" s="272"/>
      <c r="J133" s="272">
        <v>0</v>
      </c>
      <c r="K133" s="272">
        <v>0</v>
      </c>
      <c r="L133" s="272">
        <v>0</v>
      </c>
      <c r="M133" s="272"/>
      <c r="N133" s="272">
        <v>0</v>
      </c>
      <c r="O133" s="272">
        <v>0</v>
      </c>
      <c r="P133" s="272">
        <v>0</v>
      </c>
      <c r="Q133" s="272"/>
      <c r="R133" s="272">
        <v>0</v>
      </c>
      <c r="S133" s="272">
        <v>0</v>
      </c>
      <c r="T133" s="272">
        <v>0</v>
      </c>
      <c r="U133" s="272"/>
      <c r="V133" s="272">
        <v>0</v>
      </c>
      <c r="W133" s="272">
        <v>0</v>
      </c>
      <c r="X133" s="272">
        <v>0</v>
      </c>
      <c r="Y133" s="272"/>
      <c r="Z133" s="272">
        <v>0</v>
      </c>
      <c r="AA133" s="272">
        <v>0</v>
      </c>
      <c r="AB133" s="272">
        <v>0</v>
      </c>
      <c r="AD133" s="108" t="s">
        <v>104</v>
      </c>
      <c r="AE133" s="103">
        <f t="shared" si="52"/>
        <v>0</v>
      </c>
      <c r="AF133" s="103">
        <f t="shared" si="53"/>
        <v>0</v>
      </c>
      <c r="AG133" s="103">
        <f t="shared" si="54"/>
        <v>0</v>
      </c>
      <c r="AH133" s="143"/>
      <c r="AI133" s="103">
        <f t="shared" si="68"/>
        <v>0</v>
      </c>
      <c r="AJ133" s="103">
        <f t="shared" si="69"/>
        <v>0</v>
      </c>
      <c r="AK133" s="103">
        <f t="shared" si="70"/>
        <v>0</v>
      </c>
      <c r="AL133" s="106"/>
      <c r="AM133" s="103">
        <f t="shared" si="71"/>
        <v>0</v>
      </c>
      <c r="AN133" s="103">
        <f t="shared" si="72"/>
        <v>0</v>
      </c>
      <c r="AO133" s="103">
        <f t="shared" si="73"/>
        <v>0</v>
      </c>
      <c r="AP133" s="106"/>
      <c r="AQ133" s="103">
        <f t="shared" si="74"/>
        <v>0</v>
      </c>
      <c r="AR133" s="103">
        <f t="shared" si="75"/>
        <v>0</v>
      </c>
      <c r="AS133" s="103">
        <f t="shared" si="76"/>
        <v>0</v>
      </c>
      <c r="AT133" s="106"/>
      <c r="AU133" s="103">
        <f t="shared" si="55"/>
        <v>0</v>
      </c>
      <c r="AV133" s="103">
        <f t="shared" si="56"/>
        <v>0</v>
      </c>
      <c r="AW133" s="103">
        <f t="shared" si="57"/>
        <v>0</v>
      </c>
      <c r="AX133" s="106"/>
      <c r="AY133" s="103">
        <f t="shared" si="58"/>
        <v>0</v>
      </c>
      <c r="AZ133" s="103">
        <f t="shared" si="59"/>
        <v>0</v>
      </c>
      <c r="BA133" s="103">
        <f t="shared" si="60"/>
        <v>0</v>
      </c>
      <c r="BB133" s="143"/>
      <c r="BC133" s="103">
        <f t="shared" si="77"/>
        <v>0</v>
      </c>
      <c r="BD133" s="103">
        <f t="shared" si="77"/>
        <v>0</v>
      </c>
      <c r="BE133" s="103">
        <f t="shared" si="77"/>
        <v>0</v>
      </c>
      <c r="BF133" s="102"/>
    </row>
    <row r="134" spans="1:58" ht="15" customHeight="1" thickBot="1" x14ac:dyDescent="0.25">
      <c r="A134" s="123" t="s">
        <v>105</v>
      </c>
      <c r="B134" s="272">
        <v>0</v>
      </c>
      <c r="C134" s="272">
        <v>0</v>
      </c>
      <c r="D134" s="272">
        <v>0</v>
      </c>
      <c r="E134" s="272"/>
      <c r="F134" s="272">
        <v>0</v>
      </c>
      <c r="G134" s="272">
        <v>0</v>
      </c>
      <c r="H134" s="272">
        <v>0</v>
      </c>
      <c r="I134" s="272"/>
      <c r="J134" s="272">
        <v>0</v>
      </c>
      <c r="K134" s="272">
        <v>0</v>
      </c>
      <c r="L134" s="272">
        <v>0</v>
      </c>
      <c r="M134" s="272"/>
      <c r="N134" s="272">
        <v>0</v>
      </c>
      <c r="O134" s="272">
        <v>0</v>
      </c>
      <c r="P134" s="272">
        <v>0</v>
      </c>
      <c r="Q134" s="272"/>
      <c r="R134" s="272">
        <v>0</v>
      </c>
      <c r="S134" s="272">
        <v>0</v>
      </c>
      <c r="T134" s="272">
        <v>0</v>
      </c>
      <c r="U134" s="272"/>
      <c r="V134" s="272">
        <v>0</v>
      </c>
      <c r="W134" s="272">
        <v>0</v>
      </c>
      <c r="X134" s="272">
        <v>0</v>
      </c>
      <c r="Y134" s="272"/>
      <c r="Z134" s="272">
        <v>0</v>
      </c>
      <c r="AA134" s="272">
        <v>0</v>
      </c>
      <c r="AB134" s="272">
        <v>0</v>
      </c>
      <c r="AD134" s="123" t="s">
        <v>105</v>
      </c>
      <c r="AE134" s="105">
        <f t="shared" si="52"/>
        <v>0</v>
      </c>
      <c r="AF134" s="105">
        <f t="shared" si="53"/>
        <v>0</v>
      </c>
      <c r="AG134" s="105">
        <f t="shared" si="54"/>
        <v>0</v>
      </c>
      <c r="AH134" s="156"/>
      <c r="AI134" s="105">
        <f t="shared" si="68"/>
        <v>0</v>
      </c>
      <c r="AJ134" s="105">
        <f t="shared" si="69"/>
        <v>0</v>
      </c>
      <c r="AK134" s="105">
        <f t="shared" si="70"/>
        <v>0</v>
      </c>
      <c r="AL134" s="101"/>
      <c r="AM134" s="105">
        <f t="shared" si="71"/>
        <v>0</v>
      </c>
      <c r="AN134" s="105">
        <f t="shared" si="72"/>
        <v>0</v>
      </c>
      <c r="AO134" s="105">
        <f t="shared" si="73"/>
        <v>0</v>
      </c>
      <c r="AP134" s="101"/>
      <c r="AQ134" s="105">
        <f t="shared" si="74"/>
        <v>0</v>
      </c>
      <c r="AR134" s="105">
        <f t="shared" si="75"/>
        <v>0</v>
      </c>
      <c r="AS134" s="105">
        <f t="shared" si="76"/>
        <v>0</v>
      </c>
      <c r="AT134" s="101"/>
      <c r="AU134" s="105">
        <f t="shared" si="55"/>
        <v>0</v>
      </c>
      <c r="AV134" s="105">
        <f t="shared" si="56"/>
        <v>0</v>
      </c>
      <c r="AW134" s="105">
        <f t="shared" si="57"/>
        <v>0</v>
      </c>
      <c r="AX134" s="101"/>
      <c r="AY134" s="105">
        <f t="shared" si="58"/>
        <v>0</v>
      </c>
      <c r="AZ134" s="105">
        <f t="shared" si="59"/>
        <v>0</v>
      </c>
      <c r="BA134" s="105">
        <f t="shared" si="60"/>
        <v>0</v>
      </c>
      <c r="BB134" s="156"/>
      <c r="BC134" s="105">
        <f t="shared" si="77"/>
        <v>0</v>
      </c>
      <c r="BD134" s="105">
        <f t="shared" si="77"/>
        <v>0</v>
      </c>
      <c r="BE134" s="105">
        <f t="shared" si="77"/>
        <v>0</v>
      </c>
      <c r="BF134" s="102"/>
    </row>
    <row r="135" spans="1:58" ht="15" customHeight="1" x14ac:dyDescent="0.2">
      <c r="A135" s="334" t="s">
        <v>256</v>
      </c>
      <c r="B135" s="334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4"/>
      <c r="N135" s="334"/>
      <c r="O135" s="334"/>
      <c r="P135" s="334"/>
      <c r="Q135" s="334"/>
      <c r="R135" s="334"/>
      <c r="S135" s="334"/>
      <c r="T135" s="334"/>
      <c r="U135" s="334"/>
      <c r="V135" s="334"/>
      <c r="W135" s="334"/>
      <c r="X135" s="334"/>
      <c r="Y135" s="334"/>
      <c r="Z135" s="334"/>
      <c r="AA135" s="334"/>
      <c r="AB135" s="334"/>
      <c r="AD135" s="334" t="s">
        <v>256</v>
      </c>
      <c r="AE135" s="334"/>
      <c r="AF135" s="334"/>
      <c r="AG135" s="334"/>
      <c r="AH135" s="334"/>
      <c r="AI135" s="334"/>
      <c r="AJ135" s="334"/>
      <c r="AK135" s="334"/>
      <c r="AL135" s="334"/>
      <c r="AM135" s="334"/>
      <c r="AN135" s="334"/>
      <c r="AO135" s="334"/>
      <c r="AP135" s="334"/>
      <c r="AQ135" s="334"/>
      <c r="AR135" s="334"/>
      <c r="AS135" s="334"/>
      <c r="AT135" s="334"/>
      <c r="AU135" s="334"/>
      <c r="AV135" s="334"/>
      <c r="AW135" s="334"/>
      <c r="AX135" s="334"/>
      <c r="AY135" s="334"/>
      <c r="AZ135" s="334"/>
      <c r="BA135" s="334"/>
      <c r="BB135" s="334"/>
      <c r="BC135" s="334"/>
      <c r="BD135" s="334"/>
      <c r="BE135" s="334"/>
    </row>
    <row r="136" spans="1:58" ht="15" customHeight="1" x14ac:dyDescent="0.2">
      <c r="A136" s="335" t="s">
        <v>242</v>
      </c>
      <c r="B136" s="335"/>
      <c r="C136" s="335"/>
      <c r="D136" s="335"/>
      <c r="E136" s="335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  <c r="AA136" s="335"/>
      <c r="AB136" s="335"/>
      <c r="AD136" s="335" t="s">
        <v>242</v>
      </c>
      <c r="AE136" s="335"/>
      <c r="AF136" s="335"/>
      <c r="AG136" s="335"/>
      <c r="AH136" s="335"/>
      <c r="AI136" s="335"/>
      <c r="AJ136" s="335"/>
      <c r="AK136" s="335"/>
      <c r="AL136" s="335"/>
      <c r="AM136" s="335"/>
      <c r="AN136" s="335"/>
      <c r="AO136" s="335"/>
      <c r="AP136" s="335"/>
      <c r="AQ136" s="335"/>
      <c r="AR136" s="335"/>
      <c r="AS136" s="335"/>
      <c r="AT136" s="335"/>
      <c r="AU136" s="335"/>
      <c r="AV136" s="335"/>
      <c r="AW136" s="335"/>
      <c r="AX136" s="335"/>
      <c r="AY136" s="335"/>
      <c r="AZ136" s="335"/>
      <c r="BA136" s="335"/>
      <c r="BB136" s="335"/>
      <c r="BC136" s="335"/>
      <c r="BD136" s="335"/>
      <c r="BE136" s="335"/>
    </row>
    <row r="137" spans="1:58" ht="15" customHeight="1" x14ac:dyDescent="0.2">
      <c r="BF137" s="102"/>
    </row>
    <row r="138" spans="1:58" ht="15" customHeight="1" x14ac:dyDescent="0.2">
      <c r="BF138" s="102"/>
    </row>
    <row r="139" spans="1:58" ht="15" customHeight="1" x14ac:dyDescent="0.2">
      <c r="BF139" s="102"/>
    </row>
    <row r="140" spans="1:58" ht="15" customHeight="1" x14ac:dyDescent="0.2">
      <c r="AE140" s="158"/>
      <c r="BF140" s="102"/>
    </row>
    <row r="141" spans="1:58" ht="15" customHeight="1" x14ac:dyDescent="0.2">
      <c r="AE141" s="158"/>
      <c r="BF141" s="102"/>
    </row>
    <row r="142" spans="1:58" ht="15" customHeight="1" x14ac:dyDescent="0.2">
      <c r="AE142" s="158"/>
      <c r="BF142" s="102"/>
    </row>
    <row r="143" spans="1:58" ht="15" customHeight="1" x14ac:dyDescent="0.2">
      <c r="AE143" s="158"/>
    </row>
    <row r="144" spans="1:58" ht="15" customHeight="1" x14ac:dyDescent="0.2">
      <c r="AE144" s="158"/>
    </row>
    <row r="145" spans="31:31" ht="15" customHeight="1" x14ac:dyDescent="0.2">
      <c r="AE145" s="158"/>
    </row>
    <row r="146" spans="31:31" ht="15" customHeight="1" x14ac:dyDescent="0.2">
      <c r="AE146" s="158"/>
    </row>
    <row r="147" spans="31:31" ht="15" customHeight="1" x14ac:dyDescent="0.2">
      <c r="AE147" s="158"/>
    </row>
    <row r="148" spans="31:31" ht="15" customHeight="1" x14ac:dyDescent="0.2">
      <c r="AE148" s="158"/>
    </row>
    <row r="149" spans="31:31" ht="15" customHeight="1" x14ac:dyDescent="0.2">
      <c r="AE149" s="158"/>
    </row>
    <row r="150" spans="31:31" ht="15" customHeight="1" x14ac:dyDescent="0.2">
      <c r="AE150" s="158"/>
    </row>
    <row r="151" spans="31:31" ht="15" customHeight="1" x14ac:dyDescent="0.2">
      <c r="AE151" s="158"/>
    </row>
    <row r="152" spans="31:31" ht="15" customHeight="1" x14ac:dyDescent="0.2">
      <c r="AE152" s="158"/>
    </row>
    <row r="153" spans="31:31" ht="15" customHeight="1" x14ac:dyDescent="0.2">
      <c r="AE153" s="158"/>
    </row>
    <row r="154" spans="31:31" ht="15" customHeight="1" x14ac:dyDescent="0.2">
      <c r="AE154" s="158"/>
    </row>
    <row r="155" spans="31:31" ht="15" customHeight="1" x14ac:dyDescent="0.2">
      <c r="AE155" s="158"/>
    </row>
    <row r="156" spans="31:31" ht="15" customHeight="1" x14ac:dyDescent="0.2">
      <c r="AE156" s="158"/>
    </row>
    <row r="157" spans="31:31" ht="15" customHeight="1" x14ac:dyDescent="0.2">
      <c r="AE157" s="158"/>
    </row>
    <row r="158" spans="31:31" ht="15" customHeight="1" x14ac:dyDescent="0.2">
      <c r="AE158" s="158"/>
    </row>
    <row r="159" spans="31:31" ht="15" customHeight="1" x14ac:dyDescent="0.2">
      <c r="AE159" s="158"/>
    </row>
    <row r="160" spans="31:31" ht="15" customHeight="1" x14ac:dyDescent="0.2">
      <c r="AE160" s="158"/>
    </row>
    <row r="161" spans="31:31" ht="15" customHeight="1" x14ac:dyDescent="0.2">
      <c r="AE161" s="158"/>
    </row>
    <row r="162" spans="31:31" ht="15" customHeight="1" x14ac:dyDescent="0.2">
      <c r="AE162" s="158"/>
    </row>
    <row r="163" spans="31:31" ht="15" customHeight="1" x14ac:dyDescent="0.2">
      <c r="AE163" s="158"/>
    </row>
    <row r="164" spans="31:31" ht="15" customHeight="1" x14ac:dyDescent="0.2">
      <c r="AE164" s="158"/>
    </row>
    <row r="165" spans="31:31" ht="15" customHeight="1" x14ac:dyDescent="0.2">
      <c r="AE165" s="158"/>
    </row>
    <row r="166" spans="31:31" ht="15" customHeight="1" x14ac:dyDescent="0.2">
      <c r="AE166" s="158"/>
    </row>
    <row r="167" spans="31:31" ht="15" customHeight="1" x14ac:dyDescent="0.2">
      <c r="AE167" s="158"/>
    </row>
    <row r="168" spans="31:31" ht="15" customHeight="1" x14ac:dyDescent="0.2">
      <c r="AE168" s="158"/>
    </row>
    <row r="169" spans="31:31" ht="15" customHeight="1" x14ac:dyDescent="0.2">
      <c r="AE169" s="158"/>
    </row>
    <row r="170" spans="31:31" ht="15" customHeight="1" x14ac:dyDescent="0.2">
      <c r="AE170" s="158"/>
    </row>
    <row r="171" spans="31:31" ht="15" customHeight="1" x14ac:dyDescent="0.2">
      <c r="AE171" s="158"/>
    </row>
    <row r="172" spans="31:31" ht="15" customHeight="1" x14ac:dyDescent="0.2">
      <c r="AE172" s="158"/>
    </row>
    <row r="173" spans="31:31" ht="15" customHeight="1" x14ac:dyDescent="0.2">
      <c r="AE173" s="158"/>
    </row>
    <row r="174" spans="31:31" ht="15" customHeight="1" x14ac:dyDescent="0.2">
      <c r="AE174" s="158"/>
    </row>
    <row r="175" spans="31:31" ht="15" customHeight="1" x14ac:dyDescent="0.2">
      <c r="AE175" s="158"/>
    </row>
    <row r="176" spans="31:31" ht="15" customHeight="1" x14ac:dyDescent="0.2">
      <c r="AE176" s="158"/>
    </row>
    <row r="177" spans="31:31" ht="15" customHeight="1" x14ac:dyDescent="0.2">
      <c r="AE177" s="158"/>
    </row>
    <row r="178" spans="31:31" ht="15" customHeight="1" x14ac:dyDescent="0.2">
      <c r="AE178" s="158"/>
    </row>
  </sheetData>
  <mergeCells count="104">
    <mergeCell ref="AD100:BE100"/>
    <mergeCell ref="A101:AB101"/>
    <mergeCell ref="AD101:BE101"/>
    <mergeCell ref="A54:AB54"/>
    <mergeCell ref="AD54:BE54"/>
    <mergeCell ref="A96:AB96"/>
    <mergeCell ref="AD96:BE96"/>
    <mergeCell ref="A97:AB97"/>
    <mergeCell ref="AD97:BE97"/>
    <mergeCell ref="A98:AB98"/>
    <mergeCell ref="AD98:BE98"/>
    <mergeCell ref="A99:AB99"/>
    <mergeCell ref="AD99:BE99"/>
    <mergeCell ref="BC56:BE56"/>
    <mergeCell ref="A88:AB88"/>
    <mergeCell ref="AD88:BE88"/>
    <mergeCell ref="A89:AB89"/>
    <mergeCell ref="AD89:BE89"/>
    <mergeCell ref="AI56:AK56"/>
    <mergeCell ref="AM56:AO56"/>
    <mergeCell ref="AQ56:AS56"/>
    <mergeCell ref="AU56:AW56"/>
    <mergeCell ref="AY56:BA56"/>
    <mergeCell ref="R56:T56"/>
    <mergeCell ref="A49:AB49"/>
    <mergeCell ref="AD49:BE49"/>
    <mergeCell ref="A50:AB50"/>
    <mergeCell ref="AD50:BE50"/>
    <mergeCell ref="A51:AB51"/>
    <mergeCell ref="AD51:BE51"/>
    <mergeCell ref="A52:AB52"/>
    <mergeCell ref="AD52:BE52"/>
    <mergeCell ref="A53:AB53"/>
    <mergeCell ref="AD53:BE53"/>
    <mergeCell ref="A10:A11"/>
    <mergeCell ref="B10:D10"/>
    <mergeCell ref="F10:H10"/>
    <mergeCell ref="J10:L10"/>
    <mergeCell ref="N10:P10"/>
    <mergeCell ref="A3:AB3"/>
    <mergeCell ref="A6:AB6"/>
    <mergeCell ref="AD3:BE3"/>
    <mergeCell ref="A4:AB4"/>
    <mergeCell ref="AD4:BE4"/>
    <mergeCell ref="A5:AB5"/>
    <mergeCell ref="AD5:BE5"/>
    <mergeCell ref="AD6:BE6"/>
    <mergeCell ref="A7:AB7"/>
    <mergeCell ref="AD7:BE7"/>
    <mergeCell ref="A8:AB8"/>
    <mergeCell ref="AD8:BE8"/>
    <mergeCell ref="A136:AB136"/>
    <mergeCell ref="AD136:BE136"/>
    <mergeCell ref="AI103:AK103"/>
    <mergeCell ref="AM103:AO103"/>
    <mergeCell ref="AQ103:AS103"/>
    <mergeCell ref="AU103:AW103"/>
    <mergeCell ref="AY103:BA103"/>
    <mergeCell ref="R103:T103"/>
    <mergeCell ref="V103:X103"/>
    <mergeCell ref="Z103:AB103"/>
    <mergeCell ref="AD103:AD104"/>
    <mergeCell ref="AE103:AG103"/>
    <mergeCell ref="A103:A104"/>
    <mergeCell ref="B103:D103"/>
    <mergeCell ref="F103:H103"/>
    <mergeCell ref="J103:L103"/>
    <mergeCell ref="A135:AB135"/>
    <mergeCell ref="AD135:BE135"/>
    <mergeCell ref="N103:P103"/>
    <mergeCell ref="BC103:BE103"/>
    <mergeCell ref="V56:X56"/>
    <mergeCell ref="Z56:AB56"/>
    <mergeCell ref="AD56:AD57"/>
    <mergeCell ref="AE56:AG56"/>
    <mergeCell ref="A56:A57"/>
    <mergeCell ref="B56:D56"/>
    <mergeCell ref="F56:H56"/>
    <mergeCell ref="J56:L56"/>
    <mergeCell ref="N56:P56"/>
    <mergeCell ref="A100:AB100"/>
    <mergeCell ref="AA1:AB2"/>
    <mergeCell ref="AA46:AB47"/>
    <mergeCell ref="AA91:AB92"/>
    <mergeCell ref="BG92:BH93"/>
    <mergeCell ref="BG46:BH47"/>
    <mergeCell ref="BG1:BH2"/>
    <mergeCell ref="A43:AB43"/>
    <mergeCell ref="AD43:BE43"/>
    <mergeCell ref="BC10:BE10"/>
    <mergeCell ref="A42:AB42"/>
    <mergeCell ref="AD42:BE42"/>
    <mergeCell ref="A45:AB45"/>
    <mergeCell ref="AD45:BE45"/>
    <mergeCell ref="AI10:AK10"/>
    <mergeCell ref="AM10:AO10"/>
    <mergeCell ref="AQ10:AS10"/>
    <mergeCell ref="AU10:AW10"/>
    <mergeCell ref="AY10:BA10"/>
    <mergeCell ref="R10:T10"/>
    <mergeCell ref="V10:X10"/>
    <mergeCell ref="Z10:AB10"/>
    <mergeCell ref="AD10:AD11"/>
    <mergeCell ref="AE10:AG10"/>
  </mergeCells>
  <hyperlinks>
    <hyperlink ref="AD1" r:id="rId1" location="INDICE!A1" display="INDICE"/>
    <hyperlink ref="AA1" r:id="rId2" location="INDICE!A1"/>
    <hyperlink ref="AA1:AB2" location="INDICE!A1" display="INDICE"/>
    <hyperlink ref="AA46" r:id="rId3" location="INDICE!A1"/>
    <hyperlink ref="AA46:AB47" location="INDICE!A1" display="INDICE"/>
    <hyperlink ref="AA91" r:id="rId4" location="INDICE!A1"/>
    <hyperlink ref="AA91:AB92" location="INDICE!A1" display="INDICE"/>
    <hyperlink ref="BG92" r:id="rId5" location="INDICE!A1"/>
    <hyperlink ref="BG92:BH93" location="INDICE!A1" display="INDICE"/>
    <hyperlink ref="BG46" r:id="rId6" location="INDICE!A1"/>
    <hyperlink ref="BG46:BH47" location="INDICE!A1" display="INDICE"/>
    <hyperlink ref="BG1" r:id="rId7" location="INDICE!A1"/>
    <hyperlink ref="BG1:BH2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8"/>
  <headerFooter alignWithMargins="0"/>
  <rowBreaks count="4" manualBreakCount="4">
    <brk id="44" max="16383" man="1"/>
    <brk id="48" max="16383" man="1"/>
    <brk id="90" max="56" man="1"/>
    <brk id="95" max="5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zoomScaleNormal="100" zoomScaleSheetLayoutView="50" workbookViewId="0">
      <selection activeCell="AE1" sqref="AE1:AF2"/>
    </sheetView>
  </sheetViews>
  <sheetFormatPr baseColWidth="10" defaultRowHeight="15" customHeight="1" x14ac:dyDescent="0.2"/>
  <cols>
    <col min="1" max="1" width="16.28515625" style="108" customWidth="1"/>
    <col min="2" max="4" width="6.42578125" style="108" customWidth="1"/>
    <col min="5" max="5" width="1.7109375" style="108" customWidth="1"/>
    <col min="6" max="8" width="5.42578125" style="108" customWidth="1"/>
    <col min="9" max="9" width="1.7109375" style="108" customWidth="1"/>
    <col min="10" max="12" width="5.42578125" style="108" customWidth="1"/>
    <col min="13" max="13" width="1.7109375" style="108" customWidth="1"/>
    <col min="14" max="16" width="5.42578125" style="108" customWidth="1"/>
    <col min="17" max="17" width="1.7109375" style="108" customWidth="1"/>
    <col min="18" max="20" width="5.42578125" style="108" customWidth="1"/>
    <col min="21" max="21" width="1.7109375" style="108" customWidth="1"/>
    <col min="22" max="24" width="5.42578125" style="108" customWidth="1"/>
    <col min="25" max="25" width="1.7109375" style="108" customWidth="1"/>
    <col min="26" max="28" width="6.7109375" style="108" customWidth="1"/>
    <col min="29" max="33" width="8.7109375" style="171" customWidth="1"/>
    <col min="34" max="256" width="11.42578125" style="171"/>
    <col min="257" max="257" width="21.42578125" style="171" customWidth="1"/>
    <col min="258" max="258" width="8.42578125" style="171" customWidth="1"/>
    <col min="259" max="259" width="8.140625" style="171" customWidth="1"/>
    <col min="260" max="260" width="7.5703125" style="171" customWidth="1"/>
    <col min="261" max="261" width="1.7109375" style="171" customWidth="1"/>
    <col min="262" max="264" width="6.7109375" style="171" customWidth="1"/>
    <col min="265" max="265" width="1.7109375" style="171" customWidth="1"/>
    <col min="266" max="268" width="6.7109375" style="171" customWidth="1"/>
    <col min="269" max="269" width="1.7109375" style="171" customWidth="1"/>
    <col min="270" max="272" width="6.7109375" style="171" customWidth="1"/>
    <col min="273" max="273" width="1.7109375" style="171" customWidth="1"/>
    <col min="274" max="276" width="6.7109375" style="171" customWidth="1"/>
    <col min="277" max="277" width="1.7109375" style="171" customWidth="1"/>
    <col min="278" max="280" width="6.7109375" style="171" customWidth="1"/>
    <col min="281" max="281" width="1.7109375" style="171" customWidth="1"/>
    <col min="282" max="284" width="6.7109375" style="171" customWidth="1"/>
    <col min="285" max="512" width="11.42578125" style="171"/>
    <col min="513" max="513" width="21.42578125" style="171" customWidth="1"/>
    <col min="514" max="514" width="8.42578125" style="171" customWidth="1"/>
    <col min="515" max="515" width="8.140625" style="171" customWidth="1"/>
    <col min="516" max="516" width="7.5703125" style="171" customWidth="1"/>
    <col min="517" max="517" width="1.7109375" style="171" customWidth="1"/>
    <col min="518" max="520" width="6.7109375" style="171" customWidth="1"/>
    <col min="521" max="521" width="1.7109375" style="171" customWidth="1"/>
    <col min="522" max="524" width="6.7109375" style="171" customWidth="1"/>
    <col min="525" max="525" width="1.7109375" style="171" customWidth="1"/>
    <col min="526" max="528" width="6.7109375" style="171" customWidth="1"/>
    <col min="529" max="529" width="1.7109375" style="171" customWidth="1"/>
    <col min="530" max="532" width="6.7109375" style="171" customWidth="1"/>
    <col min="533" max="533" width="1.7109375" style="171" customWidth="1"/>
    <col min="534" max="536" width="6.7109375" style="171" customWidth="1"/>
    <col min="537" max="537" width="1.7109375" style="171" customWidth="1"/>
    <col min="538" max="540" width="6.7109375" style="171" customWidth="1"/>
    <col min="541" max="768" width="11.42578125" style="171"/>
    <col min="769" max="769" width="21.42578125" style="171" customWidth="1"/>
    <col min="770" max="770" width="8.42578125" style="171" customWidth="1"/>
    <col min="771" max="771" width="8.140625" style="171" customWidth="1"/>
    <col min="772" max="772" width="7.5703125" style="171" customWidth="1"/>
    <col min="773" max="773" width="1.7109375" style="171" customWidth="1"/>
    <col min="774" max="776" width="6.7109375" style="171" customWidth="1"/>
    <col min="777" max="777" width="1.7109375" style="171" customWidth="1"/>
    <col min="778" max="780" width="6.7109375" style="171" customWidth="1"/>
    <col min="781" max="781" width="1.7109375" style="171" customWidth="1"/>
    <col min="782" max="784" width="6.7109375" style="171" customWidth="1"/>
    <col min="785" max="785" width="1.7109375" style="171" customWidth="1"/>
    <col min="786" max="788" width="6.7109375" style="171" customWidth="1"/>
    <col min="789" max="789" width="1.7109375" style="171" customWidth="1"/>
    <col min="790" max="792" width="6.7109375" style="171" customWidth="1"/>
    <col min="793" max="793" width="1.7109375" style="171" customWidth="1"/>
    <col min="794" max="796" width="6.7109375" style="171" customWidth="1"/>
    <col min="797" max="1024" width="11.42578125" style="171"/>
    <col min="1025" max="1025" width="21.42578125" style="171" customWidth="1"/>
    <col min="1026" max="1026" width="8.42578125" style="171" customWidth="1"/>
    <col min="1027" max="1027" width="8.140625" style="171" customWidth="1"/>
    <col min="1028" max="1028" width="7.5703125" style="171" customWidth="1"/>
    <col min="1029" max="1029" width="1.7109375" style="171" customWidth="1"/>
    <col min="1030" max="1032" width="6.7109375" style="171" customWidth="1"/>
    <col min="1033" max="1033" width="1.7109375" style="171" customWidth="1"/>
    <col min="1034" max="1036" width="6.7109375" style="171" customWidth="1"/>
    <col min="1037" max="1037" width="1.7109375" style="171" customWidth="1"/>
    <col min="1038" max="1040" width="6.7109375" style="171" customWidth="1"/>
    <col min="1041" max="1041" width="1.7109375" style="171" customWidth="1"/>
    <col min="1042" max="1044" width="6.7109375" style="171" customWidth="1"/>
    <col min="1045" max="1045" width="1.7109375" style="171" customWidth="1"/>
    <col min="1046" max="1048" width="6.7109375" style="171" customWidth="1"/>
    <col min="1049" max="1049" width="1.7109375" style="171" customWidth="1"/>
    <col min="1050" max="1052" width="6.7109375" style="171" customWidth="1"/>
    <col min="1053" max="1280" width="11.42578125" style="171"/>
    <col min="1281" max="1281" width="21.42578125" style="171" customWidth="1"/>
    <col min="1282" max="1282" width="8.42578125" style="171" customWidth="1"/>
    <col min="1283" max="1283" width="8.140625" style="171" customWidth="1"/>
    <col min="1284" max="1284" width="7.5703125" style="171" customWidth="1"/>
    <col min="1285" max="1285" width="1.7109375" style="171" customWidth="1"/>
    <col min="1286" max="1288" width="6.7109375" style="171" customWidth="1"/>
    <col min="1289" max="1289" width="1.7109375" style="171" customWidth="1"/>
    <col min="1290" max="1292" width="6.7109375" style="171" customWidth="1"/>
    <col min="1293" max="1293" width="1.7109375" style="171" customWidth="1"/>
    <col min="1294" max="1296" width="6.7109375" style="171" customWidth="1"/>
    <col min="1297" max="1297" width="1.7109375" style="171" customWidth="1"/>
    <col min="1298" max="1300" width="6.7109375" style="171" customWidth="1"/>
    <col min="1301" max="1301" width="1.7109375" style="171" customWidth="1"/>
    <col min="1302" max="1304" width="6.7109375" style="171" customWidth="1"/>
    <col min="1305" max="1305" width="1.7109375" style="171" customWidth="1"/>
    <col min="1306" max="1308" width="6.7109375" style="171" customWidth="1"/>
    <col min="1309" max="1536" width="11.42578125" style="171"/>
    <col min="1537" max="1537" width="21.42578125" style="171" customWidth="1"/>
    <col min="1538" max="1538" width="8.42578125" style="171" customWidth="1"/>
    <col min="1539" max="1539" width="8.140625" style="171" customWidth="1"/>
    <col min="1540" max="1540" width="7.5703125" style="171" customWidth="1"/>
    <col min="1541" max="1541" width="1.7109375" style="171" customWidth="1"/>
    <col min="1542" max="1544" width="6.7109375" style="171" customWidth="1"/>
    <col min="1545" max="1545" width="1.7109375" style="171" customWidth="1"/>
    <col min="1546" max="1548" width="6.7109375" style="171" customWidth="1"/>
    <col min="1549" max="1549" width="1.7109375" style="171" customWidth="1"/>
    <col min="1550" max="1552" width="6.7109375" style="171" customWidth="1"/>
    <col min="1553" max="1553" width="1.7109375" style="171" customWidth="1"/>
    <col min="1554" max="1556" width="6.7109375" style="171" customWidth="1"/>
    <col min="1557" max="1557" width="1.7109375" style="171" customWidth="1"/>
    <col min="1558" max="1560" width="6.7109375" style="171" customWidth="1"/>
    <col min="1561" max="1561" width="1.7109375" style="171" customWidth="1"/>
    <col min="1562" max="1564" width="6.7109375" style="171" customWidth="1"/>
    <col min="1565" max="1792" width="11.42578125" style="171"/>
    <col min="1793" max="1793" width="21.42578125" style="171" customWidth="1"/>
    <col min="1794" max="1794" width="8.42578125" style="171" customWidth="1"/>
    <col min="1795" max="1795" width="8.140625" style="171" customWidth="1"/>
    <col min="1796" max="1796" width="7.5703125" style="171" customWidth="1"/>
    <col min="1797" max="1797" width="1.7109375" style="171" customWidth="1"/>
    <col min="1798" max="1800" width="6.7109375" style="171" customWidth="1"/>
    <col min="1801" max="1801" width="1.7109375" style="171" customWidth="1"/>
    <col min="1802" max="1804" width="6.7109375" style="171" customWidth="1"/>
    <col min="1805" max="1805" width="1.7109375" style="171" customWidth="1"/>
    <col min="1806" max="1808" width="6.7109375" style="171" customWidth="1"/>
    <col min="1809" max="1809" width="1.7109375" style="171" customWidth="1"/>
    <col min="1810" max="1812" width="6.7109375" style="171" customWidth="1"/>
    <col min="1813" max="1813" width="1.7109375" style="171" customWidth="1"/>
    <col min="1814" max="1816" width="6.7109375" style="171" customWidth="1"/>
    <col min="1817" max="1817" width="1.7109375" style="171" customWidth="1"/>
    <col min="1818" max="1820" width="6.7109375" style="171" customWidth="1"/>
    <col min="1821" max="2048" width="11.42578125" style="171"/>
    <col min="2049" max="2049" width="21.42578125" style="171" customWidth="1"/>
    <col min="2050" max="2050" width="8.42578125" style="171" customWidth="1"/>
    <col min="2051" max="2051" width="8.140625" style="171" customWidth="1"/>
    <col min="2052" max="2052" width="7.5703125" style="171" customWidth="1"/>
    <col min="2053" max="2053" width="1.7109375" style="171" customWidth="1"/>
    <col min="2054" max="2056" width="6.7109375" style="171" customWidth="1"/>
    <col min="2057" max="2057" width="1.7109375" style="171" customWidth="1"/>
    <col min="2058" max="2060" width="6.7109375" style="171" customWidth="1"/>
    <col min="2061" max="2061" width="1.7109375" style="171" customWidth="1"/>
    <col min="2062" max="2064" width="6.7109375" style="171" customWidth="1"/>
    <col min="2065" max="2065" width="1.7109375" style="171" customWidth="1"/>
    <col min="2066" max="2068" width="6.7109375" style="171" customWidth="1"/>
    <col min="2069" max="2069" width="1.7109375" style="171" customWidth="1"/>
    <col min="2070" max="2072" width="6.7109375" style="171" customWidth="1"/>
    <col min="2073" max="2073" width="1.7109375" style="171" customWidth="1"/>
    <col min="2074" max="2076" width="6.7109375" style="171" customWidth="1"/>
    <col min="2077" max="2304" width="11.42578125" style="171"/>
    <col min="2305" max="2305" width="21.42578125" style="171" customWidth="1"/>
    <col min="2306" max="2306" width="8.42578125" style="171" customWidth="1"/>
    <col min="2307" max="2307" width="8.140625" style="171" customWidth="1"/>
    <col min="2308" max="2308" width="7.5703125" style="171" customWidth="1"/>
    <col min="2309" max="2309" width="1.7109375" style="171" customWidth="1"/>
    <col min="2310" max="2312" width="6.7109375" style="171" customWidth="1"/>
    <col min="2313" max="2313" width="1.7109375" style="171" customWidth="1"/>
    <col min="2314" max="2316" width="6.7109375" style="171" customWidth="1"/>
    <col min="2317" max="2317" width="1.7109375" style="171" customWidth="1"/>
    <col min="2318" max="2320" width="6.7109375" style="171" customWidth="1"/>
    <col min="2321" max="2321" width="1.7109375" style="171" customWidth="1"/>
    <col min="2322" max="2324" width="6.7109375" style="171" customWidth="1"/>
    <col min="2325" max="2325" width="1.7109375" style="171" customWidth="1"/>
    <col min="2326" max="2328" width="6.7109375" style="171" customWidth="1"/>
    <col min="2329" max="2329" width="1.7109375" style="171" customWidth="1"/>
    <col min="2330" max="2332" width="6.7109375" style="171" customWidth="1"/>
    <col min="2333" max="2560" width="11.42578125" style="171"/>
    <col min="2561" max="2561" width="21.42578125" style="171" customWidth="1"/>
    <col min="2562" max="2562" width="8.42578125" style="171" customWidth="1"/>
    <col min="2563" max="2563" width="8.140625" style="171" customWidth="1"/>
    <col min="2564" max="2564" width="7.5703125" style="171" customWidth="1"/>
    <col min="2565" max="2565" width="1.7109375" style="171" customWidth="1"/>
    <col min="2566" max="2568" width="6.7109375" style="171" customWidth="1"/>
    <col min="2569" max="2569" width="1.7109375" style="171" customWidth="1"/>
    <col min="2570" max="2572" width="6.7109375" style="171" customWidth="1"/>
    <col min="2573" max="2573" width="1.7109375" style="171" customWidth="1"/>
    <col min="2574" max="2576" width="6.7109375" style="171" customWidth="1"/>
    <col min="2577" max="2577" width="1.7109375" style="171" customWidth="1"/>
    <col min="2578" max="2580" width="6.7109375" style="171" customWidth="1"/>
    <col min="2581" max="2581" width="1.7109375" style="171" customWidth="1"/>
    <col min="2582" max="2584" width="6.7109375" style="171" customWidth="1"/>
    <col min="2585" max="2585" width="1.7109375" style="171" customWidth="1"/>
    <col min="2586" max="2588" width="6.7109375" style="171" customWidth="1"/>
    <col min="2589" max="2816" width="11.42578125" style="171"/>
    <col min="2817" max="2817" width="21.42578125" style="171" customWidth="1"/>
    <col min="2818" max="2818" width="8.42578125" style="171" customWidth="1"/>
    <col min="2819" max="2819" width="8.140625" style="171" customWidth="1"/>
    <col min="2820" max="2820" width="7.5703125" style="171" customWidth="1"/>
    <col min="2821" max="2821" width="1.7109375" style="171" customWidth="1"/>
    <col min="2822" max="2824" width="6.7109375" style="171" customWidth="1"/>
    <col min="2825" max="2825" width="1.7109375" style="171" customWidth="1"/>
    <col min="2826" max="2828" width="6.7109375" style="171" customWidth="1"/>
    <col min="2829" max="2829" width="1.7109375" style="171" customWidth="1"/>
    <col min="2830" max="2832" width="6.7109375" style="171" customWidth="1"/>
    <col min="2833" max="2833" width="1.7109375" style="171" customWidth="1"/>
    <col min="2834" max="2836" width="6.7109375" style="171" customWidth="1"/>
    <col min="2837" max="2837" width="1.7109375" style="171" customWidth="1"/>
    <col min="2838" max="2840" width="6.7109375" style="171" customWidth="1"/>
    <col min="2841" max="2841" width="1.7109375" style="171" customWidth="1"/>
    <col min="2842" max="2844" width="6.7109375" style="171" customWidth="1"/>
    <col min="2845" max="3072" width="11.42578125" style="171"/>
    <col min="3073" max="3073" width="21.42578125" style="171" customWidth="1"/>
    <col min="3074" max="3074" width="8.42578125" style="171" customWidth="1"/>
    <col min="3075" max="3075" width="8.140625" style="171" customWidth="1"/>
    <col min="3076" max="3076" width="7.5703125" style="171" customWidth="1"/>
    <col min="3077" max="3077" width="1.7109375" style="171" customWidth="1"/>
    <col min="3078" max="3080" width="6.7109375" style="171" customWidth="1"/>
    <col min="3081" max="3081" width="1.7109375" style="171" customWidth="1"/>
    <col min="3082" max="3084" width="6.7109375" style="171" customWidth="1"/>
    <col min="3085" max="3085" width="1.7109375" style="171" customWidth="1"/>
    <col min="3086" max="3088" width="6.7109375" style="171" customWidth="1"/>
    <col min="3089" max="3089" width="1.7109375" style="171" customWidth="1"/>
    <col min="3090" max="3092" width="6.7109375" style="171" customWidth="1"/>
    <col min="3093" max="3093" width="1.7109375" style="171" customWidth="1"/>
    <col min="3094" max="3096" width="6.7109375" style="171" customWidth="1"/>
    <col min="3097" max="3097" width="1.7109375" style="171" customWidth="1"/>
    <col min="3098" max="3100" width="6.7109375" style="171" customWidth="1"/>
    <col min="3101" max="3328" width="11.42578125" style="171"/>
    <col min="3329" max="3329" width="21.42578125" style="171" customWidth="1"/>
    <col min="3330" max="3330" width="8.42578125" style="171" customWidth="1"/>
    <col min="3331" max="3331" width="8.140625" style="171" customWidth="1"/>
    <col min="3332" max="3332" width="7.5703125" style="171" customWidth="1"/>
    <col min="3333" max="3333" width="1.7109375" style="171" customWidth="1"/>
    <col min="3334" max="3336" width="6.7109375" style="171" customWidth="1"/>
    <col min="3337" max="3337" width="1.7109375" style="171" customWidth="1"/>
    <col min="3338" max="3340" width="6.7109375" style="171" customWidth="1"/>
    <col min="3341" max="3341" width="1.7109375" style="171" customWidth="1"/>
    <col min="3342" max="3344" width="6.7109375" style="171" customWidth="1"/>
    <col min="3345" max="3345" width="1.7109375" style="171" customWidth="1"/>
    <col min="3346" max="3348" width="6.7109375" style="171" customWidth="1"/>
    <col min="3349" max="3349" width="1.7109375" style="171" customWidth="1"/>
    <col min="3350" max="3352" width="6.7109375" style="171" customWidth="1"/>
    <col min="3353" max="3353" width="1.7109375" style="171" customWidth="1"/>
    <col min="3354" max="3356" width="6.7109375" style="171" customWidth="1"/>
    <col min="3357" max="3584" width="11.42578125" style="171"/>
    <col min="3585" max="3585" width="21.42578125" style="171" customWidth="1"/>
    <col min="3586" max="3586" width="8.42578125" style="171" customWidth="1"/>
    <col min="3587" max="3587" width="8.140625" style="171" customWidth="1"/>
    <col min="3588" max="3588" width="7.5703125" style="171" customWidth="1"/>
    <col min="3589" max="3589" width="1.7109375" style="171" customWidth="1"/>
    <col min="3590" max="3592" width="6.7109375" style="171" customWidth="1"/>
    <col min="3593" max="3593" width="1.7109375" style="171" customWidth="1"/>
    <col min="3594" max="3596" width="6.7109375" style="171" customWidth="1"/>
    <col min="3597" max="3597" width="1.7109375" style="171" customWidth="1"/>
    <col min="3598" max="3600" width="6.7109375" style="171" customWidth="1"/>
    <col min="3601" max="3601" width="1.7109375" style="171" customWidth="1"/>
    <col min="3602" max="3604" width="6.7109375" style="171" customWidth="1"/>
    <col min="3605" max="3605" width="1.7109375" style="171" customWidth="1"/>
    <col min="3606" max="3608" width="6.7109375" style="171" customWidth="1"/>
    <col min="3609" max="3609" width="1.7109375" style="171" customWidth="1"/>
    <col min="3610" max="3612" width="6.7109375" style="171" customWidth="1"/>
    <col min="3613" max="3840" width="11.42578125" style="171"/>
    <col min="3841" max="3841" width="21.42578125" style="171" customWidth="1"/>
    <col min="3842" max="3842" width="8.42578125" style="171" customWidth="1"/>
    <col min="3843" max="3843" width="8.140625" style="171" customWidth="1"/>
    <col min="3844" max="3844" width="7.5703125" style="171" customWidth="1"/>
    <col min="3845" max="3845" width="1.7109375" style="171" customWidth="1"/>
    <col min="3846" max="3848" width="6.7109375" style="171" customWidth="1"/>
    <col min="3849" max="3849" width="1.7109375" style="171" customWidth="1"/>
    <col min="3850" max="3852" width="6.7109375" style="171" customWidth="1"/>
    <col min="3853" max="3853" width="1.7109375" style="171" customWidth="1"/>
    <col min="3854" max="3856" width="6.7109375" style="171" customWidth="1"/>
    <col min="3857" max="3857" width="1.7109375" style="171" customWidth="1"/>
    <col min="3858" max="3860" width="6.7109375" style="171" customWidth="1"/>
    <col min="3861" max="3861" width="1.7109375" style="171" customWidth="1"/>
    <col min="3862" max="3864" width="6.7109375" style="171" customWidth="1"/>
    <col min="3865" max="3865" width="1.7109375" style="171" customWidth="1"/>
    <col min="3866" max="3868" width="6.7109375" style="171" customWidth="1"/>
    <col min="3869" max="4096" width="11.42578125" style="171"/>
    <col min="4097" max="4097" width="21.42578125" style="171" customWidth="1"/>
    <col min="4098" max="4098" width="8.42578125" style="171" customWidth="1"/>
    <col min="4099" max="4099" width="8.140625" style="171" customWidth="1"/>
    <col min="4100" max="4100" width="7.5703125" style="171" customWidth="1"/>
    <col min="4101" max="4101" width="1.7109375" style="171" customWidth="1"/>
    <col min="4102" max="4104" width="6.7109375" style="171" customWidth="1"/>
    <col min="4105" max="4105" width="1.7109375" style="171" customWidth="1"/>
    <col min="4106" max="4108" width="6.7109375" style="171" customWidth="1"/>
    <col min="4109" max="4109" width="1.7109375" style="171" customWidth="1"/>
    <col min="4110" max="4112" width="6.7109375" style="171" customWidth="1"/>
    <col min="4113" max="4113" width="1.7109375" style="171" customWidth="1"/>
    <col min="4114" max="4116" width="6.7109375" style="171" customWidth="1"/>
    <col min="4117" max="4117" width="1.7109375" style="171" customWidth="1"/>
    <col min="4118" max="4120" width="6.7109375" style="171" customWidth="1"/>
    <col min="4121" max="4121" width="1.7109375" style="171" customWidth="1"/>
    <col min="4122" max="4124" width="6.7109375" style="171" customWidth="1"/>
    <col min="4125" max="4352" width="11.42578125" style="171"/>
    <col min="4353" max="4353" width="21.42578125" style="171" customWidth="1"/>
    <col min="4354" max="4354" width="8.42578125" style="171" customWidth="1"/>
    <col min="4355" max="4355" width="8.140625" style="171" customWidth="1"/>
    <col min="4356" max="4356" width="7.5703125" style="171" customWidth="1"/>
    <col min="4357" max="4357" width="1.7109375" style="171" customWidth="1"/>
    <col min="4358" max="4360" width="6.7109375" style="171" customWidth="1"/>
    <col min="4361" max="4361" width="1.7109375" style="171" customWidth="1"/>
    <col min="4362" max="4364" width="6.7109375" style="171" customWidth="1"/>
    <col min="4365" max="4365" width="1.7109375" style="171" customWidth="1"/>
    <col min="4366" max="4368" width="6.7109375" style="171" customWidth="1"/>
    <col min="4369" max="4369" width="1.7109375" style="171" customWidth="1"/>
    <col min="4370" max="4372" width="6.7109375" style="171" customWidth="1"/>
    <col min="4373" max="4373" width="1.7109375" style="171" customWidth="1"/>
    <col min="4374" max="4376" width="6.7109375" style="171" customWidth="1"/>
    <col min="4377" max="4377" width="1.7109375" style="171" customWidth="1"/>
    <col min="4378" max="4380" width="6.7109375" style="171" customWidth="1"/>
    <col min="4381" max="4608" width="11.42578125" style="171"/>
    <col min="4609" max="4609" width="21.42578125" style="171" customWidth="1"/>
    <col min="4610" max="4610" width="8.42578125" style="171" customWidth="1"/>
    <col min="4611" max="4611" width="8.140625" style="171" customWidth="1"/>
    <col min="4612" max="4612" width="7.5703125" style="171" customWidth="1"/>
    <col min="4613" max="4613" width="1.7109375" style="171" customWidth="1"/>
    <col min="4614" max="4616" width="6.7109375" style="171" customWidth="1"/>
    <col min="4617" max="4617" width="1.7109375" style="171" customWidth="1"/>
    <col min="4618" max="4620" width="6.7109375" style="171" customWidth="1"/>
    <col min="4621" max="4621" width="1.7109375" style="171" customWidth="1"/>
    <col min="4622" max="4624" width="6.7109375" style="171" customWidth="1"/>
    <col min="4625" max="4625" width="1.7109375" style="171" customWidth="1"/>
    <col min="4626" max="4628" width="6.7109375" style="171" customWidth="1"/>
    <col min="4629" max="4629" width="1.7109375" style="171" customWidth="1"/>
    <col min="4630" max="4632" width="6.7109375" style="171" customWidth="1"/>
    <col min="4633" max="4633" width="1.7109375" style="171" customWidth="1"/>
    <col min="4634" max="4636" width="6.7109375" style="171" customWidth="1"/>
    <col min="4637" max="4864" width="11.42578125" style="171"/>
    <col min="4865" max="4865" width="21.42578125" style="171" customWidth="1"/>
    <col min="4866" max="4866" width="8.42578125" style="171" customWidth="1"/>
    <col min="4867" max="4867" width="8.140625" style="171" customWidth="1"/>
    <col min="4868" max="4868" width="7.5703125" style="171" customWidth="1"/>
    <col min="4869" max="4869" width="1.7109375" style="171" customWidth="1"/>
    <col min="4870" max="4872" width="6.7109375" style="171" customWidth="1"/>
    <col min="4873" max="4873" width="1.7109375" style="171" customWidth="1"/>
    <col min="4874" max="4876" width="6.7109375" style="171" customWidth="1"/>
    <col min="4877" max="4877" width="1.7109375" style="171" customWidth="1"/>
    <col min="4878" max="4880" width="6.7109375" style="171" customWidth="1"/>
    <col min="4881" max="4881" width="1.7109375" style="171" customWidth="1"/>
    <col min="4882" max="4884" width="6.7109375" style="171" customWidth="1"/>
    <col min="4885" max="4885" width="1.7109375" style="171" customWidth="1"/>
    <col min="4886" max="4888" width="6.7109375" style="171" customWidth="1"/>
    <col min="4889" max="4889" width="1.7109375" style="171" customWidth="1"/>
    <col min="4890" max="4892" width="6.7109375" style="171" customWidth="1"/>
    <col min="4893" max="5120" width="11.42578125" style="171"/>
    <col min="5121" max="5121" width="21.42578125" style="171" customWidth="1"/>
    <col min="5122" max="5122" width="8.42578125" style="171" customWidth="1"/>
    <col min="5123" max="5123" width="8.140625" style="171" customWidth="1"/>
    <col min="5124" max="5124" width="7.5703125" style="171" customWidth="1"/>
    <col min="5125" max="5125" width="1.7109375" style="171" customWidth="1"/>
    <col min="5126" max="5128" width="6.7109375" style="171" customWidth="1"/>
    <col min="5129" max="5129" width="1.7109375" style="171" customWidth="1"/>
    <col min="5130" max="5132" width="6.7109375" style="171" customWidth="1"/>
    <col min="5133" max="5133" width="1.7109375" style="171" customWidth="1"/>
    <col min="5134" max="5136" width="6.7109375" style="171" customWidth="1"/>
    <col min="5137" max="5137" width="1.7109375" style="171" customWidth="1"/>
    <col min="5138" max="5140" width="6.7109375" style="171" customWidth="1"/>
    <col min="5141" max="5141" width="1.7109375" style="171" customWidth="1"/>
    <col min="5142" max="5144" width="6.7109375" style="171" customWidth="1"/>
    <col min="5145" max="5145" width="1.7109375" style="171" customWidth="1"/>
    <col min="5146" max="5148" width="6.7109375" style="171" customWidth="1"/>
    <col min="5149" max="5376" width="11.42578125" style="171"/>
    <col min="5377" max="5377" width="21.42578125" style="171" customWidth="1"/>
    <col min="5378" max="5378" width="8.42578125" style="171" customWidth="1"/>
    <col min="5379" max="5379" width="8.140625" style="171" customWidth="1"/>
    <col min="5380" max="5380" width="7.5703125" style="171" customWidth="1"/>
    <col min="5381" max="5381" width="1.7109375" style="171" customWidth="1"/>
    <col min="5382" max="5384" width="6.7109375" style="171" customWidth="1"/>
    <col min="5385" max="5385" width="1.7109375" style="171" customWidth="1"/>
    <col min="5386" max="5388" width="6.7109375" style="171" customWidth="1"/>
    <col min="5389" max="5389" width="1.7109375" style="171" customWidth="1"/>
    <col min="5390" max="5392" width="6.7109375" style="171" customWidth="1"/>
    <col min="5393" max="5393" width="1.7109375" style="171" customWidth="1"/>
    <col min="5394" max="5396" width="6.7109375" style="171" customWidth="1"/>
    <col min="5397" max="5397" width="1.7109375" style="171" customWidth="1"/>
    <col min="5398" max="5400" width="6.7109375" style="171" customWidth="1"/>
    <col min="5401" max="5401" width="1.7109375" style="171" customWidth="1"/>
    <col min="5402" max="5404" width="6.7109375" style="171" customWidth="1"/>
    <col min="5405" max="5632" width="11.42578125" style="171"/>
    <col min="5633" max="5633" width="21.42578125" style="171" customWidth="1"/>
    <col min="5634" max="5634" width="8.42578125" style="171" customWidth="1"/>
    <col min="5635" max="5635" width="8.140625" style="171" customWidth="1"/>
    <col min="5636" max="5636" width="7.5703125" style="171" customWidth="1"/>
    <col min="5637" max="5637" width="1.7109375" style="171" customWidth="1"/>
    <col min="5638" max="5640" width="6.7109375" style="171" customWidth="1"/>
    <col min="5641" max="5641" width="1.7109375" style="171" customWidth="1"/>
    <col min="5642" max="5644" width="6.7109375" style="171" customWidth="1"/>
    <col min="5645" max="5645" width="1.7109375" style="171" customWidth="1"/>
    <col min="5646" max="5648" width="6.7109375" style="171" customWidth="1"/>
    <col min="5649" max="5649" width="1.7109375" style="171" customWidth="1"/>
    <col min="5650" max="5652" width="6.7109375" style="171" customWidth="1"/>
    <col min="5653" max="5653" width="1.7109375" style="171" customWidth="1"/>
    <col min="5654" max="5656" width="6.7109375" style="171" customWidth="1"/>
    <col min="5657" max="5657" width="1.7109375" style="171" customWidth="1"/>
    <col min="5658" max="5660" width="6.7109375" style="171" customWidth="1"/>
    <col min="5661" max="5888" width="11.42578125" style="171"/>
    <col min="5889" max="5889" width="21.42578125" style="171" customWidth="1"/>
    <col min="5890" max="5890" width="8.42578125" style="171" customWidth="1"/>
    <col min="5891" max="5891" width="8.140625" style="171" customWidth="1"/>
    <col min="5892" max="5892" width="7.5703125" style="171" customWidth="1"/>
    <col min="5893" max="5893" width="1.7109375" style="171" customWidth="1"/>
    <col min="5894" max="5896" width="6.7109375" style="171" customWidth="1"/>
    <col min="5897" max="5897" width="1.7109375" style="171" customWidth="1"/>
    <col min="5898" max="5900" width="6.7109375" style="171" customWidth="1"/>
    <col min="5901" max="5901" width="1.7109375" style="171" customWidth="1"/>
    <col min="5902" max="5904" width="6.7109375" style="171" customWidth="1"/>
    <col min="5905" max="5905" width="1.7109375" style="171" customWidth="1"/>
    <col min="5906" max="5908" width="6.7109375" style="171" customWidth="1"/>
    <col min="5909" max="5909" width="1.7109375" style="171" customWidth="1"/>
    <col min="5910" max="5912" width="6.7109375" style="171" customWidth="1"/>
    <col min="5913" max="5913" width="1.7109375" style="171" customWidth="1"/>
    <col min="5914" max="5916" width="6.7109375" style="171" customWidth="1"/>
    <col min="5917" max="6144" width="11.42578125" style="171"/>
    <col min="6145" max="6145" width="21.42578125" style="171" customWidth="1"/>
    <col min="6146" max="6146" width="8.42578125" style="171" customWidth="1"/>
    <col min="6147" max="6147" width="8.140625" style="171" customWidth="1"/>
    <col min="6148" max="6148" width="7.5703125" style="171" customWidth="1"/>
    <col min="6149" max="6149" width="1.7109375" style="171" customWidth="1"/>
    <col min="6150" max="6152" width="6.7109375" style="171" customWidth="1"/>
    <col min="6153" max="6153" width="1.7109375" style="171" customWidth="1"/>
    <col min="6154" max="6156" width="6.7109375" style="171" customWidth="1"/>
    <col min="6157" max="6157" width="1.7109375" style="171" customWidth="1"/>
    <col min="6158" max="6160" width="6.7109375" style="171" customWidth="1"/>
    <col min="6161" max="6161" width="1.7109375" style="171" customWidth="1"/>
    <col min="6162" max="6164" width="6.7109375" style="171" customWidth="1"/>
    <col min="6165" max="6165" width="1.7109375" style="171" customWidth="1"/>
    <col min="6166" max="6168" width="6.7109375" style="171" customWidth="1"/>
    <col min="6169" max="6169" width="1.7109375" style="171" customWidth="1"/>
    <col min="6170" max="6172" width="6.7109375" style="171" customWidth="1"/>
    <col min="6173" max="6400" width="11.42578125" style="171"/>
    <col min="6401" max="6401" width="21.42578125" style="171" customWidth="1"/>
    <col min="6402" max="6402" width="8.42578125" style="171" customWidth="1"/>
    <col min="6403" max="6403" width="8.140625" style="171" customWidth="1"/>
    <col min="6404" max="6404" width="7.5703125" style="171" customWidth="1"/>
    <col min="6405" max="6405" width="1.7109375" style="171" customWidth="1"/>
    <col min="6406" max="6408" width="6.7109375" style="171" customWidth="1"/>
    <col min="6409" max="6409" width="1.7109375" style="171" customWidth="1"/>
    <col min="6410" max="6412" width="6.7109375" style="171" customWidth="1"/>
    <col min="6413" max="6413" width="1.7109375" style="171" customWidth="1"/>
    <col min="6414" max="6416" width="6.7109375" style="171" customWidth="1"/>
    <col min="6417" max="6417" width="1.7109375" style="171" customWidth="1"/>
    <col min="6418" max="6420" width="6.7109375" style="171" customWidth="1"/>
    <col min="6421" max="6421" width="1.7109375" style="171" customWidth="1"/>
    <col min="6422" max="6424" width="6.7109375" style="171" customWidth="1"/>
    <col min="6425" max="6425" width="1.7109375" style="171" customWidth="1"/>
    <col min="6426" max="6428" width="6.7109375" style="171" customWidth="1"/>
    <col min="6429" max="6656" width="11.42578125" style="171"/>
    <col min="6657" max="6657" width="21.42578125" style="171" customWidth="1"/>
    <col min="6658" max="6658" width="8.42578125" style="171" customWidth="1"/>
    <col min="6659" max="6659" width="8.140625" style="171" customWidth="1"/>
    <col min="6660" max="6660" width="7.5703125" style="171" customWidth="1"/>
    <col min="6661" max="6661" width="1.7109375" style="171" customWidth="1"/>
    <col min="6662" max="6664" width="6.7109375" style="171" customWidth="1"/>
    <col min="6665" max="6665" width="1.7109375" style="171" customWidth="1"/>
    <col min="6666" max="6668" width="6.7109375" style="171" customWidth="1"/>
    <col min="6669" max="6669" width="1.7109375" style="171" customWidth="1"/>
    <col min="6670" max="6672" width="6.7109375" style="171" customWidth="1"/>
    <col min="6673" max="6673" width="1.7109375" style="171" customWidth="1"/>
    <col min="6674" max="6676" width="6.7109375" style="171" customWidth="1"/>
    <col min="6677" max="6677" width="1.7109375" style="171" customWidth="1"/>
    <col min="6678" max="6680" width="6.7109375" style="171" customWidth="1"/>
    <col min="6681" max="6681" width="1.7109375" style="171" customWidth="1"/>
    <col min="6682" max="6684" width="6.7109375" style="171" customWidth="1"/>
    <col min="6685" max="6912" width="11.42578125" style="171"/>
    <col min="6913" max="6913" width="21.42578125" style="171" customWidth="1"/>
    <col min="6914" max="6914" width="8.42578125" style="171" customWidth="1"/>
    <col min="6915" max="6915" width="8.140625" style="171" customWidth="1"/>
    <col min="6916" max="6916" width="7.5703125" style="171" customWidth="1"/>
    <col min="6917" max="6917" width="1.7109375" style="171" customWidth="1"/>
    <col min="6918" max="6920" width="6.7109375" style="171" customWidth="1"/>
    <col min="6921" max="6921" width="1.7109375" style="171" customWidth="1"/>
    <col min="6922" max="6924" width="6.7109375" style="171" customWidth="1"/>
    <col min="6925" max="6925" width="1.7109375" style="171" customWidth="1"/>
    <col min="6926" max="6928" width="6.7109375" style="171" customWidth="1"/>
    <col min="6929" max="6929" width="1.7109375" style="171" customWidth="1"/>
    <col min="6930" max="6932" width="6.7109375" style="171" customWidth="1"/>
    <col min="6933" max="6933" width="1.7109375" style="171" customWidth="1"/>
    <col min="6934" max="6936" width="6.7109375" style="171" customWidth="1"/>
    <col min="6937" max="6937" width="1.7109375" style="171" customWidth="1"/>
    <col min="6938" max="6940" width="6.7109375" style="171" customWidth="1"/>
    <col min="6941" max="7168" width="11.42578125" style="171"/>
    <col min="7169" max="7169" width="21.42578125" style="171" customWidth="1"/>
    <col min="7170" max="7170" width="8.42578125" style="171" customWidth="1"/>
    <col min="7171" max="7171" width="8.140625" style="171" customWidth="1"/>
    <col min="7172" max="7172" width="7.5703125" style="171" customWidth="1"/>
    <col min="7173" max="7173" width="1.7109375" style="171" customWidth="1"/>
    <col min="7174" max="7176" width="6.7109375" style="171" customWidth="1"/>
    <col min="7177" max="7177" width="1.7109375" style="171" customWidth="1"/>
    <col min="7178" max="7180" width="6.7109375" style="171" customWidth="1"/>
    <col min="7181" max="7181" width="1.7109375" style="171" customWidth="1"/>
    <col min="7182" max="7184" width="6.7109375" style="171" customWidth="1"/>
    <col min="7185" max="7185" width="1.7109375" style="171" customWidth="1"/>
    <col min="7186" max="7188" width="6.7109375" style="171" customWidth="1"/>
    <col min="7189" max="7189" width="1.7109375" style="171" customWidth="1"/>
    <col min="7190" max="7192" width="6.7109375" style="171" customWidth="1"/>
    <col min="7193" max="7193" width="1.7109375" style="171" customWidth="1"/>
    <col min="7194" max="7196" width="6.7109375" style="171" customWidth="1"/>
    <col min="7197" max="7424" width="11.42578125" style="171"/>
    <col min="7425" max="7425" width="21.42578125" style="171" customWidth="1"/>
    <col min="7426" max="7426" width="8.42578125" style="171" customWidth="1"/>
    <col min="7427" max="7427" width="8.140625" style="171" customWidth="1"/>
    <col min="7428" max="7428" width="7.5703125" style="171" customWidth="1"/>
    <col min="7429" max="7429" width="1.7109375" style="171" customWidth="1"/>
    <col min="7430" max="7432" width="6.7109375" style="171" customWidth="1"/>
    <col min="7433" max="7433" width="1.7109375" style="171" customWidth="1"/>
    <col min="7434" max="7436" width="6.7109375" style="171" customWidth="1"/>
    <col min="7437" max="7437" width="1.7109375" style="171" customWidth="1"/>
    <col min="7438" max="7440" width="6.7109375" style="171" customWidth="1"/>
    <col min="7441" max="7441" width="1.7109375" style="171" customWidth="1"/>
    <col min="7442" max="7444" width="6.7109375" style="171" customWidth="1"/>
    <col min="7445" max="7445" width="1.7109375" style="171" customWidth="1"/>
    <col min="7446" max="7448" width="6.7109375" style="171" customWidth="1"/>
    <col min="7449" max="7449" width="1.7109375" style="171" customWidth="1"/>
    <col min="7450" max="7452" width="6.7109375" style="171" customWidth="1"/>
    <col min="7453" max="7680" width="11.42578125" style="171"/>
    <col min="7681" max="7681" width="21.42578125" style="171" customWidth="1"/>
    <col min="7682" max="7682" width="8.42578125" style="171" customWidth="1"/>
    <col min="7683" max="7683" width="8.140625" style="171" customWidth="1"/>
    <col min="7684" max="7684" width="7.5703125" style="171" customWidth="1"/>
    <col min="7685" max="7685" width="1.7109375" style="171" customWidth="1"/>
    <col min="7686" max="7688" width="6.7109375" style="171" customWidth="1"/>
    <col min="7689" max="7689" width="1.7109375" style="171" customWidth="1"/>
    <col min="7690" max="7692" width="6.7109375" style="171" customWidth="1"/>
    <col min="7693" max="7693" width="1.7109375" style="171" customWidth="1"/>
    <col min="7694" max="7696" width="6.7109375" style="171" customWidth="1"/>
    <col min="7697" max="7697" width="1.7109375" style="171" customWidth="1"/>
    <col min="7698" max="7700" width="6.7109375" style="171" customWidth="1"/>
    <col min="7701" max="7701" width="1.7109375" style="171" customWidth="1"/>
    <col min="7702" max="7704" width="6.7109375" style="171" customWidth="1"/>
    <col min="7705" max="7705" width="1.7109375" style="171" customWidth="1"/>
    <col min="7706" max="7708" width="6.7109375" style="171" customWidth="1"/>
    <col min="7709" max="7936" width="11.42578125" style="171"/>
    <col min="7937" max="7937" width="21.42578125" style="171" customWidth="1"/>
    <col min="7938" max="7938" width="8.42578125" style="171" customWidth="1"/>
    <col min="7939" max="7939" width="8.140625" style="171" customWidth="1"/>
    <col min="7940" max="7940" width="7.5703125" style="171" customWidth="1"/>
    <col min="7941" max="7941" width="1.7109375" style="171" customWidth="1"/>
    <col min="7942" max="7944" width="6.7109375" style="171" customWidth="1"/>
    <col min="7945" max="7945" width="1.7109375" style="171" customWidth="1"/>
    <col min="7946" max="7948" width="6.7109375" style="171" customWidth="1"/>
    <col min="7949" max="7949" width="1.7109375" style="171" customWidth="1"/>
    <col min="7950" max="7952" width="6.7109375" style="171" customWidth="1"/>
    <col min="7953" max="7953" width="1.7109375" style="171" customWidth="1"/>
    <col min="7954" max="7956" width="6.7109375" style="171" customWidth="1"/>
    <col min="7957" max="7957" width="1.7109375" style="171" customWidth="1"/>
    <col min="7958" max="7960" width="6.7109375" style="171" customWidth="1"/>
    <col min="7961" max="7961" width="1.7109375" style="171" customWidth="1"/>
    <col min="7962" max="7964" width="6.7109375" style="171" customWidth="1"/>
    <col min="7965" max="8192" width="11.42578125" style="171"/>
    <col min="8193" max="8193" width="21.42578125" style="171" customWidth="1"/>
    <col min="8194" max="8194" width="8.42578125" style="171" customWidth="1"/>
    <col min="8195" max="8195" width="8.140625" style="171" customWidth="1"/>
    <col min="8196" max="8196" width="7.5703125" style="171" customWidth="1"/>
    <col min="8197" max="8197" width="1.7109375" style="171" customWidth="1"/>
    <col min="8198" max="8200" width="6.7109375" style="171" customWidth="1"/>
    <col min="8201" max="8201" width="1.7109375" style="171" customWidth="1"/>
    <col min="8202" max="8204" width="6.7109375" style="171" customWidth="1"/>
    <col min="8205" max="8205" width="1.7109375" style="171" customWidth="1"/>
    <col min="8206" max="8208" width="6.7109375" style="171" customWidth="1"/>
    <col min="8209" max="8209" width="1.7109375" style="171" customWidth="1"/>
    <col min="8210" max="8212" width="6.7109375" style="171" customWidth="1"/>
    <col min="8213" max="8213" width="1.7109375" style="171" customWidth="1"/>
    <col min="8214" max="8216" width="6.7109375" style="171" customWidth="1"/>
    <col min="8217" max="8217" width="1.7109375" style="171" customWidth="1"/>
    <col min="8218" max="8220" width="6.7109375" style="171" customWidth="1"/>
    <col min="8221" max="8448" width="11.42578125" style="171"/>
    <col min="8449" max="8449" width="21.42578125" style="171" customWidth="1"/>
    <col min="8450" max="8450" width="8.42578125" style="171" customWidth="1"/>
    <col min="8451" max="8451" width="8.140625" style="171" customWidth="1"/>
    <col min="8452" max="8452" width="7.5703125" style="171" customWidth="1"/>
    <col min="8453" max="8453" width="1.7109375" style="171" customWidth="1"/>
    <col min="8454" max="8456" width="6.7109375" style="171" customWidth="1"/>
    <col min="8457" max="8457" width="1.7109375" style="171" customWidth="1"/>
    <col min="8458" max="8460" width="6.7109375" style="171" customWidth="1"/>
    <col min="8461" max="8461" width="1.7109375" style="171" customWidth="1"/>
    <col min="8462" max="8464" width="6.7109375" style="171" customWidth="1"/>
    <col min="8465" max="8465" width="1.7109375" style="171" customWidth="1"/>
    <col min="8466" max="8468" width="6.7109375" style="171" customWidth="1"/>
    <col min="8469" max="8469" width="1.7109375" style="171" customWidth="1"/>
    <col min="8470" max="8472" width="6.7109375" style="171" customWidth="1"/>
    <col min="8473" max="8473" width="1.7109375" style="171" customWidth="1"/>
    <col min="8474" max="8476" width="6.7109375" style="171" customWidth="1"/>
    <col min="8477" max="8704" width="11.42578125" style="171"/>
    <col min="8705" max="8705" width="21.42578125" style="171" customWidth="1"/>
    <col min="8706" max="8706" width="8.42578125" style="171" customWidth="1"/>
    <col min="8707" max="8707" width="8.140625" style="171" customWidth="1"/>
    <col min="8708" max="8708" width="7.5703125" style="171" customWidth="1"/>
    <col min="8709" max="8709" width="1.7109375" style="171" customWidth="1"/>
    <col min="8710" max="8712" width="6.7109375" style="171" customWidth="1"/>
    <col min="8713" max="8713" width="1.7109375" style="171" customWidth="1"/>
    <col min="8714" max="8716" width="6.7109375" style="171" customWidth="1"/>
    <col min="8717" max="8717" width="1.7109375" style="171" customWidth="1"/>
    <col min="8718" max="8720" width="6.7109375" style="171" customWidth="1"/>
    <col min="8721" max="8721" width="1.7109375" style="171" customWidth="1"/>
    <col min="8722" max="8724" width="6.7109375" style="171" customWidth="1"/>
    <col min="8725" max="8725" width="1.7109375" style="171" customWidth="1"/>
    <col min="8726" max="8728" width="6.7109375" style="171" customWidth="1"/>
    <col min="8729" max="8729" width="1.7109375" style="171" customWidth="1"/>
    <col min="8730" max="8732" width="6.7109375" style="171" customWidth="1"/>
    <col min="8733" max="8960" width="11.42578125" style="171"/>
    <col min="8961" max="8961" width="21.42578125" style="171" customWidth="1"/>
    <col min="8962" max="8962" width="8.42578125" style="171" customWidth="1"/>
    <col min="8963" max="8963" width="8.140625" style="171" customWidth="1"/>
    <col min="8964" max="8964" width="7.5703125" style="171" customWidth="1"/>
    <col min="8965" max="8965" width="1.7109375" style="171" customWidth="1"/>
    <col min="8966" max="8968" width="6.7109375" style="171" customWidth="1"/>
    <col min="8969" max="8969" width="1.7109375" style="171" customWidth="1"/>
    <col min="8970" max="8972" width="6.7109375" style="171" customWidth="1"/>
    <col min="8973" max="8973" width="1.7109375" style="171" customWidth="1"/>
    <col min="8974" max="8976" width="6.7109375" style="171" customWidth="1"/>
    <col min="8977" max="8977" width="1.7109375" style="171" customWidth="1"/>
    <col min="8978" max="8980" width="6.7109375" style="171" customWidth="1"/>
    <col min="8981" max="8981" width="1.7109375" style="171" customWidth="1"/>
    <col min="8982" max="8984" width="6.7109375" style="171" customWidth="1"/>
    <col min="8985" max="8985" width="1.7109375" style="171" customWidth="1"/>
    <col min="8986" max="8988" width="6.7109375" style="171" customWidth="1"/>
    <col min="8989" max="9216" width="11.42578125" style="171"/>
    <col min="9217" max="9217" width="21.42578125" style="171" customWidth="1"/>
    <col min="9218" max="9218" width="8.42578125" style="171" customWidth="1"/>
    <col min="9219" max="9219" width="8.140625" style="171" customWidth="1"/>
    <col min="9220" max="9220" width="7.5703125" style="171" customWidth="1"/>
    <col min="9221" max="9221" width="1.7109375" style="171" customWidth="1"/>
    <col min="9222" max="9224" width="6.7109375" style="171" customWidth="1"/>
    <col min="9225" max="9225" width="1.7109375" style="171" customWidth="1"/>
    <col min="9226" max="9228" width="6.7109375" style="171" customWidth="1"/>
    <col min="9229" max="9229" width="1.7109375" style="171" customWidth="1"/>
    <col min="9230" max="9232" width="6.7109375" style="171" customWidth="1"/>
    <col min="9233" max="9233" width="1.7109375" style="171" customWidth="1"/>
    <col min="9234" max="9236" width="6.7109375" style="171" customWidth="1"/>
    <col min="9237" max="9237" width="1.7109375" style="171" customWidth="1"/>
    <col min="9238" max="9240" width="6.7109375" style="171" customWidth="1"/>
    <col min="9241" max="9241" width="1.7109375" style="171" customWidth="1"/>
    <col min="9242" max="9244" width="6.7109375" style="171" customWidth="1"/>
    <col min="9245" max="9472" width="11.42578125" style="171"/>
    <col min="9473" max="9473" width="21.42578125" style="171" customWidth="1"/>
    <col min="9474" max="9474" width="8.42578125" style="171" customWidth="1"/>
    <col min="9475" max="9475" width="8.140625" style="171" customWidth="1"/>
    <col min="9476" max="9476" width="7.5703125" style="171" customWidth="1"/>
    <col min="9477" max="9477" width="1.7109375" style="171" customWidth="1"/>
    <col min="9478" max="9480" width="6.7109375" style="171" customWidth="1"/>
    <col min="9481" max="9481" width="1.7109375" style="171" customWidth="1"/>
    <col min="9482" max="9484" width="6.7109375" style="171" customWidth="1"/>
    <col min="9485" max="9485" width="1.7109375" style="171" customWidth="1"/>
    <col min="9486" max="9488" width="6.7109375" style="171" customWidth="1"/>
    <col min="9489" max="9489" width="1.7109375" style="171" customWidth="1"/>
    <col min="9490" max="9492" width="6.7109375" style="171" customWidth="1"/>
    <col min="9493" max="9493" width="1.7109375" style="171" customWidth="1"/>
    <col min="9494" max="9496" width="6.7109375" style="171" customWidth="1"/>
    <col min="9497" max="9497" width="1.7109375" style="171" customWidth="1"/>
    <col min="9498" max="9500" width="6.7109375" style="171" customWidth="1"/>
    <col min="9501" max="9728" width="11.42578125" style="171"/>
    <col min="9729" max="9729" width="21.42578125" style="171" customWidth="1"/>
    <col min="9730" max="9730" width="8.42578125" style="171" customWidth="1"/>
    <col min="9731" max="9731" width="8.140625" style="171" customWidth="1"/>
    <col min="9732" max="9732" width="7.5703125" style="171" customWidth="1"/>
    <col min="9733" max="9733" width="1.7109375" style="171" customWidth="1"/>
    <col min="9734" max="9736" width="6.7109375" style="171" customWidth="1"/>
    <col min="9737" max="9737" width="1.7109375" style="171" customWidth="1"/>
    <col min="9738" max="9740" width="6.7109375" style="171" customWidth="1"/>
    <col min="9741" max="9741" width="1.7109375" style="171" customWidth="1"/>
    <col min="9742" max="9744" width="6.7109375" style="171" customWidth="1"/>
    <col min="9745" max="9745" width="1.7109375" style="171" customWidth="1"/>
    <col min="9746" max="9748" width="6.7109375" style="171" customWidth="1"/>
    <col min="9749" max="9749" width="1.7109375" style="171" customWidth="1"/>
    <col min="9750" max="9752" width="6.7109375" style="171" customWidth="1"/>
    <col min="9753" max="9753" width="1.7109375" style="171" customWidth="1"/>
    <col min="9754" max="9756" width="6.7109375" style="171" customWidth="1"/>
    <col min="9757" max="9984" width="11.42578125" style="171"/>
    <col min="9985" max="9985" width="21.42578125" style="171" customWidth="1"/>
    <col min="9986" max="9986" width="8.42578125" style="171" customWidth="1"/>
    <col min="9987" max="9987" width="8.140625" style="171" customWidth="1"/>
    <col min="9988" max="9988" width="7.5703125" style="171" customWidth="1"/>
    <col min="9989" max="9989" width="1.7109375" style="171" customWidth="1"/>
    <col min="9990" max="9992" width="6.7109375" style="171" customWidth="1"/>
    <col min="9993" max="9993" width="1.7109375" style="171" customWidth="1"/>
    <col min="9994" max="9996" width="6.7109375" style="171" customWidth="1"/>
    <col min="9997" max="9997" width="1.7109375" style="171" customWidth="1"/>
    <col min="9998" max="10000" width="6.7109375" style="171" customWidth="1"/>
    <col min="10001" max="10001" width="1.7109375" style="171" customWidth="1"/>
    <col min="10002" max="10004" width="6.7109375" style="171" customWidth="1"/>
    <col min="10005" max="10005" width="1.7109375" style="171" customWidth="1"/>
    <col min="10006" max="10008" width="6.7109375" style="171" customWidth="1"/>
    <col min="10009" max="10009" width="1.7109375" style="171" customWidth="1"/>
    <col min="10010" max="10012" width="6.7109375" style="171" customWidth="1"/>
    <col min="10013" max="10240" width="11.42578125" style="171"/>
    <col min="10241" max="10241" width="21.42578125" style="171" customWidth="1"/>
    <col min="10242" max="10242" width="8.42578125" style="171" customWidth="1"/>
    <col min="10243" max="10243" width="8.140625" style="171" customWidth="1"/>
    <col min="10244" max="10244" width="7.5703125" style="171" customWidth="1"/>
    <col min="10245" max="10245" width="1.7109375" style="171" customWidth="1"/>
    <col min="10246" max="10248" width="6.7109375" style="171" customWidth="1"/>
    <col min="10249" max="10249" width="1.7109375" style="171" customWidth="1"/>
    <col min="10250" max="10252" width="6.7109375" style="171" customWidth="1"/>
    <col min="10253" max="10253" width="1.7109375" style="171" customWidth="1"/>
    <col min="10254" max="10256" width="6.7109375" style="171" customWidth="1"/>
    <col min="10257" max="10257" width="1.7109375" style="171" customWidth="1"/>
    <col min="10258" max="10260" width="6.7109375" style="171" customWidth="1"/>
    <col min="10261" max="10261" width="1.7109375" style="171" customWidth="1"/>
    <col min="10262" max="10264" width="6.7109375" style="171" customWidth="1"/>
    <col min="10265" max="10265" width="1.7109375" style="171" customWidth="1"/>
    <col min="10266" max="10268" width="6.7109375" style="171" customWidth="1"/>
    <col min="10269" max="10496" width="11.42578125" style="171"/>
    <col min="10497" max="10497" width="21.42578125" style="171" customWidth="1"/>
    <col min="10498" max="10498" width="8.42578125" style="171" customWidth="1"/>
    <col min="10499" max="10499" width="8.140625" style="171" customWidth="1"/>
    <col min="10500" max="10500" width="7.5703125" style="171" customWidth="1"/>
    <col min="10501" max="10501" width="1.7109375" style="171" customWidth="1"/>
    <col min="10502" max="10504" width="6.7109375" style="171" customWidth="1"/>
    <col min="10505" max="10505" width="1.7109375" style="171" customWidth="1"/>
    <col min="10506" max="10508" width="6.7109375" style="171" customWidth="1"/>
    <col min="10509" max="10509" width="1.7109375" style="171" customWidth="1"/>
    <col min="10510" max="10512" width="6.7109375" style="171" customWidth="1"/>
    <col min="10513" max="10513" width="1.7109375" style="171" customWidth="1"/>
    <col min="10514" max="10516" width="6.7109375" style="171" customWidth="1"/>
    <col min="10517" max="10517" width="1.7109375" style="171" customWidth="1"/>
    <col min="10518" max="10520" width="6.7109375" style="171" customWidth="1"/>
    <col min="10521" max="10521" width="1.7109375" style="171" customWidth="1"/>
    <col min="10522" max="10524" width="6.7109375" style="171" customWidth="1"/>
    <col min="10525" max="10752" width="11.42578125" style="171"/>
    <col min="10753" max="10753" width="21.42578125" style="171" customWidth="1"/>
    <col min="10754" max="10754" width="8.42578125" style="171" customWidth="1"/>
    <col min="10755" max="10755" width="8.140625" style="171" customWidth="1"/>
    <col min="10756" max="10756" width="7.5703125" style="171" customWidth="1"/>
    <col min="10757" max="10757" width="1.7109375" style="171" customWidth="1"/>
    <col min="10758" max="10760" width="6.7109375" style="171" customWidth="1"/>
    <col min="10761" max="10761" width="1.7109375" style="171" customWidth="1"/>
    <col min="10762" max="10764" width="6.7109375" style="171" customWidth="1"/>
    <col min="10765" max="10765" width="1.7109375" style="171" customWidth="1"/>
    <col min="10766" max="10768" width="6.7109375" style="171" customWidth="1"/>
    <col min="10769" max="10769" width="1.7109375" style="171" customWidth="1"/>
    <col min="10770" max="10772" width="6.7109375" style="171" customWidth="1"/>
    <col min="10773" max="10773" width="1.7109375" style="171" customWidth="1"/>
    <col min="10774" max="10776" width="6.7109375" style="171" customWidth="1"/>
    <col min="10777" max="10777" width="1.7109375" style="171" customWidth="1"/>
    <col min="10778" max="10780" width="6.7109375" style="171" customWidth="1"/>
    <col min="10781" max="11008" width="11.42578125" style="171"/>
    <col min="11009" max="11009" width="21.42578125" style="171" customWidth="1"/>
    <col min="11010" max="11010" width="8.42578125" style="171" customWidth="1"/>
    <col min="11011" max="11011" width="8.140625" style="171" customWidth="1"/>
    <col min="11012" max="11012" width="7.5703125" style="171" customWidth="1"/>
    <col min="11013" max="11013" width="1.7109375" style="171" customWidth="1"/>
    <col min="11014" max="11016" width="6.7109375" style="171" customWidth="1"/>
    <col min="11017" max="11017" width="1.7109375" style="171" customWidth="1"/>
    <col min="11018" max="11020" width="6.7109375" style="171" customWidth="1"/>
    <col min="11021" max="11021" width="1.7109375" style="171" customWidth="1"/>
    <col min="11022" max="11024" width="6.7109375" style="171" customWidth="1"/>
    <col min="11025" max="11025" width="1.7109375" style="171" customWidth="1"/>
    <col min="11026" max="11028" width="6.7109375" style="171" customWidth="1"/>
    <col min="11029" max="11029" width="1.7109375" style="171" customWidth="1"/>
    <col min="11030" max="11032" width="6.7109375" style="171" customWidth="1"/>
    <col min="11033" max="11033" width="1.7109375" style="171" customWidth="1"/>
    <col min="11034" max="11036" width="6.7109375" style="171" customWidth="1"/>
    <col min="11037" max="11264" width="11.42578125" style="171"/>
    <col min="11265" max="11265" width="21.42578125" style="171" customWidth="1"/>
    <col min="11266" max="11266" width="8.42578125" style="171" customWidth="1"/>
    <col min="11267" max="11267" width="8.140625" style="171" customWidth="1"/>
    <col min="11268" max="11268" width="7.5703125" style="171" customWidth="1"/>
    <col min="11269" max="11269" width="1.7109375" style="171" customWidth="1"/>
    <col min="11270" max="11272" width="6.7109375" style="171" customWidth="1"/>
    <col min="11273" max="11273" width="1.7109375" style="171" customWidth="1"/>
    <col min="11274" max="11276" width="6.7109375" style="171" customWidth="1"/>
    <col min="11277" max="11277" width="1.7109375" style="171" customWidth="1"/>
    <col min="11278" max="11280" width="6.7109375" style="171" customWidth="1"/>
    <col min="11281" max="11281" width="1.7109375" style="171" customWidth="1"/>
    <col min="11282" max="11284" width="6.7109375" style="171" customWidth="1"/>
    <col min="11285" max="11285" width="1.7109375" style="171" customWidth="1"/>
    <col min="11286" max="11288" width="6.7109375" style="171" customWidth="1"/>
    <col min="11289" max="11289" width="1.7109375" style="171" customWidth="1"/>
    <col min="11290" max="11292" width="6.7109375" style="171" customWidth="1"/>
    <col min="11293" max="11520" width="11.42578125" style="171"/>
    <col min="11521" max="11521" width="21.42578125" style="171" customWidth="1"/>
    <col min="11522" max="11522" width="8.42578125" style="171" customWidth="1"/>
    <col min="11523" max="11523" width="8.140625" style="171" customWidth="1"/>
    <col min="11524" max="11524" width="7.5703125" style="171" customWidth="1"/>
    <col min="11525" max="11525" width="1.7109375" style="171" customWidth="1"/>
    <col min="11526" max="11528" width="6.7109375" style="171" customWidth="1"/>
    <col min="11529" max="11529" width="1.7109375" style="171" customWidth="1"/>
    <col min="11530" max="11532" width="6.7109375" style="171" customWidth="1"/>
    <col min="11533" max="11533" width="1.7109375" style="171" customWidth="1"/>
    <col min="11534" max="11536" width="6.7109375" style="171" customWidth="1"/>
    <col min="11537" max="11537" width="1.7109375" style="171" customWidth="1"/>
    <col min="11538" max="11540" width="6.7109375" style="171" customWidth="1"/>
    <col min="11541" max="11541" width="1.7109375" style="171" customWidth="1"/>
    <col min="11542" max="11544" width="6.7109375" style="171" customWidth="1"/>
    <col min="11545" max="11545" width="1.7109375" style="171" customWidth="1"/>
    <col min="11546" max="11548" width="6.7109375" style="171" customWidth="1"/>
    <col min="11549" max="11776" width="11.42578125" style="171"/>
    <col min="11777" max="11777" width="21.42578125" style="171" customWidth="1"/>
    <col min="11778" max="11778" width="8.42578125" style="171" customWidth="1"/>
    <col min="11779" max="11779" width="8.140625" style="171" customWidth="1"/>
    <col min="11780" max="11780" width="7.5703125" style="171" customWidth="1"/>
    <col min="11781" max="11781" width="1.7109375" style="171" customWidth="1"/>
    <col min="11782" max="11784" width="6.7109375" style="171" customWidth="1"/>
    <col min="11785" max="11785" width="1.7109375" style="171" customWidth="1"/>
    <col min="11786" max="11788" width="6.7109375" style="171" customWidth="1"/>
    <col min="11789" max="11789" width="1.7109375" style="171" customWidth="1"/>
    <col min="11790" max="11792" width="6.7109375" style="171" customWidth="1"/>
    <col min="11793" max="11793" width="1.7109375" style="171" customWidth="1"/>
    <col min="11794" max="11796" width="6.7109375" style="171" customWidth="1"/>
    <col min="11797" max="11797" width="1.7109375" style="171" customWidth="1"/>
    <col min="11798" max="11800" width="6.7109375" style="171" customWidth="1"/>
    <col min="11801" max="11801" width="1.7109375" style="171" customWidth="1"/>
    <col min="11802" max="11804" width="6.7109375" style="171" customWidth="1"/>
    <col min="11805" max="12032" width="11.42578125" style="171"/>
    <col min="12033" max="12033" width="21.42578125" style="171" customWidth="1"/>
    <col min="12034" max="12034" width="8.42578125" style="171" customWidth="1"/>
    <col min="12035" max="12035" width="8.140625" style="171" customWidth="1"/>
    <col min="12036" max="12036" width="7.5703125" style="171" customWidth="1"/>
    <col min="12037" max="12037" width="1.7109375" style="171" customWidth="1"/>
    <col min="12038" max="12040" width="6.7109375" style="171" customWidth="1"/>
    <col min="12041" max="12041" width="1.7109375" style="171" customWidth="1"/>
    <col min="12042" max="12044" width="6.7109375" style="171" customWidth="1"/>
    <col min="12045" max="12045" width="1.7109375" style="171" customWidth="1"/>
    <col min="12046" max="12048" width="6.7109375" style="171" customWidth="1"/>
    <col min="12049" max="12049" width="1.7109375" style="171" customWidth="1"/>
    <col min="12050" max="12052" width="6.7109375" style="171" customWidth="1"/>
    <col min="12053" max="12053" width="1.7109375" style="171" customWidth="1"/>
    <col min="12054" max="12056" width="6.7109375" style="171" customWidth="1"/>
    <col min="12057" max="12057" width="1.7109375" style="171" customWidth="1"/>
    <col min="12058" max="12060" width="6.7109375" style="171" customWidth="1"/>
    <col min="12061" max="12288" width="11.42578125" style="171"/>
    <col min="12289" max="12289" width="21.42578125" style="171" customWidth="1"/>
    <col min="12290" max="12290" width="8.42578125" style="171" customWidth="1"/>
    <col min="12291" max="12291" width="8.140625" style="171" customWidth="1"/>
    <col min="12292" max="12292" width="7.5703125" style="171" customWidth="1"/>
    <col min="12293" max="12293" width="1.7109375" style="171" customWidth="1"/>
    <col min="12294" max="12296" width="6.7109375" style="171" customWidth="1"/>
    <col min="12297" max="12297" width="1.7109375" style="171" customWidth="1"/>
    <col min="12298" max="12300" width="6.7109375" style="171" customWidth="1"/>
    <col min="12301" max="12301" width="1.7109375" style="171" customWidth="1"/>
    <col min="12302" max="12304" width="6.7109375" style="171" customWidth="1"/>
    <col min="12305" max="12305" width="1.7109375" style="171" customWidth="1"/>
    <col min="12306" max="12308" width="6.7109375" style="171" customWidth="1"/>
    <col min="12309" max="12309" width="1.7109375" style="171" customWidth="1"/>
    <col min="12310" max="12312" width="6.7109375" style="171" customWidth="1"/>
    <col min="12313" max="12313" width="1.7109375" style="171" customWidth="1"/>
    <col min="12314" max="12316" width="6.7109375" style="171" customWidth="1"/>
    <col min="12317" max="12544" width="11.42578125" style="171"/>
    <col min="12545" max="12545" width="21.42578125" style="171" customWidth="1"/>
    <col min="12546" max="12546" width="8.42578125" style="171" customWidth="1"/>
    <col min="12547" max="12547" width="8.140625" style="171" customWidth="1"/>
    <col min="12548" max="12548" width="7.5703125" style="171" customWidth="1"/>
    <col min="12549" max="12549" width="1.7109375" style="171" customWidth="1"/>
    <col min="12550" max="12552" width="6.7109375" style="171" customWidth="1"/>
    <col min="12553" max="12553" width="1.7109375" style="171" customWidth="1"/>
    <col min="12554" max="12556" width="6.7109375" style="171" customWidth="1"/>
    <col min="12557" max="12557" width="1.7109375" style="171" customWidth="1"/>
    <col min="12558" max="12560" width="6.7109375" style="171" customWidth="1"/>
    <col min="12561" max="12561" width="1.7109375" style="171" customWidth="1"/>
    <col min="12562" max="12564" width="6.7109375" style="171" customWidth="1"/>
    <col min="12565" max="12565" width="1.7109375" style="171" customWidth="1"/>
    <col min="12566" max="12568" width="6.7109375" style="171" customWidth="1"/>
    <col min="12569" max="12569" width="1.7109375" style="171" customWidth="1"/>
    <col min="12570" max="12572" width="6.7109375" style="171" customWidth="1"/>
    <col min="12573" max="12800" width="11.42578125" style="171"/>
    <col min="12801" max="12801" width="21.42578125" style="171" customWidth="1"/>
    <col min="12802" max="12802" width="8.42578125" style="171" customWidth="1"/>
    <col min="12803" max="12803" width="8.140625" style="171" customWidth="1"/>
    <col min="12804" max="12804" width="7.5703125" style="171" customWidth="1"/>
    <col min="12805" max="12805" width="1.7109375" style="171" customWidth="1"/>
    <col min="12806" max="12808" width="6.7109375" style="171" customWidth="1"/>
    <col min="12809" max="12809" width="1.7109375" style="171" customWidth="1"/>
    <col min="12810" max="12812" width="6.7109375" style="171" customWidth="1"/>
    <col min="12813" max="12813" width="1.7109375" style="171" customWidth="1"/>
    <col min="12814" max="12816" width="6.7109375" style="171" customWidth="1"/>
    <col min="12817" max="12817" width="1.7109375" style="171" customWidth="1"/>
    <col min="12818" max="12820" width="6.7109375" style="171" customWidth="1"/>
    <col min="12821" max="12821" width="1.7109375" style="171" customWidth="1"/>
    <col min="12822" max="12824" width="6.7109375" style="171" customWidth="1"/>
    <col min="12825" max="12825" width="1.7109375" style="171" customWidth="1"/>
    <col min="12826" max="12828" width="6.7109375" style="171" customWidth="1"/>
    <col min="12829" max="13056" width="11.42578125" style="171"/>
    <col min="13057" max="13057" width="21.42578125" style="171" customWidth="1"/>
    <col min="13058" max="13058" width="8.42578125" style="171" customWidth="1"/>
    <col min="13059" max="13059" width="8.140625" style="171" customWidth="1"/>
    <col min="13060" max="13060" width="7.5703125" style="171" customWidth="1"/>
    <col min="13061" max="13061" width="1.7109375" style="171" customWidth="1"/>
    <col min="13062" max="13064" width="6.7109375" style="171" customWidth="1"/>
    <col min="13065" max="13065" width="1.7109375" style="171" customWidth="1"/>
    <col min="13066" max="13068" width="6.7109375" style="171" customWidth="1"/>
    <col min="13069" max="13069" width="1.7109375" style="171" customWidth="1"/>
    <col min="13070" max="13072" width="6.7109375" style="171" customWidth="1"/>
    <col min="13073" max="13073" width="1.7109375" style="171" customWidth="1"/>
    <col min="13074" max="13076" width="6.7109375" style="171" customWidth="1"/>
    <col min="13077" max="13077" width="1.7109375" style="171" customWidth="1"/>
    <col min="13078" max="13080" width="6.7109375" style="171" customWidth="1"/>
    <col min="13081" max="13081" width="1.7109375" style="171" customWidth="1"/>
    <col min="13082" max="13084" width="6.7109375" style="171" customWidth="1"/>
    <col min="13085" max="13312" width="11.42578125" style="171"/>
    <col min="13313" max="13313" width="21.42578125" style="171" customWidth="1"/>
    <col min="13314" max="13314" width="8.42578125" style="171" customWidth="1"/>
    <col min="13315" max="13315" width="8.140625" style="171" customWidth="1"/>
    <col min="13316" max="13316" width="7.5703125" style="171" customWidth="1"/>
    <col min="13317" max="13317" width="1.7109375" style="171" customWidth="1"/>
    <col min="13318" max="13320" width="6.7109375" style="171" customWidth="1"/>
    <col min="13321" max="13321" width="1.7109375" style="171" customWidth="1"/>
    <col min="13322" max="13324" width="6.7109375" style="171" customWidth="1"/>
    <col min="13325" max="13325" width="1.7109375" style="171" customWidth="1"/>
    <col min="13326" max="13328" width="6.7109375" style="171" customWidth="1"/>
    <col min="13329" max="13329" width="1.7109375" style="171" customWidth="1"/>
    <col min="13330" max="13332" width="6.7109375" style="171" customWidth="1"/>
    <col min="13333" max="13333" width="1.7109375" style="171" customWidth="1"/>
    <col min="13334" max="13336" width="6.7109375" style="171" customWidth="1"/>
    <col min="13337" max="13337" width="1.7109375" style="171" customWidth="1"/>
    <col min="13338" max="13340" width="6.7109375" style="171" customWidth="1"/>
    <col min="13341" max="13568" width="11.42578125" style="171"/>
    <col min="13569" max="13569" width="21.42578125" style="171" customWidth="1"/>
    <col min="13570" max="13570" width="8.42578125" style="171" customWidth="1"/>
    <col min="13571" max="13571" width="8.140625" style="171" customWidth="1"/>
    <col min="13572" max="13572" width="7.5703125" style="171" customWidth="1"/>
    <col min="13573" max="13573" width="1.7109375" style="171" customWidth="1"/>
    <col min="13574" max="13576" width="6.7109375" style="171" customWidth="1"/>
    <col min="13577" max="13577" width="1.7109375" style="171" customWidth="1"/>
    <col min="13578" max="13580" width="6.7109375" style="171" customWidth="1"/>
    <col min="13581" max="13581" width="1.7109375" style="171" customWidth="1"/>
    <col min="13582" max="13584" width="6.7109375" style="171" customWidth="1"/>
    <col min="13585" max="13585" width="1.7109375" style="171" customWidth="1"/>
    <col min="13586" max="13588" width="6.7109375" style="171" customWidth="1"/>
    <col min="13589" max="13589" width="1.7109375" style="171" customWidth="1"/>
    <col min="13590" max="13592" width="6.7109375" style="171" customWidth="1"/>
    <col min="13593" max="13593" width="1.7109375" style="171" customWidth="1"/>
    <col min="13594" max="13596" width="6.7109375" style="171" customWidth="1"/>
    <col min="13597" max="13824" width="11.42578125" style="171"/>
    <col min="13825" max="13825" width="21.42578125" style="171" customWidth="1"/>
    <col min="13826" max="13826" width="8.42578125" style="171" customWidth="1"/>
    <col min="13827" max="13827" width="8.140625" style="171" customWidth="1"/>
    <col min="13828" max="13828" width="7.5703125" style="171" customWidth="1"/>
    <col min="13829" max="13829" width="1.7109375" style="171" customWidth="1"/>
    <col min="13830" max="13832" width="6.7109375" style="171" customWidth="1"/>
    <col min="13833" max="13833" width="1.7109375" style="171" customWidth="1"/>
    <col min="13834" max="13836" width="6.7109375" style="171" customWidth="1"/>
    <col min="13837" max="13837" width="1.7109375" style="171" customWidth="1"/>
    <col min="13838" max="13840" width="6.7109375" style="171" customWidth="1"/>
    <col min="13841" max="13841" width="1.7109375" style="171" customWidth="1"/>
    <col min="13842" max="13844" width="6.7109375" style="171" customWidth="1"/>
    <col min="13845" max="13845" width="1.7109375" style="171" customWidth="1"/>
    <col min="13846" max="13848" width="6.7109375" style="171" customWidth="1"/>
    <col min="13849" max="13849" width="1.7109375" style="171" customWidth="1"/>
    <col min="13850" max="13852" width="6.7109375" style="171" customWidth="1"/>
    <col min="13853" max="14080" width="11.42578125" style="171"/>
    <col min="14081" max="14081" width="21.42578125" style="171" customWidth="1"/>
    <col min="14082" max="14082" width="8.42578125" style="171" customWidth="1"/>
    <col min="14083" max="14083" width="8.140625" style="171" customWidth="1"/>
    <col min="14084" max="14084" width="7.5703125" style="171" customWidth="1"/>
    <col min="14085" max="14085" width="1.7109375" style="171" customWidth="1"/>
    <col min="14086" max="14088" width="6.7109375" style="171" customWidth="1"/>
    <col min="14089" max="14089" width="1.7109375" style="171" customWidth="1"/>
    <col min="14090" max="14092" width="6.7109375" style="171" customWidth="1"/>
    <col min="14093" max="14093" width="1.7109375" style="171" customWidth="1"/>
    <col min="14094" max="14096" width="6.7109375" style="171" customWidth="1"/>
    <col min="14097" max="14097" width="1.7109375" style="171" customWidth="1"/>
    <col min="14098" max="14100" width="6.7109375" style="171" customWidth="1"/>
    <col min="14101" max="14101" width="1.7109375" style="171" customWidth="1"/>
    <col min="14102" max="14104" width="6.7109375" style="171" customWidth="1"/>
    <col min="14105" max="14105" width="1.7109375" style="171" customWidth="1"/>
    <col min="14106" max="14108" width="6.7109375" style="171" customWidth="1"/>
    <col min="14109" max="14336" width="11.42578125" style="171"/>
    <col min="14337" max="14337" width="21.42578125" style="171" customWidth="1"/>
    <col min="14338" max="14338" width="8.42578125" style="171" customWidth="1"/>
    <col min="14339" max="14339" width="8.140625" style="171" customWidth="1"/>
    <col min="14340" max="14340" width="7.5703125" style="171" customWidth="1"/>
    <col min="14341" max="14341" width="1.7109375" style="171" customWidth="1"/>
    <col min="14342" max="14344" width="6.7109375" style="171" customWidth="1"/>
    <col min="14345" max="14345" width="1.7109375" style="171" customWidth="1"/>
    <col min="14346" max="14348" width="6.7109375" style="171" customWidth="1"/>
    <col min="14349" max="14349" width="1.7109375" style="171" customWidth="1"/>
    <col min="14350" max="14352" width="6.7109375" style="171" customWidth="1"/>
    <col min="14353" max="14353" width="1.7109375" style="171" customWidth="1"/>
    <col min="14354" max="14356" width="6.7109375" style="171" customWidth="1"/>
    <col min="14357" max="14357" width="1.7109375" style="171" customWidth="1"/>
    <col min="14358" max="14360" width="6.7109375" style="171" customWidth="1"/>
    <col min="14361" max="14361" width="1.7109375" style="171" customWidth="1"/>
    <col min="14362" max="14364" width="6.7109375" style="171" customWidth="1"/>
    <col min="14365" max="14592" width="11.42578125" style="171"/>
    <col min="14593" max="14593" width="21.42578125" style="171" customWidth="1"/>
    <col min="14594" max="14594" width="8.42578125" style="171" customWidth="1"/>
    <col min="14595" max="14595" width="8.140625" style="171" customWidth="1"/>
    <col min="14596" max="14596" width="7.5703125" style="171" customWidth="1"/>
    <col min="14597" max="14597" width="1.7109375" style="171" customWidth="1"/>
    <col min="14598" max="14600" width="6.7109375" style="171" customWidth="1"/>
    <col min="14601" max="14601" width="1.7109375" style="171" customWidth="1"/>
    <col min="14602" max="14604" width="6.7109375" style="171" customWidth="1"/>
    <col min="14605" max="14605" width="1.7109375" style="171" customWidth="1"/>
    <col min="14606" max="14608" width="6.7109375" style="171" customWidth="1"/>
    <col min="14609" max="14609" width="1.7109375" style="171" customWidth="1"/>
    <col min="14610" max="14612" width="6.7109375" style="171" customWidth="1"/>
    <col min="14613" max="14613" width="1.7109375" style="171" customWidth="1"/>
    <col min="14614" max="14616" width="6.7109375" style="171" customWidth="1"/>
    <col min="14617" max="14617" width="1.7109375" style="171" customWidth="1"/>
    <col min="14618" max="14620" width="6.7109375" style="171" customWidth="1"/>
    <col min="14621" max="14848" width="11.42578125" style="171"/>
    <col min="14849" max="14849" width="21.42578125" style="171" customWidth="1"/>
    <col min="14850" max="14850" width="8.42578125" style="171" customWidth="1"/>
    <col min="14851" max="14851" width="8.140625" style="171" customWidth="1"/>
    <col min="14852" max="14852" width="7.5703125" style="171" customWidth="1"/>
    <col min="14853" max="14853" width="1.7109375" style="171" customWidth="1"/>
    <col min="14854" max="14856" width="6.7109375" style="171" customWidth="1"/>
    <col min="14857" max="14857" width="1.7109375" style="171" customWidth="1"/>
    <col min="14858" max="14860" width="6.7109375" style="171" customWidth="1"/>
    <col min="14861" max="14861" width="1.7109375" style="171" customWidth="1"/>
    <col min="14862" max="14864" width="6.7109375" style="171" customWidth="1"/>
    <col min="14865" max="14865" width="1.7109375" style="171" customWidth="1"/>
    <col min="14866" max="14868" width="6.7109375" style="171" customWidth="1"/>
    <col min="14869" max="14869" width="1.7109375" style="171" customWidth="1"/>
    <col min="14870" max="14872" width="6.7109375" style="171" customWidth="1"/>
    <col min="14873" max="14873" width="1.7109375" style="171" customWidth="1"/>
    <col min="14874" max="14876" width="6.7109375" style="171" customWidth="1"/>
    <col min="14877" max="15104" width="11.42578125" style="171"/>
    <col min="15105" max="15105" width="21.42578125" style="171" customWidth="1"/>
    <col min="15106" max="15106" width="8.42578125" style="171" customWidth="1"/>
    <col min="15107" max="15107" width="8.140625" style="171" customWidth="1"/>
    <col min="15108" max="15108" width="7.5703125" style="171" customWidth="1"/>
    <col min="15109" max="15109" width="1.7109375" style="171" customWidth="1"/>
    <col min="15110" max="15112" width="6.7109375" style="171" customWidth="1"/>
    <col min="15113" max="15113" width="1.7109375" style="171" customWidth="1"/>
    <col min="15114" max="15116" width="6.7109375" style="171" customWidth="1"/>
    <col min="15117" max="15117" width="1.7109375" style="171" customWidth="1"/>
    <col min="15118" max="15120" width="6.7109375" style="171" customWidth="1"/>
    <col min="15121" max="15121" width="1.7109375" style="171" customWidth="1"/>
    <col min="15122" max="15124" width="6.7109375" style="171" customWidth="1"/>
    <col min="15125" max="15125" width="1.7109375" style="171" customWidth="1"/>
    <col min="15126" max="15128" width="6.7109375" style="171" customWidth="1"/>
    <col min="15129" max="15129" width="1.7109375" style="171" customWidth="1"/>
    <col min="15130" max="15132" width="6.7109375" style="171" customWidth="1"/>
    <col min="15133" max="15360" width="11.42578125" style="171"/>
    <col min="15361" max="15361" width="21.42578125" style="171" customWidth="1"/>
    <col min="15362" max="15362" width="8.42578125" style="171" customWidth="1"/>
    <col min="15363" max="15363" width="8.140625" style="171" customWidth="1"/>
    <col min="15364" max="15364" width="7.5703125" style="171" customWidth="1"/>
    <col min="15365" max="15365" width="1.7109375" style="171" customWidth="1"/>
    <col min="15366" max="15368" width="6.7109375" style="171" customWidth="1"/>
    <col min="15369" max="15369" width="1.7109375" style="171" customWidth="1"/>
    <col min="15370" max="15372" width="6.7109375" style="171" customWidth="1"/>
    <col min="15373" max="15373" width="1.7109375" style="171" customWidth="1"/>
    <col min="15374" max="15376" width="6.7109375" style="171" customWidth="1"/>
    <col min="15377" max="15377" width="1.7109375" style="171" customWidth="1"/>
    <col min="15378" max="15380" width="6.7109375" style="171" customWidth="1"/>
    <col min="15381" max="15381" width="1.7109375" style="171" customWidth="1"/>
    <col min="15382" max="15384" width="6.7109375" style="171" customWidth="1"/>
    <col min="15385" max="15385" width="1.7109375" style="171" customWidth="1"/>
    <col min="15386" max="15388" width="6.7109375" style="171" customWidth="1"/>
    <col min="15389" max="15616" width="11.42578125" style="171"/>
    <col min="15617" max="15617" width="21.42578125" style="171" customWidth="1"/>
    <col min="15618" max="15618" width="8.42578125" style="171" customWidth="1"/>
    <col min="15619" max="15619" width="8.140625" style="171" customWidth="1"/>
    <col min="15620" max="15620" width="7.5703125" style="171" customWidth="1"/>
    <col min="15621" max="15621" width="1.7109375" style="171" customWidth="1"/>
    <col min="15622" max="15624" width="6.7109375" style="171" customWidth="1"/>
    <col min="15625" max="15625" width="1.7109375" style="171" customWidth="1"/>
    <col min="15626" max="15628" width="6.7109375" style="171" customWidth="1"/>
    <col min="15629" max="15629" width="1.7109375" style="171" customWidth="1"/>
    <col min="15630" max="15632" width="6.7109375" style="171" customWidth="1"/>
    <col min="15633" max="15633" width="1.7109375" style="171" customWidth="1"/>
    <col min="15634" max="15636" width="6.7109375" style="171" customWidth="1"/>
    <col min="15637" max="15637" width="1.7109375" style="171" customWidth="1"/>
    <col min="15638" max="15640" width="6.7109375" style="171" customWidth="1"/>
    <col min="15641" max="15641" width="1.7109375" style="171" customWidth="1"/>
    <col min="15642" max="15644" width="6.7109375" style="171" customWidth="1"/>
    <col min="15645" max="15872" width="11.42578125" style="171"/>
    <col min="15873" max="15873" width="21.42578125" style="171" customWidth="1"/>
    <col min="15874" max="15874" width="8.42578125" style="171" customWidth="1"/>
    <col min="15875" max="15875" width="8.140625" style="171" customWidth="1"/>
    <col min="15876" max="15876" width="7.5703125" style="171" customWidth="1"/>
    <col min="15877" max="15877" width="1.7109375" style="171" customWidth="1"/>
    <col min="15878" max="15880" width="6.7109375" style="171" customWidth="1"/>
    <col min="15881" max="15881" width="1.7109375" style="171" customWidth="1"/>
    <col min="15882" max="15884" width="6.7109375" style="171" customWidth="1"/>
    <col min="15885" max="15885" width="1.7109375" style="171" customWidth="1"/>
    <col min="15886" max="15888" width="6.7109375" style="171" customWidth="1"/>
    <col min="15889" max="15889" width="1.7109375" style="171" customWidth="1"/>
    <col min="15890" max="15892" width="6.7109375" style="171" customWidth="1"/>
    <col min="15893" max="15893" width="1.7109375" style="171" customWidth="1"/>
    <col min="15894" max="15896" width="6.7109375" style="171" customWidth="1"/>
    <col min="15897" max="15897" width="1.7109375" style="171" customWidth="1"/>
    <col min="15898" max="15900" width="6.7109375" style="171" customWidth="1"/>
    <col min="15901" max="16128" width="11.42578125" style="171"/>
    <col min="16129" max="16129" width="21.42578125" style="171" customWidth="1"/>
    <col min="16130" max="16130" width="8.42578125" style="171" customWidth="1"/>
    <col min="16131" max="16131" width="8.140625" style="171" customWidth="1"/>
    <col min="16132" max="16132" width="7.5703125" style="171" customWidth="1"/>
    <col min="16133" max="16133" width="1.7109375" style="171" customWidth="1"/>
    <col min="16134" max="16136" width="6.7109375" style="171" customWidth="1"/>
    <col min="16137" max="16137" width="1.7109375" style="171" customWidth="1"/>
    <col min="16138" max="16140" width="6.7109375" style="171" customWidth="1"/>
    <col min="16141" max="16141" width="1.7109375" style="171" customWidth="1"/>
    <col min="16142" max="16144" width="6.7109375" style="171" customWidth="1"/>
    <col min="16145" max="16145" width="1.7109375" style="171" customWidth="1"/>
    <col min="16146" max="16148" width="6.7109375" style="171" customWidth="1"/>
    <col min="16149" max="16149" width="1.7109375" style="171" customWidth="1"/>
    <col min="16150" max="16152" width="6.7109375" style="171" customWidth="1"/>
    <col min="16153" max="16153" width="1.7109375" style="171" customWidth="1"/>
    <col min="16154" max="16156" width="6.7109375" style="171" customWidth="1"/>
    <col min="16157" max="16384" width="11.42578125" style="171"/>
  </cols>
  <sheetData>
    <row r="1" spans="1:33" s="163" customFormat="1" ht="15" customHeight="1" x14ac:dyDescent="0.2">
      <c r="A1" s="336" t="s">
        <v>317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171"/>
      <c r="AD1" s="29"/>
      <c r="AE1" s="318" t="s">
        <v>356</v>
      </c>
      <c r="AF1" s="318"/>
      <c r="AG1" s="171"/>
    </row>
    <row r="2" spans="1:33" s="163" customFormat="1" ht="15" customHeight="1" x14ac:dyDescent="0.2">
      <c r="A2" s="330" t="s">
        <v>158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171"/>
      <c r="AD2" s="30"/>
      <c r="AE2" s="318"/>
      <c r="AF2" s="318"/>
      <c r="AG2" s="171"/>
    </row>
    <row r="3" spans="1:33" s="163" customFormat="1" ht="15" customHeight="1" x14ac:dyDescent="0.2">
      <c r="A3" s="336" t="s">
        <v>254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171"/>
      <c r="AD3" s="171"/>
      <c r="AE3" s="171"/>
      <c r="AF3" s="171"/>
      <c r="AG3" s="171"/>
    </row>
    <row r="4" spans="1:33" s="163" customFormat="1" ht="15" customHeight="1" x14ac:dyDescent="0.2">
      <c r="A4" s="330" t="s">
        <v>255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171"/>
      <c r="AD4" s="171"/>
      <c r="AE4" s="171"/>
      <c r="AF4" s="171"/>
      <c r="AG4" s="171"/>
    </row>
    <row r="5" spans="1:33" s="163" customFormat="1" ht="15" customHeight="1" x14ac:dyDescent="0.2">
      <c r="A5" s="330" t="s">
        <v>515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ht="15" customHeight="1" x14ac:dyDescent="0.2">
      <c r="A7" s="332" t="s">
        <v>470</v>
      </c>
      <c r="B7" s="331" t="s">
        <v>19</v>
      </c>
      <c r="C7" s="331"/>
      <c r="D7" s="331"/>
      <c r="E7" s="109"/>
      <c r="F7" s="331" t="s">
        <v>116</v>
      </c>
      <c r="G7" s="331"/>
      <c r="H7" s="331"/>
      <c r="I7" s="109"/>
      <c r="J7" s="331" t="s">
        <v>117</v>
      </c>
      <c r="K7" s="331"/>
      <c r="L7" s="331"/>
      <c r="M7" s="109"/>
      <c r="N7" s="331" t="s">
        <v>118</v>
      </c>
      <c r="O7" s="331"/>
      <c r="P7" s="331"/>
      <c r="Q7" s="109"/>
      <c r="R7" s="331" t="s">
        <v>119</v>
      </c>
      <c r="S7" s="331"/>
      <c r="T7" s="331"/>
      <c r="U7" s="109"/>
      <c r="V7" s="331" t="s">
        <v>120</v>
      </c>
      <c r="W7" s="331"/>
      <c r="X7" s="331"/>
      <c r="Y7" s="109"/>
      <c r="Z7" s="331" t="s">
        <v>121</v>
      </c>
      <c r="AA7" s="331"/>
      <c r="AB7" s="331"/>
    </row>
    <row r="8" spans="1:33" ht="15" customHeight="1" thickBot="1" x14ac:dyDescent="0.25">
      <c r="A8" s="333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63" customFormat="1" ht="15" customHeight="1" x14ac:dyDescent="0.2">
      <c r="A9" s="112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71"/>
      <c r="AD9" s="171"/>
      <c r="AE9" s="171"/>
      <c r="AF9" s="171"/>
      <c r="AG9" s="171"/>
    </row>
    <row r="10" spans="1:33" s="163" customFormat="1" ht="15" customHeight="1" x14ac:dyDescent="0.2">
      <c r="A10" s="136" t="s">
        <v>19</v>
      </c>
      <c r="B10" s="152">
        <f t="shared" ref="B10:D11" si="0">+B16+B22</f>
        <v>28700</v>
      </c>
      <c r="C10" s="152">
        <f t="shared" si="0"/>
        <v>13759</v>
      </c>
      <c r="D10" s="152">
        <f t="shared" si="0"/>
        <v>14941</v>
      </c>
      <c r="E10" s="152"/>
      <c r="F10" s="152">
        <f t="shared" ref="F10:H12" si="1">+F16+F22</f>
        <v>4473</v>
      </c>
      <c r="G10" s="152">
        <f t="shared" si="1"/>
        <v>2391</v>
      </c>
      <c r="H10" s="152">
        <f t="shared" si="1"/>
        <v>2082</v>
      </c>
      <c r="I10" s="152"/>
      <c r="J10" s="152">
        <f t="shared" ref="J10:L12" si="2">+J16+J22</f>
        <v>5426</v>
      </c>
      <c r="K10" s="152">
        <f t="shared" si="2"/>
        <v>2703</v>
      </c>
      <c r="L10" s="152">
        <f t="shared" si="2"/>
        <v>2723</v>
      </c>
      <c r="M10" s="152"/>
      <c r="N10" s="152">
        <f t="shared" ref="N10:P12" si="3">+N16+N22</f>
        <v>5482</v>
      </c>
      <c r="O10" s="152">
        <f t="shared" si="3"/>
        <v>2680</v>
      </c>
      <c r="P10" s="152">
        <f t="shared" si="3"/>
        <v>2802</v>
      </c>
      <c r="Q10" s="152"/>
      <c r="R10" s="152">
        <f t="shared" ref="R10:T12" si="4">+R16+R22</f>
        <v>7409</v>
      </c>
      <c r="S10" s="152">
        <f t="shared" si="4"/>
        <v>3451</v>
      </c>
      <c r="T10" s="152">
        <f t="shared" si="4"/>
        <v>3958</v>
      </c>
      <c r="U10" s="152"/>
      <c r="V10" s="152">
        <f t="shared" ref="V10:X12" si="5">+V16+V22</f>
        <v>5910</v>
      </c>
      <c r="W10" s="152">
        <f t="shared" si="5"/>
        <v>2534</v>
      </c>
      <c r="X10" s="152">
        <f t="shared" si="5"/>
        <v>3376</v>
      </c>
      <c r="Y10" s="152"/>
      <c r="Z10" s="152">
        <f t="shared" ref="Z10:AB12" si="6">+Z16+Z22</f>
        <v>0</v>
      </c>
      <c r="AA10" s="152">
        <f t="shared" si="6"/>
        <v>0</v>
      </c>
      <c r="AB10" s="152">
        <f t="shared" si="6"/>
        <v>0</v>
      </c>
      <c r="AC10" s="171"/>
      <c r="AD10" s="171"/>
      <c r="AE10" s="171"/>
      <c r="AF10" s="171"/>
      <c r="AG10" s="171"/>
    </row>
    <row r="11" spans="1:33" s="163" customFormat="1" ht="15" customHeight="1" x14ac:dyDescent="0.2">
      <c r="A11" s="116" t="s">
        <v>73</v>
      </c>
      <c r="B11" s="115">
        <f t="shared" si="0"/>
        <v>28626</v>
      </c>
      <c r="C11" s="115">
        <f t="shared" si="0"/>
        <v>13713</v>
      </c>
      <c r="D11" s="115">
        <f t="shared" si="0"/>
        <v>14913</v>
      </c>
      <c r="E11" s="115"/>
      <c r="F11" s="115">
        <f t="shared" si="1"/>
        <v>4459</v>
      </c>
      <c r="G11" s="115">
        <f t="shared" si="1"/>
        <v>2381</v>
      </c>
      <c r="H11" s="115">
        <f t="shared" si="1"/>
        <v>2078</v>
      </c>
      <c r="I11" s="115"/>
      <c r="J11" s="115">
        <f t="shared" si="2"/>
        <v>5406</v>
      </c>
      <c r="K11" s="115">
        <f t="shared" si="2"/>
        <v>2689</v>
      </c>
      <c r="L11" s="115">
        <f t="shared" si="2"/>
        <v>2717</v>
      </c>
      <c r="M11" s="115"/>
      <c r="N11" s="115">
        <f t="shared" si="3"/>
        <v>5464</v>
      </c>
      <c r="O11" s="115">
        <f t="shared" si="3"/>
        <v>2668</v>
      </c>
      <c r="P11" s="115">
        <f t="shared" si="3"/>
        <v>2796</v>
      </c>
      <c r="Q11" s="115"/>
      <c r="R11" s="115">
        <f t="shared" si="4"/>
        <v>7397</v>
      </c>
      <c r="S11" s="115">
        <f t="shared" si="4"/>
        <v>3445</v>
      </c>
      <c r="T11" s="115">
        <f t="shared" si="4"/>
        <v>3952</v>
      </c>
      <c r="U11" s="115"/>
      <c r="V11" s="115">
        <f t="shared" si="5"/>
        <v>5900</v>
      </c>
      <c r="W11" s="115">
        <f t="shared" si="5"/>
        <v>2530</v>
      </c>
      <c r="X11" s="115">
        <f t="shared" si="5"/>
        <v>3370</v>
      </c>
      <c r="Y11" s="115"/>
      <c r="Z11" s="115">
        <f t="shared" si="6"/>
        <v>0</v>
      </c>
      <c r="AA11" s="115">
        <f t="shared" si="6"/>
        <v>0</v>
      </c>
      <c r="AB11" s="115">
        <f t="shared" si="6"/>
        <v>0</v>
      </c>
      <c r="AC11" s="171"/>
      <c r="AD11" s="171"/>
      <c r="AE11" s="171"/>
      <c r="AF11" s="171"/>
      <c r="AG11" s="171"/>
    </row>
    <row r="12" spans="1:33" s="163" customFormat="1" ht="15" customHeight="1" x14ac:dyDescent="0.2">
      <c r="A12" s="116" t="s">
        <v>74</v>
      </c>
      <c r="B12" s="115">
        <f>+B18+B24</f>
        <v>74</v>
      </c>
      <c r="C12" s="115">
        <f>+C18+C24</f>
        <v>46</v>
      </c>
      <c r="D12" s="115">
        <f>+D18+D24</f>
        <v>28</v>
      </c>
      <c r="E12" s="115"/>
      <c r="F12" s="115">
        <f t="shared" si="1"/>
        <v>14</v>
      </c>
      <c r="G12" s="115">
        <f t="shared" si="1"/>
        <v>10</v>
      </c>
      <c r="H12" s="115">
        <f t="shared" si="1"/>
        <v>4</v>
      </c>
      <c r="I12" s="115"/>
      <c r="J12" s="115">
        <f t="shared" si="2"/>
        <v>20</v>
      </c>
      <c r="K12" s="115">
        <f t="shared" si="2"/>
        <v>14</v>
      </c>
      <c r="L12" s="115">
        <f t="shared" si="2"/>
        <v>6</v>
      </c>
      <c r="M12" s="115"/>
      <c r="N12" s="115">
        <f t="shared" si="3"/>
        <v>18</v>
      </c>
      <c r="O12" s="115">
        <f t="shared" si="3"/>
        <v>12</v>
      </c>
      <c r="P12" s="115">
        <f t="shared" si="3"/>
        <v>6</v>
      </c>
      <c r="Q12" s="115"/>
      <c r="R12" s="115">
        <f t="shared" si="4"/>
        <v>12</v>
      </c>
      <c r="S12" s="115">
        <f t="shared" si="4"/>
        <v>6</v>
      </c>
      <c r="T12" s="115">
        <f t="shared" si="4"/>
        <v>6</v>
      </c>
      <c r="U12" s="115"/>
      <c r="V12" s="115">
        <f t="shared" si="5"/>
        <v>10</v>
      </c>
      <c r="W12" s="115">
        <f t="shared" si="5"/>
        <v>4</v>
      </c>
      <c r="X12" s="115">
        <f t="shared" si="5"/>
        <v>6</v>
      </c>
      <c r="Y12" s="115"/>
      <c r="Z12" s="115">
        <f t="shared" si="6"/>
        <v>0</v>
      </c>
      <c r="AA12" s="115">
        <f t="shared" si="6"/>
        <v>0</v>
      </c>
      <c r="AB12" s="115">
        <f t="shared" si="6"/>
        <v>0</v>
      </c>
      <c r="AC12" s="171"/>
      <c r="AD12" s="171"/>
      <c r="AE12" s="171"/>
      <c r="AF12" s="171"/>
      <c r="AG12" s="171"/>
    </row>
    <row r="13" spans="1:33" s="163" customFormat="1" ht="15" customHeight="1" x14ac:dyDescent="0.2">
      <c r="A13" s="116" t="s">
        <v>263</v>
      </c>
      <c r="B13" s="115">
        <f>+B19</f>
        <v>0</v>
      </c>
      <c r="C13" s="115">
        <f>+C19</f>
        <v>0</v>
      </c>
      <c r="D13" s="115">
        <f>+D19</f>
        <v>0</v>
      </c>
      <c r="E13" s="115"/>
      <c r="F13" s="115">
        <f>+F19</f>
        <v>0</v>
      </c>
      <c r="G13" s="115">
        <f>+G19</f>
        <v>0</v>
      </c>
      <c r="H13" s="115">
        <f>+H19</f>
        <v>0</v>
      </c>
      <c r="I13" s="115"/>
      <c r="J13" s="115">
        <f>+J19</f>
        <v>0</v>
      </c>
      <c r="K13" s="115">
        <f>+K19</f>
        <v>0</v>
      </c>
      <c r="L13" s="115">
        <f>+L19</f>
        <v>0</v>
      </c>
      <c r="M13" s="115"/>
      <c r="N13" s="115">
        <f>+N19</f>
        <v>0</v>
      </c>
      <c r="O13" s="115">
        <f>+O19</f>
        <v>0</v>
      </c>
      <c r="P13" s="115">
        <f>+P19</f>
        <v>0</v>
      </c>
      <c r="Q13" s="115"/>
      <c r="R13" s="115">
        <f>+R19</f>
        <v>0</v>
      </c>
      <c r="S13" s="115">
        <f>+S19</f>
        <v>0</v>
      </c>
      <c r="T13" s="115">
        <f>+T19</f>
        <v>0</v>
      </c>
      <c r="U13" s="115"/>
      <c r="V13" s="115">
        <f>+V19</f>
        <v>0</v>
      </c>
      <c r="W13" s="115">
        <f>+W19</f>
        <v>0</v>
      </c>
      <c r="X13" s="115">
        <f>+X19</f>
        <v>0</v>
      </c>
      <c r="Y13" s="115"/>
      <c r="Z13" s="115">
        <f>+Z19</f>
        <v>0</v>
      </c>
      <c r="AA13" s="115">
        <f>+AA19</f>
        <v>0</v>
      </c>
      <c r="AB13" s="115">
        <f>+AB19</f>
        <v>0</v>
      </c>
      <c r="AC13" s="171"/>
      <c r="AD13" s="171"/>
      <c r="AE13" s="171"/>
      <c r="AF13" s="171"/>
      <c r="AG13" s="171"/>
    </row>
    <row r="14" spans="1:33" s="163" customFormat="1" ht="15" customHeight="1" x14ac:dyDescent="0.2">
      <c r="A14" s="112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71"/>
      <c r="AD14" s="171"/>
      <c r="AE14" s="171"/>
      <c r="AF14" s="171"/>
      <c r="AG14" s="171"/>
    </row>
    <row r="15" spans="1:33" s="163" customFormat="1" ht="15" customHeight="1" x14ac:dyDescent="0.2">
      <c r="A15" s="136" t="s">
        <v>471</v>
      </c>
      <c r="B15" s="117"/>
      <c r="C15" s="117"/>
      <c r="D15" s="117"/>
      <c r="E15" s="118"/>
      <c r="F15" s="117"/>
      <c r="G15" s="117"/>
      <c r="H15" s="117"/>
      <c r="I15" s="118"/>
      <c r="J15" s="117"/>
      <c r="K15" s="117"/>
      <c r="L15" s="117"/>
      <c r="M15" s="118"/>
      <c r="N15" s="117"/>
      <c r="O15" s="117"/>
      <c r="P15" s="117"/>
      <c r="Q15" s="118"/>
      <c r="R15" s="117"/>
      <c r="S15" s="117"/>
      <c r="T15" s="117"/>
      <c r="U15" s="118"/>
      <c r="V15" s="117"/>
      <c r="W15" s="117"/>
      <c r="X15" s="117"/>
      <c r="Y15" s="118"/>
      <c r="Z15" s="117"/>
      <c r="AA15" s="117"/>
      <c r="AB15" s="117"/>
      <c r="AC15" s="171"/>
      <c r="AD15" s="171"/>
      <c r="AE15" s="171"/>
      <c r="AF15" s="171"/>
      <c r="AG15" s="171"/>
    </row>
    <row r="16" spans="1:33" s="163" customFormat="1" ht="15" customHeight="1" x14ac:dyDescent="0.2">
      <c r="A16" s="137" t="s">
        <v>19</v>
      </c>
      <c r="B16" s="271">
        <v>24304</v>
      </c>
      <c r="C16" s="271">
        <v>11547</v>
      </c>
      <c r="D16" s="271">
        <v>12757</v>
      </c>
      <c r="E16" s="271"/>
      <c r="F16" s="271">
        <v>3833</v>
      </c>
      <c r="G16" s="271">
        <v>2035</v>
      </c>
      <c r="H16" s="271">
        <v>1798</v>
      </c>
      <c r="I16" s="271"/>
      <c r="J16" s="271">
        <v>4649</v>
      </c>
      <c r="K16" s="271">
        <v>2273</v>
      </c>
      <c r="L16" s="271">
        <v>2376</v>
      </c>
      <c r="M16" s="271"/>
      <c r="N16" s="271">
        <v>4635</v>
      </c>
      <c r="O16" s="271">
        <v>2232</v>
      </c>
      <c r="P16" s="271">
        <v>2403</v>
      </c>
      <c r="Q16" s="271"/>
      <c r="R16" s="271">
        <v>6199</v>
      </c>
      <c r="S16" s="271">
        <v>2879</v>
      </c>
      <c r="T16" s="271">
        <v>3320</v>
      </c>
      <c r="U16" s="271"/>
      <c r="V16" s="271">
        <v>4988</v>
      </c>
      <c r="W16" s="271">
        <v>2128</v>
      </c>
      <c r="X16" s="271">
        <v>2860</v>
      </c>
      <c r="Y16" s="173"/>
      <c r="Z16" s="152">
        <v>0</v>
      </c>
      <c r="AA16" s="152">
        <v>0</v>
      </c>
      <c r="AB16" s="152">
        <v>0</v>
      </c>
      <c r="AC16" s="171"/>
      <c r="AD16" s="171"/>
      <c r="AE16" s="171"/>
      <c r="AF16" s="171"/>
      <c r="AG16" s="171"/>
    </row>
    <row r="17" spans="1:33" ht="15" customHeight="1" x14ac:dyDescent="0.2">
      <c r="A17" s="116" t="s">
        <v>73</v>
      </c>
      <c r="B17" s="272">
        <v>24230</v>
      </c>
      <c r="C17" s="272">
        <v>11501</v>
      </c>
      <c r="D17" s="272">
        <v>12729</v>
      </c>
      <c r="E17" s="272"/>
      <c r="F17" s="272">
        <v>3819</v>
      </c>
      <c r="G17" s="272">
        <v>2025</v>
      </c>
      <c r="H17" s="272">
        <v>1794</v>
      </c>
      <c r="I17" s="272"/>
      <c r="J17" s="272">
        <v>4629</v>
      </c>
      <c r="K17" s="272">
        <v>2259</v>
      </c>
      <c r="L17" s="272">
        <v>2370</v>
      </c>
      <c r="M17" s="272"/>
      <c r="N17" s="272">
        <v>4617</v>
      </c>
      <c r="O17" s="272">
        <v>2220</v>
      </c>
      <c r="P17" s="272">
        <v>2397</v>
      </c>
      <c r="Q17" s="272"/>
      <c r="R17" s="272">
        <v>6187</v>
      </c>
      <c r="S17" s="272">
        <v>2873</v>
      </c>
      <c r="T17" s="272">
        <v>3314</v>
      </c>
      <c r="U17" s="272"/>
      <c r="V17" s="272">
        <v>4978</v>
      </c>
      <c r="W17" s="272">
        <v>2124</v>
      </c>
      <c r="X17" s="272">
        <v>2854</v>
      </c>
      <c r="Y17" s="119"/>
      <c r="Z17" s="119">
        <v>0</v>
      </c>
      <c r="AA17" s="119">
        <v>0</v>
      </c>
      <c r="AB17" s="119">
        <v>0</v>
      </c>
    </row>
    <row r="18" spans="1:33" ht="15" customHeight="1" x14ac:dyDescent="0.2">
      <c r="A18" s="116" t="s">
        <v>74</v>
      </c>
      <c r="B18" s="272">
        <v>74</v>
      </c>
      <c r="C18" s="272">
        <v>46</v>
      </c>
      <c r="D18" s="272">
        <v>28</v>
      </c>
      <c r="E18" s="272"/>
      <c r="F18" s="272">
        <v>14</v>
      </c>
      <c r="G18" s="272">
        <v>10</v>
      </c>
      <c r="H18" s="272">
        <v>4</v>
      </c>
      <c r="I18" s="272"/>
      <c r="J18" s="272">
        <v>20</v>
      </c>
      <c r="K18" s="272">
        <v>14</v>
      </c>
      <c r="L18" s="272">
        <v>6</v>
      </c>
      <c r="M18" s="272"/>
      <c r="N18" s="272">
        <v>18</v>
      </c>
      <c r="O18" s="272">
        <v>12</v>
      </c>
      <c r="P18" s="272">
        <v>6</v>
      </c>
      <c r="Q18" s="272"/>
      <c r="R18" s="272">
        <v>12</v>
      </c>
      <c r="S18" s="272">
        <v>6</v>
      </c>
      <c r="T18" s="272">
        <v>6</v>
      </c>
      <c r="U18" s="272"/>
      <c r="V18" s="272">
        <v>10</v>
      </c>
      <c r="W18" s="272">
        <v>4</v>
      </c>
      <c r="X18" s="272">
        <v>6</v>
      </c>
      <c r="Y18" s="119"/>
      <c r="Z18" s="119">
        <v>0</v>
      </c>
      <c r="AA18" s="119">
        <v>0</v>
      </c>
      <c r="AB18" s="119">
        <v>0</v>
      </c>
    </row>
    <row r="19" spans="1:33" ht="15" customHeight="1" x14ac:dyDescent="0.2">
      <c r="A19" s="116" t="s">
        <v>263</v>
      </c>
      <c r="B19" s="272"/>
      <c r="C19" s="272"/>
      <c r="D19" s="272"/>
      <c r="E19" s="272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119"/>
      <c r="Z19" s="119"/>
      <c r="AA19" s="119"/>
      <c r="AB19" s="119"/>
    </row>
    <row r="20" spans="1:33" ht="15" customHeight="1" x14ac:dyDescent="0.2">
      <c r="A20" s="116"/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119"/>
      <c r="Z20" s="119"/>
      <c r="AA20" s="119"/>
      <c r="AB20" s="119"/>
    </row>
    <row r="21" spans="1:33" ht="15" customHeight="1" x14ac:dyDescent="0.2">
      <c r="A21" s="125" t="s">
        <v>472</v>
      </c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119"/>
      <c r="Z21" s="119"/>
      <c r="AA21" s="119"/>
      <c r="AB21" s="119"/>
    </row>
    <row r="22" spans="1:33" s="163" customFormat="1" ht="15" customHeight="1" x14ac:dyDescent="0.2">
      <c r="A22" s="137" t="s">
        <v>19</v>
      </c>
      <c r="B22" s="271">
        <v>4396</v>
      </c>
      <c r="C22" s="271">
        <v>2212</v>
      </c>
      <c r="D22" s="271">
        <v>2184</v>
      </c>
      <c r="E22" s="271"/>
      <c r="F22" s="271">
        <v>640</v>
      </c>
      <c r="G22" s="271">
        <v>356</v>
      </c>
      <c r="H22" s="271">
        <v>284</v>
      </c>
      <c r="I22" s="271"/>
      <c r="J22" s="271">
        <v>777</v>
      </c>
      <c r="K22" s="271">
        <v>430</v>
      </c>
      <c r="L22" s="271">
        <v>347</v>
      </c>
      <c r="M22" s="271"/>
      <c r="N22" s="271">
        <v>847</v>
      </c>
      <c r="O22" s="271">
        <v>448</v>
      </c>
      <c r="P22" s="271">
        <v>399</v>
      </c>
      <c r="Q22" s="271"/>
      <c r="R22" s="271">
        <v>1210</v>
      </c>
      <c r="S22" s="271">
        <v>572</v>
      </c>
      <c r="T22" s="271">
        <v>638</v>
      </c>
      <c r="U22" s="271"/>
      <c r="V22" s="271">
        <v>922</v>
      </c>
      <c r="W22" s="271">
        <v>406</v>
      </c>
      <c r="X22" s="271">
        <v>516</v>
      </c>
      <c r="Y22" s="173"/>
      <c r="Z22" s="152">
        <v>0</v>
      </c>
      <c r="AA22" s="152">
        <v>0</v>
      </c>
      <c r="AB22" s="152">
        <v>0</v>
      </c>
      <c r="AC22" s="171"/>
      <c r="AD22" s="171"/>
      <c r="AE22" s="171"/>
      <c r="AF22" s="171"/>
      <c r="AG22" s="171"/>
    </row>
    <row r="23" spans="1:33" ht="15" customHeight="1" x14ac:dyDescent="0.2">
      <c r="A23" s="116" t="s">
        <v>73</v>
      </c>
      <c r="B23" s="272">
        <v>4396</v>
      </c>
      <c r="C23" s="272">
        <v>2212</v>
      </c>
      <c r="D23" s="272">
        <v>2184</v>
      </c>
      <c r="E23" s="272"/>
      <c r="F23" s="272">
        <v>640</v>
      </c>
      <c r="G23" s="272">
        <v>356</v>
      </c>
      <c r="H23" s="272">
        <v>284</v>
      </c>
      <c r="I23" s="272"/>
      <c r="J23" s="272">
        <v>777</v>
      </c>
      <c r="K23" s="272">
        <v>430</v>
      </c>
      <c r="L23" s="272">
        <v>347</v>
      </c>
      <c r="M23" s="272"/>
      <c r="N23" s="272">
        <v>847</v>
      </c>
      <c r="O23" s="272">
        <v>448</v>
      </c>
      <c r="P23" s="272">
        <v>399</v>
      </c>
      <c r="Q23" s="272"/>
      <c r="R23" s="272">
        <v>1210</v>
      </c>
      <c r="S23" s="272">
        <v>572</v>
      </c>
      <c r="T23" s="272">
        <v>638</v>
      </c>
      <c r="U23" s="272"/>
      <c r="V23" s="272">
        <v>922</v>
      </c>
      <c r="W23" s="272">
        <v>406</v>
      </c>
      <c r="X23" s="272">
        <v>516</v>
      </c>
      <c r="Y23" s="119"/>
      <c r="Z23" s="119">
        <v>0</v>
      </c>
      <c r="AA23" s="119">
        <v>0</v>
      </c>
      <c r="AB23" s="119">
        <v>0</v>
      </c>
    </row>
    <row r="24" spans="1:33" ht="15" customHeight="1" x14ac:dyDescent="0.2">
      <c r="A24" s="116" t="s">
        <v>74</v>
      </c>
      <c r="B24" s="119">
        <v>0</v>
      </c>
      <c r="C24" s="119">
        <v>0</v>
      </c>
      <c r="D24" s="119">
        <v>0</v>
      </c>
      <c r="E24" s="119"/>
      <c r="F24" s="119">
        <v>0</v>
      </c>
      <c r="G24" s="119">
        <v>0</v>
      </c>
      <c r="H24" s="119">
        <v>0</v>
      </c>
      <c r="I24" s="119"/>
      <c r="J24" s="119">
        <v>0</v>
      </c>
      <c r="K24" s="119">
        <v>0</v>
      </c>
      <c r="L24" s="119">
        <v>0</v>
      </c>
      <c r="M24" s="119"/>
      <c r="N24" s="119">
        <v>0</v>
      </c>
      <c r="O24" s="119">
        <v>0</v>
      </c>
      <c r="P24" s="119">
        <v>0</v>
      </c>
      <c r="Q24" s="119"/>
      <c r="R24" s="119">
        <v>0</v>
      </c>
      <c r="S24" s="119">
        <v>0</v>
      </c>
      <c r="T24" s="119">
        <v>0</v>
      </c>
      <c r="U24" s="119"/>
      <c r="V24" s="119">
        <v>0</v>
      </c>
      <c r="W24" s="119">
        <v>0</v>
      </c>
      <c r="X24" s="119">
        <v>0</v>
      </c>
      <c r="Y24" s="119"/>
      <c r="Z24" s="119">
        <v>0</v>
      </c>
      <c r="AA24" s="119">
        <v>0</v>
      </c>
      <c r="AB24" s="119">
        <v>0</v>
      </c>
    </row>
    <row r="25" spans="1:33" ht="15" customHeight="1" thickBot="1" x14ac:dyDescent="0.25">
      <c r="A25" s="120" t="s">
        <v>263</v>
      </c>
      <c r="B25" s="121">
        <v>0</v>
      </c>
      <c r="C25" s="121">
        <v>0</v>
      </c>
      <c r="D25" s="121">
        <v>0</v>
      </c>
      <c r="E25" s="121"/>
      <c r="F25" s="121">
        <v>0</v>
      </c>
      <c r="G25" s="121">
        <v>0</v>
      </c>
      <c r="H25" s="121">
        <v>0</v>
      </c>
      <c r="I25" s="121"/>
      <c r="J25" s="121">
        <v>0</v>
      </c>
      <c r="K25" s="121">
        <v>0</v>
      </c>
      <c r="L25" s="121">
        <v>0</v>
      </c>
      <c r="M25" s="121"/>
      <c r="N25" s="121">
        <v>0</v>
      </c>
      <c r="O25" s="121">
        <v>0</v>
      </c>
      <c r="P25" s="121">
        <v>0</v>
      </c>
      <c r="Q25" s="121"/>
      <c r="R25" s="121">
        <v>0</v>
      </c>
      <c r="S25" s="121">
        <v>0</v>
      </c>
      <c r="T25" s="121">
        <v>0</v>
      </c>
      <c r="U25" s="121"/>
      <c r="V25" s="121">
        <v>0</v>
      </c>
      <c r="W25" s="121">
        <v>0</v>
      </c>
      <c r="X25" s="121">
        <v>0</v>
      </c>
      <c r="Y25" s="121"/>
      <c r="Z25" s="121">
        <v>0</v>
      </c>
      <c r="AA25" s="121">
        <v>0</v>
      </c>
      <c r="AB25" s="121">
        <v>0</v>
      </c>
    </row>
    <row r="26" spans="1:33" ht="15" customHeight="1" x14ac:dyDescent="0.2">
      <c r="A26" s="334" t="s">
        <v>256</v>
      </c>
      <c r="B26" s="334"/>
      <c r="C26" s="334"/>
      <c r="D26" s="334"/>
      <c r="E26" s="334"/>
      <c r="F26" s="334"/>
      <c r="G26" s="334"/>
      <c r="H26" s="334"/>
      <c r="I26" s="334"/>
      <c r="J26" s="334"/>
      <c r="K26" s="334"/>
      <c r="L26" s="334"/>
      <c r="M26" s="334"/>
      <c r="N26" s="334"/>
      <c r="O26" s="334"/>
      <c r="P26" s="334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</row>
    <row r="27" spans="1:33" ht="15" customHeight="1" x14ac:dyDescent="0.2">
      <c r="A27" s="335" t="s">
        <v>242</v>
      </c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84" orientation="landscape" r:id="rId2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8"/>
  <sheetViews>
    <sheetView topLeftCell="A38" zoomScaleNormal="100" zoomScaleSheetLayoutView="50" workbookViewId="0">
      <selection activeCell="AE51" sqref="AE51:AF52"/>
    </sheetView>
  </sheetViews>
  <sheetFormatPr baseColWidth="10" defaultRowHeight="15" customHeight="1" x14ac:dyDescent="0.25"/>
  <cols>
    <col min="1" max="1" width="16.28515625" style="108" customWidth="1"/>
    <col min="2" max="4" width="7" style="108" customWidth="1"/>
    <col min="5" max="5" width="1.7109375" style="108" customWidth="1"/>
    <col min="6" max="8" width="7" style="108" customWidth="1"/>
    <col min="9" max="9" width="1.7109375" style="108" customWidth="1"/>
    <col min="10" max="12" width="7" style="108" customWidth="1"/>
    <col min="13" max="13" width="1.7109375" style="108" customWidth="1"/>
    <col min="14" max="16" width="7" style="108" customWidth="1"/>
    <col min="17" max="17" width="1.7109375" style="108" customWidth="1"/>
    <col min="18" max="20" width="7" style="108" customWidth="1"/>
    <col min="21" max="21" width="1.7109375" style="108" customWidth="1"/>
    <col min="22" max="24" width="7" style="108" customWidth="1"/>
    <col min="25" max="25" width="1.7109375" style="108" customWidth="1"/>
    <col min="26" max="28" width="6.7109375" style="108" customWidth="1"/>
    <col min="29" max="33" width="8.7109375" style="108" customWidth="1"/>
    <col min="34" max="256" width="11.42578125" style="108"/>
    <col min="257" max="257" width="19.42578125" style="108" customWidth="1"/>
    <col min="258" max="258" width="8.42578125" style="108" customWidth="1"/>
    <col min="259" max="259" width="8.140625" style="108" customWidth="1"/>
    <col min="260" max="260" width="7.5703125" style="108" customWidth="1"/>
    <col min="261" max="261" width="1.7109375" style="108" customWidth="1"/>
    <col min="262" max="264" width="6.7109375" style="108" customWidth="1"/>
    <col min="265" max="265" width="1.7109375" style="108" customWidth="1"/>
    <col min="266" max="268" width="6.7109375" style="108" customWidth="1"/>
    <col min="269" max="269" width="1.7109375" style="108" customWidth="1"/>
    <col min="270" max="272" width="6.7109375" style="108" customWidth="1"/>
    <col min="273" max="273" width="1.7109375" style="108" customWidth="1"/>
    <col min="274" max="276" width="6.7109375" style="108" customWidth="1"/>
    <col min="277" max="277" width="1.7109375" style="108" customWidth="1"/>
    <col min="278" max="280" width="6.7109375" style="108" customWidth="1"/>
    <col min="281" max="281" width="1.7109375" style="108" customWidth="1"/>
    <col min="282" max="282" width="6.5703125" style="108" customWidth="1"/>
    <col min="283" max="284" width="6.7109375" style="108" customWidth="1"/>
    <col min="285" max="512" width="11.42578125" style="108"/>
    <col min="513" max="513" width="19.42578125" style="108" customWidth="1"/>
    <col min="514" max="514" width="8.42578125" style="108" customWidth="1"/>
    <col min="515" max="515" width="8.140625" style="108" customWidth="1"/>
    <col min="516" max="516" width="7.5703125" style="108" customWidth="1"/>
    <col min="517" max="517" width="1.7109375" style="108" customWidth="1"/>
    <col min="518" max="520" width="6.7109375" style="108" customWidth="1"/>
    <col min="521" max="521" width="1.7109375" style="108" customWidth="1"/>
    <col min="522" max="524" width="6.7109375" style="108" customWidth="1"/>
    <col min="525" max="525" width="1.7109375" style="108" customWidth="1"/>
    <col min="526" max="528" width="6.7109375" style="108" customWidth="1"/>
    <col min="529" max="529" width="1.7109375" style="108" customWidth="1"/>
    <col min="530" max="532" width="6.7109375" style="108" customWidth="1"/>
    <col min="533" max="533" width="1.7109375" style="108" customWidth="1"/>
    <col min="534" max="536" width="6.7109375" style="108" customWidth="1"/>
    <col min="537" max="537" width="1.7109375" style="108" customWidth="1"/>
    <col min="538" max="538" width="6.5703125" style="108" customWidth="1"/>
    <col min="539" max="540" width="6.7109375" style="108" customWidth="1"/>
    <col min="541" max="768" width="11.42578125" style="108"/>
    <col min="769" max="769" width="19.42578125" style="108" customWidth="1"/>
    <col min="770" max="770" width="8.42578125" style="108" customWidth="1"/>
    <col min="771" max="771" width="8.140625" style="108" customWidth="1"/>
    <col min="772" max="772" width="7.5703125" style="108" customWidth="1"/>
    <col min="773" max="773" width="1.7109375" style="108" customWidth="1"/>
    <col min="774" max="776" width="6.7109375" style="108" customWidth="1"/>
    <col min="777" max="777" width="1.7109375" style="108" customWidth="1"/>
    <col min="778" max="780" width="6.7109375" style="108" customWidth="1"/>
    <col min="781" max="781" width="1.7109375" style="108" customWidth="1"/>
    <col min="782" max="784" width="6.7109375" style="108" customWidth="1"/>
    <col min="785" max="785" width="1.7109375" style="108" customWidth="1"/>
    <col min="786" max="788" width="6.7109375" style="108" customWidth="1"/>
    <col min="789" max="789" width="1.7109375" style="108" customWidth="1"/>
    <col min="790" max="792" width="6.7109375" style="108" customWidth="1"/>
    <col min="793" max="793" width="1.7109375" style="108" customWidth="1"/>
    <col min="794" max="794" width="6.5703125" style="108" customWidth="1"/>
    <col min="795" max="796" width="6.7109375" style="108" customWidth="1"/>
    <col min="797" max="1024" width="11.42578125" style="108"/>
    <col min="1025" max="1025" width="19.42578125" style="108" customWidth="1"/>
    <col min="1026" max="1026" width="8.42578125" style="108" customWidth="1"/>
    <col min="1027" max="1027" width="8.140625" style="108" customWidth="1"/>
    <col min="1028" max="1028" width="7.5703125" style="108" customWidth="1"/>
    <col min="1029" max="1029" width="1.7109375" style="108" customWidth="1"/>
    <col min="1030" max="1032" width="6.7109375" style="108" customWidth="1"/>
    <col min="1033" max="1033" width="1.7109375" style="108" customWidth="1"/>
    <col min="1034" max="1036" width="6.7109375" style="108" customWidth="1"/>
    <col min="1037" max="1037" width="1.7109375" style="108" customWidth="1"/>
    <col min="1038" max="1040" width="6.7109375" style="108" customWidth="1"/>
    <col min="1041" max="1041" width="1.7109375" style="108" customWidth="1"/>
    <col min="1042" max="1044" width="6.7109375" style="108" customWidth="1"/>
    <col min="1045" max="1045" width="1.7109375" style="108" customWidth="1"/>
    <col min="1046" max="1048" width="6.7109375" style="108" customWidth="1"/>
    <col min="1049" max="1049" width="1.7109375" style="108" customWidth="1"/>
    <col min="1050" max="1050" width="6.5703125" style="108" customWidth="1"/>
    <col min="1051" max="1052" width="6.7109375" style="108" customWidth="1"/>
    <col min="1053" max="1280" width="11.42578125" style="108"/>
    <col min="1281" max="1281" width="19.42578125" style="108" customWidth="1"/>
    <col min="1282" max="1282" width="8.42578125" style="108" customWidth="1"/>
    <col min="1283" max="1283" width="8.140625" style="108" customWidth="1"/>
    <col min="1284" max="1284" width="7.5703125" style="108" customWidth="1"/>
    <col min="1285" max="1285" width="1.7109375" style="108" customWidth="1"/>
    <col min="1286" max="1288" width="6.7109375" style="108" customWidth="1"/>
    <col min="1289" max="1289" width="1.7109375" style="108" customWidth="1"/>
    <col min="1290" max="1292" width="6.7109375" style="108" customWidth="1"/>
    <col min="1293" max="1293" width="1.7109375" style="108" customWidth="1"/>
    <col min="1294" max="1296" width="6.7109375" style="108" customWidth="1"/>
    <col min="1297" max="1297" width="1.7109375" style="108" customWidth="1"/>
    <col min="1298" max="1300" width="6.7109375" style="108" customWidth="1"/>
    <col min="1301" max="1301" width="1.7109375" style="108" customWidth="1"/>
    <col min="1302" max="1304" width="6.7109375" style="108" customWidth="1"/>
    <col min="1305" max="1305" width="1.7109375" style="108" customWidth="1"/>
    <col min="1306" max="1306" width="6.5703125" style="108" customWidth="1"/>
    <col min="1307" max="1308" width="6.7109375" style="108" customWidth="1"/>
    <col min="1309" max="1536" width="11.42578125" style="108"/>
    <col min="1537" max="1537" width="19.42578125" style="108" customWidth="1"/>
    <col min="1538" max="1538" width="8.42578125" style="108" customWidth="1"/>
    <col min="1539" max="1539" width="8.140625" style="108" customWidth="1"/>
    <col min="1540" max="1540" width="7.5703125" style="108" customWidth="1"/>
    <col min="1541" max="1541" width="1.7109375" style="108" customWidth="1"/>
    <col min="1542" max="1544" width="6.7109375" style="108" customWidth="1"/>
    <col min="1545" max="1545" width="1.7109375" style="108" customWidth="1"/>
    <col min="1546" max="1548" width="6.7109375" style="108" customWidth="1"/>
    <col min="1549" max="1549" width="1.7109375" style="108" customWidth="1"/>
    <col min="1550" max="1552" width="6.7109375" style="108" customWidth="1"/>
    <col min="1553" max="1553" width="1.7109375" style="108" customWidth="1"/>
    <col min="1554" max="1556" width="6.7109375" style="108" customWidth="1"/>
    <col min="1557" max="1557" width="1.7109375" style="108" customWidth="1"/>
    <col min="1558" max="1560" width="6.7109375" style="108" customWidth="1"/>
    <col min="1561" max="1561" width="1.7109375" style="108" customWidth="1"/>
    <col min="1562" max="1562" width="6.5703125" style="108" customWidth="1"/>
    <col min="1563" max="1564" width="6.7109375" style="108" customWidth="1"/>
    <col min="1565" max="1792" width="11.42578125" style="108"/>
    <col min="1793" max="1793" width="19.42578125" style="108" customWidth="1"/>
    <col min="1794" max="1794" width="8.42578125" style="108" customWidth="1"/>
    <col min="1795" max="1795" width="8.140625" style="108" customWidth="1"/>
    <col min="1796" max="1796" width="7.5703125" style="108" customWidth="1"/>
    <col min="1797" max="1797" width="1.7109375" style="108" customWidth="1"/>
    <col min="1798" max="1800" width="6.7109375" style="108" customWidth="1"/>
    <col min="1801" max="1801" width="1.7109375" style="108" customWidth="1"/>
    <col min="1802" max="1804" width="6.7109375" style="108" customWidth="1"/>
    <col min="1805" max="1805" width="1.7109375" style="108" customWidth="1"/>
    <col min="1806" max="1808" width="6.7109375" style="108" customWidth="1"/>
    <col min="1809" max="1809" width="1.7109375" style="108" customWidth="1"/>
    <col min="1810" max="1812" width="6.7109375" style="108" customWidth="1"/>
    <col min="1813" max="1813" width="1.7109375" style="108" customWidth="1"/>
    <col min="1814" max="1816" width="6.7109375" style="108" customWidth="1"/>
    <col min="1817" max="1817" width="1.7109375" style="108" customWidth="1"/>
    <col min="1818" max="1818" width="6.5703125" style="108" customWidth="1"/>
    <col min="1819" max="1820" width="6.7109375" style="108" customWidth="1"/>
    <col min="1821" max="2048" width="11.42578125" style="108"/>
    <col min="2049" max="2049" width="19.42578125" style="108" customWidth="1"/>
    <col min="2050" max="2050" width="8.42578125" style="108" customWidth="1"/>
    <col min="2051" max="2051" width="8.140625" style="108" customWidth="1"/>
    <col min="2052" max="2052" width="7.5703125" style="108" customWidth="1"/>
    <col min="2053" max="2053" width="1.7109375" style="108" customWidth="1"/>
    <col min="2054" max="2056" width="6.7109375" style="108" customWidth="1"/>
    <col min="2057" max="2057" width="1.7109375" style="108" customWidth="1"/>
    <col min="2058" max="2060" width="6.7109375" style="108" customWidth="1"/>
    <col min="2061" max="2061" width="1.7109375" style="108" customWidth="1"/>
    <col min="2062" max="2064" width="6.7109375" style="108" customWidth="1"/>
    <col min="2065" max="2065" width="1.7109375" style="108" customWidth="1"/>
    <col min="2066" max="2068" width="6.7109375" style="108" customWidth="1"/>
    <col min="2069" max="2069" width="1.7109375" style="108" customWidth="1"/>
    <col min="2070" max="2072" width="6.7109375" style="108" customWidth="1"/>
    <col min="2073" max="2073" width="1.7109375" style="108" customWidth="1"/>
    <col min="2074" max="2074" width="6.5703125" style="108" customWidth="1"/>
    <col min="2075" max="2076" width="6.7109375" style="108" customWidth="1"/>
    <col min="2077" max="2304" width="11.42578125" style="108"/>
    <col min="2305" max="2305" width="19.42578125" style="108" customWidth="1"/>
    <col min="2306" max="2306" width="8.42578125" style="108" customWidth="1"/>
    <col min="2307" max="2307" width="8.140625" style="108" customWidth="1"/>
    <col min="2308" max="2308" width="7.5703125" style="108" customWidth="1"/>
    <col min="2309" max="2309" width="1.7109375" style="108" customWidth="1"/>
    <col min="2310" max="2312" width="6.7109375" style="108" customWidth="1"/>
    <col min="2313" max="2313" width="1.7109375" style="108" customWidth="1"/>
    <col min="2314" max="2316" width="6.7109375" style="108" customWidth="1"/>
    <col min="2317" max="2317" width="1.7109375" style="108" customWidth="1"/>
    <col min="2318" max="2320" width="6.7109375" style="108" customWidth="1"/>
    <col min="2321" max="2321" width="1.7109375" style="108" customWidth="1"/>
    <col min="2322" max="2324" width="6.7109375" style="108" customWidth="1"/>
    <col min="2325" max="2325" width="1.7109375" style="108" customWidth="1"/>
    <col min="2326" max="2328" width="6.7109375" style="108" customWidth="1"/>
    <col min="2329" max="2329" width="1.7109375" style="108" customWidth="1"/>
    <col min="2330" max="2330" width="6.5703125" style="108" customWidth="1"/>
    <col min="2331" max="2332" width="6.7109375" style="108" customWidth="1"/>
    <col min="2333" max="2560" width="11.42578125" style="108"/>
    <col min="2561" max="2561" width="19.42578125" style="108" customWidth="1"/>
    <col min="2562" max="2562" width="8.42578125" style="108" customWidth="1"/>
    <col min="2563" max="2563" width="8.140625" style="108" customWidth="1"/>
    <col min="2564" max="2564" width="7.5703125" style="108" customWidth="1"/>
    <col min="2565" max="2565" width="1.7109375" style="108" customWidth="1"/>
    <col min="2566" max="2568" width="6.7109375" style="108" customWidth="1"/>
    <col min="2569" max="2569" width="1.7109375" style="108" customWidth="1"/>
    <col min="2570" max="2572" width="6.7109375" style="108" customWidth="1"/>
    <col min="2573" max="2573" width="1.7109375" style="108" customWidth="1"/>
    <col min="2574" max="2576" width="6.7109375" style="108" customWidth="1"/>
    <col min="2577" max="2577" width="1.7109375" style="108" customWidth="1"/>
    <col min="2578" max="2580" width="6.7109375" style="108" customWidth="1"/>
    <col min="2581" max="2581" width="1.7109375" style="108" customWidth="1"/>
    <col min="2582" max="2584" width="6.7109375" style="108" customWidth="1"/>
    <col min="2585" max="2585" width="1.7109375" style="108" customWidth="1"/>
    <col min="2586" max="2586" width="6.5703125" style="108" customWidth="1"/>
    <col min="2587" max="2588" width="6.7109375" style="108" customWidth="1"/>
    <col min="2589" max="2816" width="11.42578125" style="108"/>
    <col min="2817" max="2817" width="19.42578125" style="108" customWidth="1"/>
    <col min="2818" max="2818" width="8.42578125" style="108" customWidth="1"/>
    <col min="2819" max="2819" width="8.140625" style="108" customWidth="1"/>
    <col min="2820" max="2820" width="7.5703125" style="108" customWidth="1"/>
    <col min="2821" max="2821" width="1.7109375" style="108" customWidth="1"/>
    <col min="2822" max="2824" width="6.7109375" style="108" customWidth="1"/>
    <col min="2825" max="2825" width="1.7109375" style="108" customWidth="1"/>
    <col min="2826" max="2828" width="6.7109375" style="108" customWidth="1"/>
    <col min="2829" max="2829" width="1.7109375" style="108" customWidth="1"/>
    <col min="2830" max="2832" width="6.7109375" style="108" customWidth="1"/>
    <col min="2833" max="2833" width="1.7109375" style="108" customWidth="1"/>
    <col min="2834" max="2836" width="6.7109375" style="108" customWidth="1"/>
    <col min="2837" max="2837" width="1.7109375" style="108" customWidth="1"/>
    <col min="2838" max="2840" width="6.7109375" style="108" customWidth="1"/>
    <col min="2841" max="2841" width="1.7109375" style="108" customWidth="1"/>
    <col min="2842" max="2842" width="6.5703125" style="108" customWidth="1"/>
    <col min="2843" max="2844" width="6.7109375" style="108" customWidth="1"/>
    <col min="2845" max="3072" width="11.42578125" style="108"/>
    <col min="3073" max="3073" width="19.42578125" style="108" customWidth="1"/>
    <col min="3074" max="3074" width="8.42578125" style="108" customWidth="1"/>
    <col min="3075" max="3075" width="8.140625" style="108" customWidth="1"/>
    <col min="3076" max="3076" width="7.5703125" style="108" customWidth="1"/>
    <col min="3077" max="3077" width="1.7109375" style="108" customWidth="1"/>
    <col min="3078" max="3080" width="6.7109375" style="108" customWidth="1"/>
    <col min="3081" max="3081" width="1.7109375" style="108" customWidth="1"/>
    <col min="3082" max="3084" width="6.7109375" style="108" customWidth="1"/>
    <col min="3085" max="3085" width="1.7109375" style="108" customWidth="1"/>
    <col min="3086" max="3088" width="6.7109375" style="108" customWidth="1"/>
    <col min="3089" max="3089" width="1.7109375" style="108" customWidth="1"/>
    <col min="3090" max="3092" width="6.7109375" style="108" customWidth="1"/>
    <col min="3093" max="3093" width="1.7109375" style="108" customWidth="1"/>
    <col min="3094" max="3096" width="6.7109375" style="108" customWidth="1"/>
    <col min="3097" max="3097" width="1.7109375" style="108" customWidth="1"/>
    <col min="3098" max="3098" width="6.5703125" style="108" customWidth="1"/>
    <col min="3099" max="3100" width="6.7109375" style="108" customWidth="1"/>
    <col min="3101" max="3328" width="11.42578125" style="108"/>
    <col min="3329" max="3329" width="19.42578125" style="108" customWidth="1"/>
    <col min="3330" max="3330" width="8.42578125" style="108" customWidth="1"/>
    <col min="3331" max="3331" width="8.140625" style="108" customWidth="1"/>
    <col min="3332" max="3332" width="7.5703125" style="108" customWidth="1"/>
    <col min="3333" max="3333" width="1.7109375" style="108" customWidth="1"/>
    <col min="3334" max="3336" width="6.7109375" style="108" customWidth="1"/>
    <col min="3337" max="3337" width="1.7109375" style="108" customWidth="1"/>
    <col min="3338" max="3340" width="6.7109375" style="108" customWidth="1"/>
    <col min="3341" max="3341" width="1.7109375" style="108" customWidth="1"/>
    <col min="3342" max="3344" width="6.7109375" style="108" customWidth="1"/>
    <col min="3345" max="3345" width="1.7109375" style="108" customWidth="1"/>
    <col min="3346" max="3348" width="6.7109375" style="108" customWidth="1"/>
    <col min="3349" max="3349" width="1.7109375" style="108" customWidth="1"/>
    <col min="3350" max="3352" width="6.7109375" style="108" customWidth="1"/>
    <col min="3353" max="3353" width="1.7109375" style="108" customWidth="1"/>
    <col min="3354" max="3354" width="6.5703125" style="108" customWidth="1"/>
    <col min="3355" max="3356" width="6.7109375" style="108" customWidth="1"/>
    <col min="3357" max="3584" width="11.42578125" style="108"/>
    <col min="3585" max="3585" width="19.42578125" style="108" customWidth="1"/>
    <col min="3586" max="3586" width="8.42578125" style="108" customWidth="1"/>
    <col min="3587" max="3587" width="8.140625" style="108" customWidth="1"/>
    <col min="3588" max="3588" width="7.5703125" style="108" customWidth="1"/>
    <col min="3589" max="3589" width="1.7109375" style="108" customWidth="1"/>
    <col min="3590" max="3592" width="6.7109375" style="108" customWidth="1"/>
    <col min="3593" max="3593" width="1.7109375" style="108" customWidth="1"/>
    <col min="3594" max="3596" width="6.7109375" style="108" customWidth="1"/>
    <col min="3597" max="3597" width="1.7109375" style="108" customWidth="1"/>
    <col min="3598" max="3600" width="6.7109375" style="108" customWidth="1"/>
    <col min="3601" max="3601" width="1.7109375" style="108" customWidth="1"/>
    <col min="3602" max="3604" width="6.7109375" style="108" customWidth="1"/>
    <col min="3605" max="3605" width="1.7109375" style="108" customWidth="1"/>
    <col min="3606" max="3608" width="6.7109375" style="108" customWidth="1"/>
    <col min="3609" max="3609" width="1.7109375" style="108" customWidth="1"/>
    <col min="3610" max="3610" width="6.5703125" style="108" customWidth="1"/>
    <col min="3611" max="3612" width="6.7109375" style="108" customWidth="1"/>
    <col min="3613" max="3840" width="11.42578125" style="108"/>
    <col min="3841" max="3841" width="19.42578125" style="108" customWidth="1"/>
    <col min="3842" max="3842" width="8.42578125" style="108" customWidth="1"/>
    <col min="3843" max="3843" width="8.140625" style="108" customWidth="1"/>
    <col min="3844" max="3844" width="7.5703125" style="108" customWidth="1"/>
    <col min="3845" max="3845" width="1.7109375" style="108" customWidth="1"/>
    <col min="3846" max="3848" width="6.7109375" style="108" customWidth="1"/>
    <col min="3849" max="3849" width="1.7109375" style="108" customWidth="1"/>
    <col min="3850" max="3852" width="6.7109375" style="108" customWidth="1"/>
    <col min="3853" max="3853" width="1.7109375" style="108" customWidth="1"/>
    <col min="3854" max="3856" width="6.7109375" style="108" customWidth="1"/>
    <col min="3857" max="3857" width="1.7109375" style="108" customWidth="1"/>
    <col min="3858" max="3860" width="6.7109375" style="108" customWidth="1"/>
    <col min="3861" max="3861" width="1.7109375" style="108" customWidth="1"/>
    <col min="3862" max="3864" width="6.7109375" style="108" customWidth="1"/>
    <col min="3865" max="3865" width="1.7109375" style="108" customWidth="1"/>
    <col min="3866" max="3866" width="6.5703125" style="108" customWidth="1"/>
    <col min="3867" max="3868" width="6.7109375" style="108" customWidth="1"/>
    <col min="3869" max="4096" width="11.42578125" style="108"/>
    <col min="4097" max="4097" width="19.42578125" style="108" customWidth="1"/>
    <col min="4098" max="4098" width="8.42578125" style="108" customWidth="1"/>
    <col min="4099" max="4099" width="8.140625" style="108" customWidth="1"/>
    <col min="4100" max="4100" width="7.5703125" style="108" customWidth="1"/>
    <col min="4101" max="4101" width="1.7109375" style="108" customWidth="1"/>
    <col min="4102" max="4104" width="6.7109375" style="108" customWidth="1"/>
    <col min="4105" max="4105" width="1.7109375" style="108" customWidth="1"/>
    <col min="4106" max="4108" width="6.7109375" style="108" customWidth="1"/>
    <col min="4109" max="4109" width="1.7109375" style="108" customWidth="1"/>
    <col min="4110" max="4112" width="6.7109375" style="108" customWidth="1"/>
    <col min="4113" max="4113" width="1.7109375" style="108" customWidth="1"/>
    <col min="4114" max="4116" width="6.7109375" style="108" customWidth="1"/>
    <col min="4117" max="4117" width="1.7109375" style="108" customWidth="1"/>
    <col min="4118" max="4120" width="6.7109375" style="108" customWidth="1"/>
    <col min="4121" max="4121" width="1.7109375" style="108" customWidth="1"/>
    <col min="4122" max="4122" width="6.5703125" style="108" customWidth="1"/>
    <col min="4123" max="4124" width="6.7109375" style="108" customWidth="1"/>
    <col min="4125" max="4352" width="11.42578125" style="108"/>
    <col min="4353" max="4353" width="19.42578125" style="108" customWidth="1"/>
    <col min="4354" max="4354" width="8.42578125" style="108" customWidth="1"/>
    <col min="4355" max="4355" width="8.140625" style="108" customWidth="1"/>
    <col min="4356" max="4356" width="7.5703125" style="108" customWidth="1"/>
    <col min="4357" max="4357" width="1.7109375" style="108" customWidth="1"/>
    <col min="4358" max="4360" width="6.7109375" style="108" customWidth="1"/>
    <col min="4361" max="4361" width="1.7109375" style="108" customWidth="1"/>
    <col min="4362" max="4364" width="6.7109375" style="108" customWidth="1"/>
    <col min="4365" max="4365" width="1.7109375" style="108" customWidth="1"/>
    <col min="4366" max="4368" width="6.7109375" style="108" customWidth="1"/>
    <col min="4369" max="4369" width="1.7109375" style="108" customWidth="1"/>
    <col min="4370" max="4372" width="6.7109375" style="108" customWidth="1"/>
    <col min="4373" max="4373" width="1.7109375" style="108" customWidth="1"/>
    <col min="4374" max="4376" width="6.7109375" style="108" customWidth="1"/>
    <col min="4377" max="4377" width="1.7109375" style="108" customWidth="1"/>
    <col min="4378" max="4378" width="6.5703125" style="108" customWidth="1"/>
    <col min="4379" max="4380" width="6.7109375" style="108" customWidth="1"/>
    <col min="4381" max="4608" width="11.42578125" style="108"/>
    <col min="4609" max="4609" width="19.42578125" style="108" customWidth="1"/>
    <col min="4610" max="4610" width="8.42578125" style="108" customWidth="1"/>
    <col min="4611" max="4611" width="8.140625" style="108" customWidth="1"/>
    <col min="4612" max="4612" width="7.5703125" style="108" customWidth="1"/>
    <col min="4613" max="4613" width="1.7109375" style="108" customWidth="1"/>
    <col min="4614" max="4616" width="6.7109375" style="108" customWidth="1"/>
    <col min="4617" max="4617" width="1.7109375" style="108" customWidth="1"/>
    <col min="4618" max="4620" width="6.7109375" style="108" customWidth="1"/>
    <col min="4621" max="4621" width="1.7109375" style="108" customWidth="1"/>
    <col min="4622" max="4624" width="6.7109375" style="108" customWidth="1"/>
    <col min="4625" max="4625" width="1.7109375" style="108" customWidth="1"/>
    <col min="4626" max="4628" width="6.7109375" style="108" customWidth="1"/>
    <col min="4629" max="4629" width="1.7109375" style="108" customWidth="1"/>
    <col min="4630" max="4632" width="6.7109375" style="108" customWidth="1"/>
    <col min="4633" max="4633" width="1.7109375" style="108" customWidth="1"/>
    <col min="4634" max="4634" width="6.5703125" style="108" customWidth="1"/>
    <col min="4635" max="4636" width="6.7109375" style="108" customWidth="1"/>
    <col min="4637" max="4864" width="11.42578125" style="108"/>
    <col min="4865" max="4865" width="19.42578125" style="108" customWidth="1"/>
    <col min="4866" max="4866" width="8.42578125" style="108" customWidth="1"/>
    <col min="4867" max="4867" width="8.140625" style="108" customWidth="1"/>
    <col min="4868" max="4868" width="7.5703125" style="108" customWidth="1"/>
    <col min="4869" max="4869" width="1.7109375" style="108" customWidth="1"/>
    <col min="4870" max="4872" width="6.7109375" style="108" customWidth="1"/>
    <col min="4873" max="4873" width="1.7109375" style="108" customWidth="1"/>
    <col min="4874" max="4876" width="6.7109375" style="108" customWidth="1"/>
    <col min="4877" max="4877" width="1.7109375" style="108" customWidth="1"/>
    <col min="4878" max="4880" width="6.7109375" style="108" customWidth="1"/>
    <col min="4881" max="4881" width="1.7109375" style="108" customWidth="1"/>
    <col min="4882" max="4884" width="6.7109375" style="108" customWidth="1"/>
    <col min="4885" max="4885" width="1.7109375" style="108" customWidth="1"/>
    <col min="4886" max="4888" width="6.7109375" style="108" customWidth="1"/>
    <col min="4889" max="4889" width="1.7109375" style="108" customWidth="1"/>
    <col min="4890" max="4890" width="6.5703125" style="108" customWidth="1"/>
    <col min="4891" max="4892" width="6.7109375" style="108" customWidth="1"/>
    <col min="4893" max="5120" width="11.42578125" style="108"/>
    <col min="5121" max="5121" width="19.42578125" style="108" customWidth="1"/>
    <col min="5122" max="5122" width="8.42578125" style="108" customWidth="1"/>
    <col min="5123" max="5123" width="8.140625" style="108" customWidth="1"/>
    <col min="5124" max="5124" width="7.5703125" style="108" customWidth="1"/>
    <col min="5125" max="5125" width="1.7109375" style="108" customWidth="1"/>
    <col min="5126" max="5128" width="6.7109375" style="108" customWidth="1"/>
    <col min="5129" max="5129" width="1.7109375" style="108" customWidth="1"/>
    <col min="5130" max="5132" width="6.7109375" style="108" customWidth="1"/>
    <col min="5133" max="5133" width="1.7109375" style="108" customWidth="1"/>
    <col min="5134" max="5136" width="6.7109375" style="108" customWidth="1"/>
    <col min="5137" max="5137" width="1.7109375" style="108" customWidth="1"/>
    <col min="5138" max="5140" width="6.7109375" style="108" customWidth="1"/>
    <col min="5141" max="5141" width="1.7109375" style="108" customWidth="1"/>
    <col min="5142" max="5144" width="6.7109375" style="108" customWidth="1"/>
    <col min="5145" max="5145" width="1.7109375" style="108" customWidth="1"/>
    <col min="5146" max="5146" width="6.5703125" style="108" customWidth="1"/>
    <col min="5147" max="5148" width="6.7109375" style="108" customWidth="1"/>
    <col min="5149" max="5376" width="11.42578125" style="108"/>
    <col min="5377" max="5377" width="19.42578125" style="108" customWidth="1"/>
    <col min="5378" max="5378" width="8.42578125" style="108" customWidth="1"/>
    <col min="5379" max="5379" width="8.140625" style="108" customWidth="1"/>
    <col min="5380" max="5380" width="7.5703125" style="108" customWidth="1"/>
    <col min="5381" max="5381" width="1.7109375" style="108" customWidth="1"/>
    <col min="5382" max="5384" width="6.7109375" style="108" customWidth="1"/>
    <col min="5385" max="5385" width="1.7109375" style="108" customWidth="1"/>
    <col min="5386" max="5388" width="6.7109375" style="108" customWidth="1"/>
    <col min="5389" max="5389" width="1.7109375" style="108" customWidth="1"/>
    <col min="5390" max="5392" width="6.7109375" style="108" customWidth="1"/>
    <col min="5393" max="5393" width="1.7109375" style="108" customWidth="1"/>
    <col min="5394" max="5396" width="6.7109375" style="108" customWidth="1"/>
    <col min="5397" max="5397" width="1.7109375" style="108" customWidth="1"/>
    <col min="5398" max="5400" width="6.7109375" style="108" customWidth="1"/>
    <col min="5401" max="5401" width="1.7109375" style="108" customWidth="1"/>
    <col min="5402" max="5402" width="6.5703125" style="108" customWidth="1"/>
    <col min="5403" max="5404" width="6.7109375" style="108" customWidth="1"/>
    <col min="5405" max="5632" width="11.42578125" style="108"/>
    <col min="5633" max="5633" width="19.42578125" style="108" customWidth="1"/>
    <col min="5634" max="5634" width="8.42578125" style="108" customWidth="1"/>
    <col min="5635" max="5635" width="8.140625" style="108" customWidth="1"/>
    <col min="5636" max="5636" width="7.5703125" style="108" customWidth="1"/>
    <col min="5637" max="5637" width="1.7109375" style="108" customWidth="1"/>
    <col min="5638" max="5640" width="6.7109375" style="108" customWidth="1"/>
    <col min="5641" max="5641" width="1.7109375" style="108" customWidth="1"/>
    <col min="5642" max="5644" width="6.7109375" style="108" customWidth="1"/>
    <col min="5645" max="5645" width="1.7109375" style="108" customWidth="1"/>
    <col min="5646" max="5648" width="6.7109375" style="108" customWidth="1"/>
    <col min="5649" max="5649" width="1.7109375" style="108" customWidth="1"/>
    <col min="5650" max="5652" width="6.7109375" style="108" customWidth="1"/>
    <col min="5653" max="5653" width="1.7109375" style="108" customWidth="1"/>
    <col min="5654" max="5656" width="6.7109375" style="108" customWidth="1"/>
    <col min="5657" max="5657" width="1.7109375" style="108" customWidth="1"/>
    <col min="5658" max="5658" width="6.5703125" style="108" customWidth="1"/>
    <col min="5659" max="5660" width="6.7109375" style="108" customWidth="1"/>
    <col min="5661" max="5888" width="11.42578125" style="108"/>
    <col min="5889" max="5889" width="19.42578125" style="108" customWidth="1"/>
    <col min="5890" max="5890" width="8.42578125" style="108" customWidth="1"/>
    <col min="5891" max="5891" width="8.140625" style="108" customWidth="1"/>
    <col min="5892" max="5892" width="7.5703125" style="108" customWidth="1"/>
    <col min="5893" max="5893" width="1.7109375" style="108" customWidth="1"/>
    <col min="5894" max="5896" width="6.7109375" style="108" customWidth="1"/>
    <col min="5897" max="5897" width="1.7109375" style="108" customWidth="1"/>
    <col min="5898" max="5900" width="6.7109375" style="108" customWidth="1"/>
    <col min="5901" max="5901" width="1.7109375" style="108" customWidth="1"/>
    <col min="5902" max="5904" width="6.7109375" style="108" customWidth="1"/>
    <col min="5905" max="5905" width="1.7109375" style="108" customWidth="1"/>
    <col min="5906" max="5908" width="6.7109375" style="108" customWidth="1"/>
    <col min="5909" max="5909" width="1.7109375" style="108" customWidth="1"/>
    <col min="5910" max="5912" width="6.7109375" style="108" customWidth="1"/>
    <col min="5913" max="5913" width="1.7109375" style="108" customWidth="1"/>
    <col min="5914" max="5914" width="6.5703125" style="108" customWidth="1"/>
    <col min="5915" max="5916" width="6.7109375" style="108" customWidth="1"/>
    <col min="5917" max="6144" width="11.42578125" style="108"/>
    <col min="6145" max="6145" width="19.42578125" style="108" customWidth="1"/>
    <col min="6146" max="6146" width="8.42578125" style="108" customWidth="1"/>
    <col min="6147" max="6147" width="8.140625" style="108" customWidth="1"/>
    <col min="6148" max="6148" width="7.5703125" style="108" customWidth="1"/>
    <col min="6149" max="6149" width="1.7109375" style="108" customWidth="1"/>
    <col min="6150" max="6152" width="6.7109375" style="108" customWidth="1"/>
    <col min="6153" max="6153" width="1.7109375" style="108" customWidth="1"/>
    <col min="6154" max="6156" width="6.7109375" style="108" customWidth="1"/>
    <col min="6157" max="6157" width="1.7109375" style="108" customWidth="1"/>
    <col min="6158" max="6160" width="6.7109375" style="108" customWidth="1"/>
    <col min="6161" max="6161" width="1.7109375" style="108" customWidth="1"/>
    <col min="6162" max="6164" width="6.7109375" style="108" customWidth="1"/>
    <col min="6165" max="6165" width="1.7109375" style="108" customWidth="1"/>
    <col min="6166" max="6168" width="6.7109375" style="108" customWidth="1"/>
    <col min="6169" max="6169" width="1.7109375" style="108" customWidth="1"/>
    <col min="6170" max="6170" width="6.5703125" style="108" customWidth="1"/>
    <col min="6171" max="6172" width="6.7109375" style="108" customWidth="1"/>
    <col min="6173" max="6400" width="11.42578125" style="108"/>
    <col min="6401" max="6401" width="19.42578125" style="108" customWidth="1"/>
    <col min="6402" max="6402" width="8.42578125" style="108" customWidth="1"/>
    <col min="6403" max="6403" width="8.140625" style="108" customWidth="1"/>
    <col min="6404" max="6404" width="7.5703125" style="108" customWidth="1"/>
    <col min="6405" max="6405" width="1.7109375" style="108" customWidth="1"/>
    <col min="6406" max="6408" width="6.7109375" style="108" customWidth="1"/>
    <col min="6409" max="6409" width="1.7109375" style="108" customWidth="1"/>
    <col min="6410" max="6412" width="6.7109375" style="108" customWidth="1"/>
    <col min="6413" max="6413" width="1.7109375" style="108" customWidth="1"/>
    <col min="6414" max="6416" width="6.7109375" style="108" customWidth="1"/>
    <col min="6417" max="6417" width="1.7109375" style="108" customWidth="1"/>
    <col min="6418" max="6420" width="6.7109375" style="108" customWidth="1"/>
    <col min="6421" max="6421" width="1.7109375" style="108" customWidth="1"/>
    <col min="6422" max="6424" width="6.7109375" style="108" customWidth="1"/>
    <col min="6425" max="6425" width="1.7109375" style="108" customWidth="1"/>
    <col min="6426" max="6426" width="6.5703125" style="108" customWidth="1"/>
    <col min="6427" max="6428" width="6.7109375" style="108" customWidth="1"/>
    <col min="6429" max="6656" width="11.42578125" style="108"/>
    <col min="6657" max="6657" width="19.42578125" style="108" customWidth="1"/>
    <col min="6658" max="6658" width="8.42578125" style="108" customWidth="1"/>
    <col min="6659" max="6659" width="8.140625" style="108" customWidth="1"/>
    <col min="6660" max="6660" width="7.5703125" style="108" customWidth="1"/>
    <col min="6661" max="6661" width="1.7109375" style="108" customWidth="1"/>
    <col min="6662" max="6664" width="6.7109375" style="108" customWidth="1"/>
    <col min="6665" max="6665" width="1.7109375" style="108" customWidth="1"/>
    <col min="6666" max="6668" width="6.7109375" style="108" customWidth="1"/>
    <col min="6669" max="6669" width="1.7109375" style="108" customWidth="1"/>
    <col min="6670" max="6672" width="6.7109375" style="108" customWidth="1"/>
    <col min="6673" max="6673" width="1.7109375" style="108" customWidth="1"/>
    <col min="6674" max="6676" width="6.7109375" style="108" customWidth="1"/>
    <col min="6677" max="6677" width="1.7109375" style="108" customWidth="1"/>
    <col min="6678" max="6680" width="6.7109375" style="108" customWidth="1"/>
    <col min="6681" max="6681" width="1.7109375" style="108" customWidth="1"/>
    <col min="6682" max="6682" width="6.5703125" style="108" customWidth="1"/>
    <col min="6683" max="6684" width="6.7109375" style="108" customWidth="1"/>
    <col min="6685" max="6912" width="11.42578125" style="108"/>
    <col min="6913" max="6913" width="19.42578125" style="108" customWidth="1"/>
    <col min="6914" max="6914" width="8.42578125" style="108" customWidth="1"/>
    <col min="6915" max="6915" width="8.140625" style="108" customWidth="1"/>
    <col min="6916" max="6916" width="7.5703125" style="108" customWidth="1"/>
    <col min="6917" max="6917" width="1.7109375" style="108" customWidth="1"/>
    <col min="6918" max="6920" width="6.7109375" style="108" customWidth="1"/>
    <col min="6921" max="6921" width="1.7109375" style="108" customWidth="1"/>
    <col min="6922" max="6924" width="6.7109375" style="108" customWidth="1"/>
    <col min="6925" max="6925" width="1.7109375" style="108" customWidth="1"/>
    <col min="6926" max="6928" width="6.7109375" style="108" customWidth="1"/>
    <col min="6929" max="6929" width="1.7109375" style="108" customWidth="1"/>
    <col min="6930" max="6932" width="6.7109375" style="108" customWidth="1"/>
    <col min="6933" max="6933" width="1.7109375" style="108" customWidth="1"/>
    <col min="6934" max="6936" width="6.7109375" style="108" customWidth="1"/>
    <col min="6937" max="6937" width="1.7109375" style="108" customWidth="1"/>
    <col min="6938" max="6938" width="6.5703125" style="108" customWidth="1"/>
    <col min="6939" max="6940" width="6.7109375" style="108" customWidth="1"/>
    <col min="6941" max="7168" width="11.42578125" style="108"/>
    <col min="7169" max="7169" width="19.42578125" style="108" customWidth="1"/>
    <col min="7170" max="7170" width="8.42578125" style="108" customWidth="1"/>
    <col min="7171" max="7171" width="8.140625" style="108" customWidth="1"/>
    <col min="7172" max="7172" width="7.5703125" style="108" customWidth="1"/>
    <col min="7173" max="7173" width="1.7109375" style="108" customWidth="1"/>
    <col min="7174" max="7176" width="6.7109375" style="108" customWidth="1"/>
    <col min="7177" max="7177" width="1.7109375" style="108" customWidth="1"/>
    <col min="7178" max="7180" width="6.7109375" style="108" customWidth="1"/>
    <col min="7181" max="7181" width="1.7109375" style="108" customWidth="1"/>
    <col min="7182" max="7184" width="6.7109375" style="108" customWidth="1"/>
    <col min="7185" max="7185" width="1.7109375" style="108" customWidth="1"/>
    <col min="7186" max="7188" width="6.7109375" style="108" customWidth="1"/>
    <col min="7189" max="7189" width="1.7109375" style="108" customWidth="1"/>
    <col min="7190" max="7192" width="6.7109375" style="108" customWidth="1"/>
    <col min="7193" max="7193" width="1.7109375" style="108" customWidth="1"/>
    <col min="7194" max="7194" width="6.5703125" style="108" customWidth="1"/>
    <col min="7195" max="7196" width="6.7109375" style="108" customWidth="1"/>
    <col min="7197" max="7424" width="11.42578125" style="108"/>
    <col min="7425" max="7425" width="19.42578125" style="108" customWidth="1"/>
    <col min="7426" max="7426" width="8.42578125" style="108" customWidth="1"/>
    <col min="7427" max="7427" width="8.140625" style="108" customWidth="1"/>
    <col min="7428" max="7428" width="7.5703125" style="108" customWidth="1"/>
    <col min="7429" max="7429" width="1.7109375" style="108" customWidth="1"/>
    <col min="7430" max="7432" width="6.7109375" style="108" customWidth="1"/>
    <col min="7433" max="7433" width="1.7109375" style="108" customWidth="1"/>
    <col min="7434" max="7436" width="6.7109375" style="108" customWidth="1"/>
    <col min="7437" max="7437" width="1.7109375" style="108" customWidth="1"/>
    <col min="7438" max="7440" width="6.7109375" style="108" customWidth="1"/>
    <col min="7441" max="7441" width="1.7109375" style="108" customWidth="1"/>
    <col min="7442" max="7444" width="6.7109375" style="108" customWidth="1"/>
    <col min="7445" max="7445" width="1.7109375" style="108" customWidth="1"/>
    <col min="7446" max="7448" width="6.7109375" style="108" customWidth="1"/>
    <col min="7449" max="7449" width="1.7109375" style="108" customWidth="1"/>
    <col min="7450" max="7450" width="6.5703125" style="108" customWidth="1"/>
    <col min="7451" max="7452" width="6.7109375" style="108" customWidth="1"/>
    <col min="7453" max="7680" width="11.42578125" style="108"/>
    <col min="7681" max="7681" width="19.42578125" style="108" customWidth="1"/>
    <col min="7682" max="7682" width="8.42578125" style="108" customWidth="1"/>
    <col min="7683" max="7683" width="8.140625" style="108" customWidth="1"/>
    <col min="7684" max="7684" width="7.5703125" style="108" customWidth="1"/>
    <col min="7685" max="7685" width="1.7109375" style="108" customWidth="1"/>
    <col min="7686" max="7688" width="6.7109375" style="108" customWidth="1"/>
    <col min="7689" max="7689" width="1.7109375" style="108" customWidth="1"/>
    <col min="7690" max="7692" width="6.7109375" style="108" customWidth="1"/>
    <col min="7693" max="7693" width="1.7109375" style="108" customWidth="1"/>
    <col min="7694" max="7696" width="6.7109375" style="108" customWidth="1"/>
    <col min="7697" max="7697" width="1.7109375" style="108" customWidth="1"/>
    <col min="7698" max="7700" width="6.7109375" style="108" customWidth="1"/>
    <col min="7701" max="7701" width="1.7109375" style="108" customWidth="1"/>
    <col min="7702" max="7704" width="6.7109375" style="108" customWidth="1"/>
    <col min="7705" max="7705" width="1.7109375" style="108" customWidth="1"/>
    <col min="7706" max="7706" width="6.5703125" style="108" customWidth="1"/>
    <col min="7707" max="7708" width="6.7109375" style="108" customWidth="1"/>
    <col min="7709" max="7936" width="11.42578125" style="108"/>
    <col min="7937" max="7937" width="19.42578125" style="108" customWidth="1"/>
    <col min="7938" max="7938" width="8.42578125" style="108" customWidth="1"/>
    <col min="7939" max="7939" width="8.140625" style="108" customWidth="1"/>
    <col min="7940" max="7940" width="7.5703125" style="108" customWidth="1"/>
    <col min="7941" max="7941" width="1.7109375" style="108" customWidth="1"/>
    <col min="7942" max="7944" width="6.7109375" style="108" customWidth="1"/>
    <col min="7945" max="7945" width="1.7109375" style="108" customWidth="1"/>
    <col min="7946" max="7948" width="6.7109375" style="108" customWidth="1"/>
    <col min="7949" max="7949" width="1.7109375" style="108" customWidth="1"/>
    <col min="7950" max="7952" width="6.7109375" style="108" customWidth="1"/>
    <col min="7953" max="7953" width="1.7109375" style="108" customWidth="1"/>
    <col min="7954" max="7956" width="6.7109375" style="108" customWidth="1"/>
    <col min="7957" max="7957" width="1.7109375" style="108" customWidth="1"/>
    <col min="7958" max="7960" width="6.7109375" style="108" customWidth="1"/>
    <col min="7961" max="7961" width="1.7109375" style="108" customWidth="1"/>
    <col min="7962" max="7962" width="6.5703125" style="108" customWidth="1"/>
    <col min="7963" max="7964" width="6.7109375" style="108" customWidth="1"/>
    <col min="7965" max="8192" width="11.42578125" style="108"/>
    <col min="8193" max="8193" width="19.42578125" style="108" customWidth="1"/>
    <col min="8194" max="8194" width="8.42578125" style="108" customWidth="1"/>
    <col min="8195" max="8195" width="8.140625" style="108" customWidth="1"/>
    <col min="8196" max="8196" width="7.5703125" style="108" customWidth="1"/>
    <col min="8197" max="8197" width="1.7109375" style="108" customWidth="1"/>
    <col min="8198" max="8200" width="6.7109375" style="108" customWidth="1"/>
    <col min="8201" max="8201" width="1.7109375" style="108" customWidth="1"/>
    <col min="8202" max="8204" width="6.7109375" style="108" customWidth="1"/>
    <col min="8205" max="8205" width="1.7109375" style="108" customWidth="1"/>
    <col min="8206" max="8208" width="6.7109375" style="108" customWidth="1"/>
    <col min="8209" max="8209" width="1.7109375" style="108" customWidth="1"/>
    <col min="8210" max="8212" width="6.7109375" style="108" customWidth="1"/>
    <col min="8213" max="8213" width="1.7109375" style="108" customWidth="1"/>
    <col min="8214" max="8216" width="6.7109375" style="108" customWidth="1"/>
    <col min="8217" max="8217" width="1.7109375" style="108" customWidth="1"/>
    <col min="8218" max="8218" width="6.5703125" style="108" customWidth="1"/>
    <col min="8219" max="8220" width="6.7109375" style="108" customWidth="1"/>
    <col min="8221" max="8448" width="11.42578125" style="108"/>
    <col min="8449" max="8449" width="19.42578125" style="108" customWidth="1"/>
    <col min="8450" max="8450" width="8.42578125" style="108" customWidth="1"/>
    <col min="8451" max="8451" width="8.140625" style="108" customWidth="1"/>
    <col min="8452" max="8452" width="7.5703125" style="108" customWidth="1"/>
    <col min="8453" max="8453" width="1.7109375" style="108" customWidth="1"/>
    <col min="8454" max="8456" width="6.7109375" style="108" customWidth="1"/>
    <col min="8457" max="8457" width="1.7109375" style="108" customWidth="1"/>
    <col min="8458" max="8460" width="6.7109375" style="108" customWidth="1"/>
    <col min="8461" max="8461" width="1.7109375" style="108" customWidth="1"/>
    <col min="8462" max="8464" width="6.7109375" style="108" customWidth="1"/>
    <col min="8465" max="8465" width="1.7109375" style="108" customWidth="1"/>
    <col min="8466" max="8468" width="6.7109375" style="108" customWidth="1"/>
    <col min="8469" max="8469" width="1.7109375" style="108" customWidth="1"/>
    <col min="8470" max="8472" width="6.7109375" style="108" customWidth="1"/>
    <col min="8473" max="8473" width="1.7109375" style="108" customWidth="1"/>
    <col min="8474" max="8474" width="6.5703125" style="108" customWidth="1"/>
    <col min="8475" max="8476" width="6.7109375" style="108" customWidth="1"/>
    <col min="8477" max="8704" width="11.42578125" style="108"/>
    <col min="8705" max="8705" width="19.42578125" style="108" customWidth="1"/>
    <col min="8706" max="8706" width="8.42578125" style="108" customWidth="1"/>
    <col min="8707" max="8707" width="8.140625" style="108" customWidth="1"/>
    <col min="8708" max="8708" width="7.5703125" style="108" customWidth="1"/>
    <col min="8709" max="8709" width="1.7109375" style="108" customWidth="1"/>
    <col min="8710" max="8712" width="6.7109375" style="108" customWidth="1"/>
    <col min="8713" max="8713" width="1.7109375" style="108" customWidth="1"/>
    <col min="8714" max="8716" width="6.7109375" style="108" customWidth="1"/>
    <col min="8717" max="8717" width="1.7109375" style="108" customWidth="1"/>
    <col min="8718" max="8720" width="6.7109375" style="108" customWidth="1"/>
    <col min="8721" max="8721" width="1.7109375" style="108" customWidth="1"/>
    <col min="8722" max="8724" width="6.7109375" style="108" customWidth="1"/>
    <col min="8725" max="8725" width="1.7109375" style="108" customWidth="1"/>
    <col min="8726" max="8728" width="6.7109375" style="108" customWidth="1"/>
    <col min="8729" max="8729" width="1.7109375" style="108" customWidth="1"/>
    <col min="8730" max="8730" width="6.5703125" style="108" customWidth="1"/>
    <col min="8731" max="8732" width="6.7109375" style="108" customWidth="1"/>
    <col min="8733" max="8960" width="11.42578125" style="108"/>
    <col min="8961" max="8961" width="19.42578125" style="108" customWidth="1"/>
    <col min="8962" max="8962" width="8.42578125" style="108" customWidth="1"/>
    <col min="8963" max="8963" width="8.140625" style="108" customWidth="1"/>
    <col min="8964" max="8964" width="7.5703125" style="108" customWidth="1"/>
    <col min="8965" max="8965" width="1.7109375" style="108" customWidth="1"/>
    <col min="8966" max="8968" width="6.7109375" style="108" customWidth="1"/>
    <col min="8969" max="8969" width="1.7109375" style="108" customWidth="1"/>
    <col min="8970" max="8972" width="6.7109375" style="108" customWidth="1"/>
    <col min="8973" max="8973" width="1.7109375" style="108" customWidth="1"/>
    <col min="8974" max="8976" width="6.7109375" style="108" customWidth="1"/>
    <col min="8977" max="8977" width="1.7109375" style="108" customWidth="1"/>
    <col min="8978" max="8980" width="6.7109375" style="108" customWidth="1"/>
    <col min="8981" max="8981" width="1.7109375" style="108" customWidth="1"/>
    <col min="8982" max="8984" width="6.7109375" style="108" customWidth="1"/>
    <col min="8985" max="8985" width="1.7109375" style="108" customWidth="1"/>
    <col min="8986" max="8986" width="6.5703125" style="108" customWidth="1"/>
    <col min="8987" max="8988" width="6.7109375" style="108" customWidth="1"/>
    <col min="8989" max="9216" width="11.42578125" style="108"/>
    <col min="9217" max="9217" width="19.42578125" style="108" customWidth="1"/>
    <col min="9218" max="9218" width="8.42578125" style="108" customWidth="1"/>
    <col min="9219" max="9219" width="8.140625" style="108" customWidth="1"/>
    <col min="9220" max="9220" width="7.5703125" style="108" customWidth="1"/>
    <col min="9221" max="9221" width="1.7109375" style="108" customWidth="1"/>
    <col min="9222" max="9224" width="6.7109375" style="108" customWidth="1"/>
    <col min="9225" max="9225" width="1.7109375" style="108" customWidth="1"/>
    <col min="9226" max="9228" width="6.7109375" style="108" customWidth="1"/>
    <col min="9229" max="9229" width="1.7109375" style="108" customWidth="1"/>
    <col min="9230" max="9232" width="6.7109375" style="108" customWidth="1"/>
    <col min="9233" max="9233" width="1.7109375" style="108" customWidth="1"/>
    <col min="9234" max="9236" width="6.7109375" style="108" customWidth="1"/>
    <col min="9237" max="9237" width="1.7109375" style="108" customWidth="1"/>
    <col min="9238" max="9240" width="6.7109375" style="108" customWidth="1"/>
    <col min="9241" max="9241" width="1.7109375" style="108" customWidth="1"/>
    <col min="9242" max="9242" width="6.5703125" style="108" customWidth="1"/>
    <col min="9243" max="9244" width="6.7109375" style="108" customWidth="1"/>
    <col min="9245" max="9472" width="11.42578125" style="108"/>
    <col min="9473" max="9473" width="19.42578125" style="108" customWidth="1"/>
    <col min="9474" max="9474" width="8.42578125" style="108" customWidth="1"/>
    <col min="9475" max="9475" width="8.140625" style="108" customWidth="1"/>
    <col min="9476" max="9476" width="7.5703125" style="108" customWidth="1"/>
    <col min="9477" max="9477" width="1.7109375" style="108" customWidth="1"/>
    <col min="9478" max="9480" width="6.7109375" style="108" customWidth="1"/>
    <col min="9481" max="9481" width="1.7109375" style="108" customWidth="1"/>
    <col min="9482" max="9484" width="6.7109375" style="108" customWidth="1"/>
    <col min="9485" max="9485" width="1.7109375" style="108" customWidth="1"/>
    <col min="9486" max="9488" width="6.7109375" style="108" customWidth="1"/>
    <col min="9489" max="9489" width="1.7109375" style="108" customWidth="1"/>
    <col min="9490" max="9492" width="6.7109375" style="108" customWidth="1"/>
    <col min="9493" max="9493" width="1.7109375" style="108" customWidth="1"/>
    <col min="9494" max="9496" width="6.7109375" style="108" customWidth="1"/>
    <col min="9497" max="9497" width="1.7109375" style="108" customWidth="1"/>
    <col min="9498" max="9498" width="6.5703125" style="108" customWidth="1"/>
    <col min="9499" max="9500" width="6.7109375" style="108" customWidth="1"/>
    <col min="9501" max="9728" width="11.42578125" style="108"/>
    <col min="9729" max="9729" width="19.42578125" style="108" customWidth="1"/>
    <col min="9730" max="9730" width="8.42578125" style="108" customWidth="1"/>
    <col min="9731" max="9731" width="8.140625" style="108" customWidth="1"/>
    <col min="9732" max="9732" width="7.5703125" style="108" customWidth="1"/>
    <col min="9733" max="9733" width="1.7109375" style="108" customWidth="1"/>
    <col min="9734" max="9736" width="6.7109375" style="108" customWidth="1"/>
    <col min="9737" max="9737" width="1.7109375" style="108" customWidth="1"/>
    <col min="9738" max="9740" width="6.7109375" style="108" customWidth="1"/>
    <col min="9741" max="9741" width="1.7109375" style="108" customWidth="1"/>
    <col min="9742" max="9744" width="6.7109375" style="108" customWidth="1"/>
    <col min="9745" max="9745" width="1.7109375" style="108" customWidth="1"/>
    <col min="9746" max="9748" width="6.7109375" style="108" customWidth="1"/>
    <col min="9749" max="9749" width="1.7109375" style="108" customWidth="1"/>
    <col min="9750" max="9752" width="6.7109375" style="108" customWidth="1"/>
    <col min="9753" max="9753" width="1.7109375" style="108" customWidth="1"/>
    <col min="9754" max="9754" width="6.5703125" style="108" customWidth="1"/>
    <col min="9755" max="9756" width="6.7109375" style="108" customWidth="1"/>
    <col min="9757" max="9984" width="11.42578125" style="108"/>
    <col min="9985" max="9985" width="19.42578125" style="108" customWidth="1"/>
    <col min="9986" max="9986" width="8.42578125" style="108" customWidth="1"/>
    <col min="9987" max="9987" width="8.140625" style="108" customWidth="1"/>
    <col min="9988" max="9988" width="7.5703125" style="108" customWidth="1"/>
    <col min="9989" max="9989" width="1.7109375" style="108" customWidth="1"/>
    <col min="9990" max="9992" width="6.7109375" style="108" customWidth="1"/>
    <col min="9993" max="9993" width="1.7109375" style="108" customWidth="1"/>
    <col min="9994" max="9996" width="6.7109375" style="108" customWidth="1"/>
    <col min="9997" max="9997" width="1.7109375" style="108" customWidth="1"/>
    <col min="9998" max="10000" width="6.7109375" style="108" customWidth="1"/>
    <col min="10001" max="10001" width="1.7109375" style="108" customWidth="1"/>
    <col min="10002" max="10004" width="6.7109375" style="108" customWidth="1"/>
    <col min="10005" max="10005" width="1.7109375" style="108" customWidth="1"/>
    <col min="10006" max="10008" width="6.7109375" style="108" customWidth="1"/>
    <col min="10009" max="10009" width="1.7109375" style="108" customWidth="1"/>
    <col min="10010" max="10010" width="6.5703125" style="108" customWidth="1"/>
    <col min="10011" max="10012" width="6.7109375" style="108" customWidth="1"/>
    <col min="10013" max="10240" width="11.42578125" style="108"/>
    <col min="10241" max="10241" width="19.42578125" style="108" customWidth="1"/>
    <col min="10242" max="10242" width="8.42578125" style="108" customWidth="1"/>
    <col min="10243" max="10243" width="8.140625" style="108" customWidth="1"/>
    <col min="10244" max="10244" width="7.5703125" style="108" customWidth="1"/>
    <col min="10245" max="10245" width="1.7109375" style="108" customWidth="1"/>
    <col min="10246" max="10248" width="6.7109375" style="108" customWidth="1"/>
    <col min="10249" max="10249" width="1.7109375" style="108" customWidth="1"/>
    <col min="10250" max="10252" width="6.7109375" style="108" customWidth="1"/>
    <col min="10253" max="10253" width="1.7109375" style="108" customWidth="1"/>
    <col min="10254" max="10256" width="6.7109375" style="108" customWidth="1"/>
    <col min="10257" max="10257" width="1.7109375" style="108" customWidth="1"/>
    <col min="10258" max="10260" width="6.7109375" style="108" customWidth="1"/>
    <col min="10261" max="10261" width="1.7109375" style="108" customWidth="1"/>
    <col min="10262" max="10264" width="6.7109375" style="108" customWidth="1"/>
    <col min="10265" max="10265" width="1.7109375" style="108" customWidth="1"/>
    <col min="10266" max="10266" width="6.5703125" style="108" customWidth="1"/>
    <col min="10267" max="10268" width="6.7109375" style="108" customWidth="1"/>
    <col min="10269" max="10496" width="11.42578125" style="108"/>
    <col min="10497" max="10497" width="19.42578125" style="108" customWidth="1"/>
    <col min="10498" max="10498" width="8.42578125" style="108" customWidth="1"/>
    <col min="10499" max="10499" width="8.140625" style="108" customWidth="1"/>
    <col min="10500" max="10500" width="7.5703125" style="108" customWidth="1"/>
    <col min="10501" max="10501" width="1.7109375" style="108" customWidth="1"/>
    <col min="10502" max="10504" width="6.7109375" style="108" customWidth="1"/>
    <col min="10505" max="10505" width="1.7109375" style="108" customWidth="1"/>
    <col min="10506" max="10508" width="6.7109375" style="108" customWidth="1"/>
    <col min="10509" max="10509" width="1.7109375" style="108" customWidth="1"/>
    <col min="10510" max="10512" width="6.7109375" style="108" customWidth="1"/>
    <col min="10513" max="10513" width="1.7109375" style="108" customWidth="1"/>
    <col min="10514" max="10516" width="6.7109375" style="108" customWidth="1"/>
    <col min="10517" max="10517" width="1.7109375" style="108" customWidth="1"/>
    <col min="10518" max="10520" width="6.7109375" style="108" customWidth="1"/>
    <col min="10521" max="10521" width="1.7109375" style="108" customWidth="1"/>
    <col min="10522" max="10522" width="6.5703125" style="108" customWidth="1"/>
    <col min="10523" max="10524" width="6.7109375" style="108" customWidth="1"/>
    <col min="10525" max="10752" width="11.42578125" style="108"/>
    <col min="10753" max="10753" width="19.42578125" style="108" customWidth="1"/>
    <col min="10754" max="10754" width="8.42578125" style="108" customWidth="1"/>
    <col min="10755" max="10755" width="8.140625" style="108" customWidth="1"/>
    <col min="10756" max="10756" width="7.5703125" style="108" customWidth="1"/>
    <col min="10757" max="10757" width="1.7109375" style="108" customWidth="1"/>
    <col min="10758" max="10760" width="6.7109375" style="108" customWidth="1"/>
    <col min="10761" max="10761" width="1.7109375" style="108" customWidth="1"/>
    <col min="10762" max="10764" width="6.7109375" style="108" customWidth="1"/>
    <col min="10765" max="10765" width="1.7109375" style="108" customWidth="1"/>
    <col min="10766" max="10768" width="6.7109375" style="108" customWidth="1"/>
    <col min="10769" max="10769" width="1.7109375" style="108" customWidth="1"/>
    <col min="10770" max="10772" width="6.7109375" style="108" customWidth="1"/>
    <col min="10773" max="10773" width="1.7109375" style="108" customWidth="1"/>
    <col min="10774" max="10776" width="6.7109375" style="108" customWidth="1"/>
    <col min="10777" max="10777" width="1.7109375" style="108" customWidth="1"/>
    <col min="10778" max="10778" width="6.5703125" style="108" customWidth="1"/>
    <col min="10779" max="10780" width="6.7109375" style="108" customWidth="1"/>
    <col min="10781" max="11008" width="11.42578125" style="108"/>
    <col min="11009" max="11009" width="19.42578125" style="108" customWidth="1"/>
    <col min="11010" max="11010" width="8.42578125" style="108" customWidth="1"/>
    <col min="11011" max="11011" width="8.140625" style="108" customWidth="1"/>
    <col min="11012" max="11012" width="7.5703125" style="108" customWidth="1"/>
    <col min="11013" max="11013" width="1.7109375" style="108" customWidth="1"/>
    <col min="11014" max="11016" width="6.7109375" style="108" customWidth="1"/>
    <col min="11017" max="11017" width="1.7109375" style="108" customWidth="1"/>
    <col min="11018" max="11020" width="6.7109375" style="108" customWidth="1"/>
    <col min="11021" max="11021" width="1.7109375" style="108" customWidth="1"/>
    <col min="11022" max="11024" width="6.7109375" style="108" customWidth="1"/>
    <col min="11025" max="11025" width="1.7109375" style="108" customWidth="1"/>
    <col min="11026" max="11028" width="6.7109375" style="108" customWidth="1"/>
    <col min="11029" max="11029" width="1.7109375" style="108" customWidth="1"/>
    <col min="11030" max="11032" width="6.7109375" style="108" customWidth="1"/>
    <col min="11033" max="11033" width="1.7109375" style="108" customWidth="1"/>
    <col min="11034" max="11034" width="6.5703125" style="108" customWidth="1"/>
    <col min="11035" max="11036" width="6.7109375" style="108" customWidth="1"/>
    <col min="11037" max="11264" width="11.42578125" style="108"/>
    <col min="11265" max="11265" width="19.42578125" style="108" customWidth="1"/>
    <col min="11266" max="11266" width="8.42578125" style="108" customWidth="1"/>
    <col min="11267" max="11267" width="8.140625" style="108" customWidth="1"/>
    <col min="11268" max="11268" width="7.5703125" style="108" customWidth="1"/>
    <col min="11269" max="11269" width="1.7109375" style="108" customWidth="1"/>
    <col min="11270" max="11272" width="6.7109375" style="108" customWidth="1"/>
    <col min="11273" max="11273" width="1.7109375" style="108" customWidth="1"/>
    <col min="11274" max="11276" width="6.7109375" style="108" customWidth="1"/>
    <col min="11277" max="11277" width="1.7109375" style="108" customWidth="1"/>
    <col min="11278" max="11280" width="6.7109375" style="108" customWidth="1"/>
    <col min="11281" max="11281" width="1.7109375" style="108" customWidth="1"/>
    <col min="11282" max="11284" width="6.7109375" style="108" customWidth="1"/>
    <col min="11285" max="11285" width="1.7109375" style="108" customWidth="1"/>
    <col min="11286" max="11288" width="6.7109375" style="108" customWidth="1"/>
    <col min="11289" max="11289" width="1.7109375" style="108" customWidth="1"/>
    <col min="11290" max="11290" width="6.5703125" style="108" customWidth="1"/>
    <col min="11291" max="11292" width="6.7109375" style="108" customWidth="1"/>
    <col min="11293" max="11520" width="11.42578125" style="108"/>
    <col min="11521" max="11521" width="19.42578125" style="108" customWidth="1"/>
    <col min="11522" max="11522" width="8.42578125" style="108" customWidth="1"/>
    <col min="11523" max="11523" width="8.140625" style="108" customWidth="1"/>
    <col min="11524" max="11524" width="7.5703125" style="108" customWidth="1"/>
    <col min="11525" max="11525" width="1.7109375" style="108" customWidth="1"/>
    <col min="11526" max="11528" width="6.7109375" style="108" customWidth="1"/>
    <col min="11529" max="11529" width="1.7109375" style="108" customWidth="1"/>
    <col min="11530" max="11532" width="6.7109375" style="108" customWidth="1"/>
    <col min="11533" max="11533" width="1.7109375" style="108" customWidth="1"/>
    <col min="11534" max="11536" width="6.7109375" style="108" customWidth="1"/>
    <col min="11537" max="11537" width="1.7109375" style="108" customWidth="1"/>
    <col min="11538" max="11540" width="6.7109375" style="108" customWidth="1"/>
    <col min="11541" max="11541" width="1.7109375" style="108" customWidth="1"/>
    <col min="11542" max="11544" width="6.7109375" style="108" customWidth="1"/>
    <col min="11545" max="11545" width="1.7109375" style="108" customWidth="1"/>
    <col min="11546" max="11546" width="6.5703125" style="108" customWidth="1"/>
    <col min="11547" max="11548" width="6.7109375" style="108" customWidth="1"/>
    <col min="11549" max="11776" width="11.42578125" style="108"/>
    <col min="11777" max="11777" width="19.42578125" style="108" customWidth="1"/>
    <col min="11778" max="11778" width="8.42578125" style="108" customWidth="1"/>
    <col min="11779" max="11779" width="8.140625" style="108" customWidth="1"/>
    <col min="11780" max="11780" width="7.5703125" style="108" customWidth="1"/>
    <col min="11781" max="11781" width="1.7109375" style="108" customWidth="1"/>
    <col min="11782" max="11784" width="6.7109375" style="108" customWidth="1"/>
    <col min="11785" max="11785" width="1.7109375" style="108" customWidth="1"/>
    <col min="11786" max="11788" width="6.7109375" style="108" customWidth="1"/>
    <col min="11789" max="11789" width="1.7109375" style="108" customWidth="1"/>
    <col min="11790" max="11792" width="6.7109375" style="108" customWidth="1"/>
    <col min="11793" max="11793" width="1.7109375" style="108" customWidth="1"/>
    <col min="11794" max="11796" width="6.7109375" style="108" customWidth="1"/>
    <col min="11797" max="11797" width="1.7109375" style="108" customWidth="1"/>
    <col min="11798" max="11800" width="6.7109375" style="108" customWidth="1"/>
    <col min="11801" max="11801" width="1.7109375" style="108" customWidth="1"/>
    <col min="11802" max="11802" width="6.5703125" style="108" customWidth="1"/>
    <col min="11803" max="11804" width="6.7109375" style="108" customWidth="1"/>
    <col min="11805" max="12032" width="11.42578125" style="108"/>
    <col min="12033" max="12033" width="19.42578125" style="108" customWidth="1"/>
    <col min="12034" max="12034" width="8.42578125" style="108" customWidth="1"/>
    <col min="12035" max="12035" width="8.140625" style="108" customWidth="1"/>
    <col min="12036" max="12036" width="7.5703125" style="108" customWidth="1"/>
    <col min="12037" max="12037" width="1.7109375" style="108" customWidth="1"/>
    <col min="12038" max="12040" width="6.7109375" style="108" customWidth="1"/>
    <col min="12041" max="12041" width="1.7109375" style="108" customWidth="1"/>
    <col min="12042" max="12044" width="6.7109375" style="108" customWidth="1"/>
    <col min="12045" max="12045" width="1.7109375" style="108" customWidth="1"/>
    <col min="12046" max="12048" width="6.7109375" style="108" customWidth="1"/>
    <col min="12049" max="12049" width="1.7109375" style="108" customWidth="1"/>
    <col min="12050" max="12052" width="6.7109375" style="108" customWidth="1"/>
    <col min="12053" max="12053" width="1.7109375" style="108" customWidth="1"/>
    <col min="12054" max="12056" width="6.7109375" style="108" customWidth="1"/>
    <col min="12057" max="12057" width="1.7109375" style="108" customWidth="1"/>
    <col min="12058" max="12058" width="6.5703125" style="108" customWidth="1"/>
    <col min="12059" max="12060" width="6.7109375" style="108" customWidth="1"/>
    <col min="12061" max="12288" width="11.42578125" style="108"/>
    <col min="12289" max="12289" width="19.42578125" style="108" customWidth="1"/>
    <col min="12290" max="12290" width="8.42578125" style="108" customWidth="1"/>
    <col min="12291" max="12291" width="8.140625" style="108" customWidth="1"/>
    <col min="12292" max="12292" width="7.5703125" style="108" customWidth="1"/>
    <col min="12293" max="12293" width="1.7109375" style="108" customWidth="1"/>
    <col min="12294" max="12296" width="6.7109375" style="108" customWidth="1"/>
    <col min="12297" max="12297" width="1.7109375" style="108" customWidth="1"/>
    <col min="12298" max="12300" width="6.7109375" style="108" customWidth="1"/>
    <col min="12301" max="12301" width="1.7109375" style="108" customWidth="1"/>
    <col min="12302" max="12304" width="6.7109375" style="108" customWidth="1"/>
    <col min="12305" max="12305" width="1.7109375" style="108" customWidth="1"/>
    <col min="12306" max="12308" width="6.7109375" style="108" customWidth="1"/>
    <col min="12309" max="12309" width="1.7109375" style="108" customWidth="1"/>
    <col min="12310" max="12312" width="6.7109375" style="108" customWidth="1"/>
    <col min="12313" max="12313" width="1.7109375" style="108" customWidth="1"/>
    <col min="12314" max="12314" width="6.5703125" style="108" customWidth="1"/>
    <col min="12315" max="12316" width="6.7109375" style="108" customWidth="1"/>
    <col min="12317" max="12544" width="11.42578125" style="108"/>
    <col min="12545" max="12545" width="19.42578125" style="108" customWidth="1"/>
    <col min="12546" max="12546" width="8.42578125" style="108" customWidth="1"/>
    <col min="12547" max="12547" width="8.140625" style="108" customWidth="1"/>
    <col min="12548" max="12548" width="7.5703125" style="108" customWidth="1"/>
    <col min="12549" max="12549" width="1.7109375" style="108" customWidth="1"/>
    <col min="12550" max="12552" width="6.7109375" style="108" customWidth="1"/>
    <col min="12553" max="12553" width="1.7109375" style="108" customWidth="1"/>
    <col min="12554" max="12556" width="6.7109375" style="108" customWidth="1"/>
    <col min="12557" max="12557" width="1.7109375" style="108" customWidth="1"/>
    <col min="12558" max="12560" width="6.7109375" style="108" customWidth="1"/>
    <col min="12561" max="12561" width="1.7109375" style="108" customWidth="1"/>
    <col min="12562" max="12564" width="6.7109375" style="108" customWidth="1"/>
    <col min="12565" max="12565" width="1.7109375" style="108" customWidth="1"/>
    <col min="12566" max="12568" width="6.7109375" style="108" customWidth="1"/>
    <col min="12569" max="12569" width="1.7109375" style="108" customWidth="1"/>
    <col min="12570" max="12570" width="6.5703125" style="108" customWidth="1"/>
    <col min="12571" max="12572" width="6.7109375" style="108" customWidth="1"/>
    <col min="12573" max="12800" width="11.42578125" style="108"/>
    <col min="12801" max="12801" width="19.42578125" style="108" customWidth="1"/>
    <col min="12802" max="12802" width="8.42578125" style="108" customWidth="1"/>
    <col min="12803" max="12803" width="8.140625" style="108" customWidth="1"/>
    <col min="12804" max="12804" width="7.5703125" style="108" customWidth="1"/>
    <col min="12805" max="12805" width="1.7109375" style="108" customWidth="1"/>
    <col min="12806" max="12808" width="6.7109375" style="108" customWidth="1"/>
    <col min="12809" max="12809" width="1.7109375" style="108" customWidth="1"/>
    <col min="12810" max="12812" width="6.7109375" style="108" customWidth="1"/>
    <col min="12813" max="12813" width="1.7109375" style="108" customWidth="1"/>
    <col min="12814" max="12816" width="6.7109375" style="108" customWidth="1"/>
    <col min="12817" max="12817" width="1.7109375" style="108" customWidth="1"/>
    <col min="12818" max="12820" width="6.7109375" style="108" customWidth="1"/>
    <col min="12821" max="12821" width="1.7109375" style="108" customWidth="1"/>
    <col min="12822" max="12824" width="6.7109375" style="108" customWidth="1"/>
    <col min="12825" max="12825" width="1.7109375" style="108" customWidth="1"/>
    <col min="12826" max="12826" width="6.5703125" style="108" customWidth="1"/>
    <col min="12827" max="12828" width="6.7109375" style="108" customWidth="1"/>
    <col min="12829" max="13056" width="11.42578125" style="108"/>
    <col min="13057" max="13057" width="19.42578125" style="108" customWidth="1"/>
    <col min="13058" max="13058" width="8.42578125" style="108" customWidth="1"/>
    <col min="13059" max="13059" width="8.140625" style="108" customWidth="1"/>
    <col min="13060" max="13060" width="7.5703125" style="108" customWidth="1"/>
    <col min="13061" max="13061" width="1.7109375" style="108" customWidth="1"/>
    <col min="13062" max="13064" width="6.7109375" style="108" customWidth="1"/>
    <col min="13065" max="13065" width="1.7109375" style="108" customWidth="1"/>
    <col min="13066" max="13068" width="6.7109375" style="108" customWidth="1"/>
    <col min="13069" max="13069" width="1.7109375" style="108" customWidth="1"/>
    <col min="13070" max="13072" width="6.7109375" style="108" customWidth="1"/>
    <col min="13073" max="13073" width="1.7109375" style="108" customWidth="1"/>
    <col min="13074" max="13076" width="6.7109375" style="108" customWidth="1"/>
    <col min="13077" max="13077" width="1.7109375" style="108" customWidth="1"/>
    <col min="13078" max="13080" width="6.7109375" style="108" customWidth="1"/>
    <col min="13081" max="13081" width="1.7109375" style="108" customWidth="1"/>
    <col min="13082" max="13082" width="6.5703125" style="108" customWidth="1"/>
    <col min="13083" max="13084" width="6.7109375" style="108" customWidth="1"/>
    <col min="13085" max="13312" width="11.42578125" style="108"/>
    <col min="13313" max="13313" width="19.42578125" style="108" customWidth="1"/>
    <col min="13314" max="13314" width="8.42578125" style="108" customWidth="1"/>
    <col min="13315" max="13315" width="8.140625" style="108" customWidth="1"/>
    <col min="13316" max="13316" width="7.5703125" style="108" customWidth="1"/>
    <col min="13317" max="13317" width="1.7109375" style="108" customWidth="1"/>
    <col min="13318" max="13320" width="6.7109375" style="108" customWidth="1"/>
    <col min="13321" max="13321" width="1.7109375" style="108" customWidth="1"/>
    <col min="13322" max="13324" width="6.7109375" style="108" customWidth="1"/>
    <col min="13325" max="13325" width="1.7109375" style="108" customWidth="1"/>
    <col min="13326" max="13328" width="6.7109375" style="108" customWidth="1"/>
    <col min="13329" max="13329" width="1.7109375" style="108" customWidth="1"/>
    <col min="13330" max="13332" width="6.7109375" style="108" customWidth="1"/>
    <col min="13333" max="13333" width="1.7109375" style="108" customWidth="1"/>
    <col min="13334" max="13336" width="6.7109375" style="108" customWidth="1"/>
    <col min="13337" max="13337" width="1.7109375" style="108" customWidth="1"/>
    <col min="13338" max="13338" width="6.5703125" style="108" customWidth="1"/>
    <col min="13339" max="13340" width="6.7109375" style="108" customWidth="1"/>
    <col min="13341" max="13568" width="11.42578125" style="108"/>
    <col min="13569" max="13569" width="19.42578125" style="108" customWidth="1"/>
    <col min="13570" max="13570" width="8.42578125" style="108" customWidth="1"/>
    <col min="13571" max="13571" width="8.140625" style="108" customWidth="1"/>
    <col min="13572" max="13572" width="7.5703125" style="108" customWidth="1"/>
    <col min="13573" max="13573" width="1.7109375" style="108" customWidth="1"/>
    <col min="13574" max="13576" width="6.7109375" style="108" customWidth="1"/>
    <col min="13577" max="13577" width="1.7109375" style="108" customWidth="1"/>
    <col min="13578" max="13580" width="6.7109375" style="108" customWidth="1"/>
    <col min="13581" max="13581" width="1.7109375" style="108" customWidth="1"/>
    <col min="13582" max="13584" width="6.7109375" style="108" customWidth="1"/>
    <col min="13585" max="13585" width="1.7109375" style="108" customWidth="1"/>
    <col min="13586" max="13588" width="6.7109375" style="108" customWidth="1"/>
    <col min="13589" max="13589" width="1.7109375" style="108" customWidth="1"/>
    <col min="13590" max="13592" width="6.7109375" style="108" customWidth="1"/>
    <col min="13593" max="13593" width="1.7109375" style="108" customWidth="1"/>
    <col min="13594" max="13594" width="6.5703125" style="108" customWidth="1"/>
    <col min="13595" max="13596" width="6.7109375" style="108" customWidth="1"/>
    <col min="13597" max="13824" width="11.42578125" style="108"/>
    <col min="13825" max="13825" width="19.42578125" style="108" customWidth="1"/>
    <col min="13826" max="13826" width="8.42578125" style="108" customWidth="1"/>
    <col min="13827" max="13827" width="8.140625" style="108" customWidth="1"/>
    <col min="13828" max="13828" width="7.5703125" style="108" customWidth="1"/>
    <col min="13829" max="13829" width="1.7109375" style="108" customWidth="1"/>
    <col min="13830" max="13832" width="6.7109375" style="108" customWidth="1"/>
    <col min="13833" max="13833" width="1.7109375" style="108" customWidth="1"/>
    <col min="13834" max="13836" width="6.7109375" style="108" customWidth="1"/>
    <col min="13837" max="13837" width="1.7109375" style="108" customWidth="1"/>
    <col min="13838" max="13840" width="6.7109375" style="108" customWidth="1"/>
    <col min="13841" max="13841" width="1.7109375" style="108" customWidth="1"/>
    <col min="13842" max="13844" width="6.7109375" style="108" customWidth="1"/>
    <col min="13845" max="13845" width="1.7109375" style="108" customWidth="1"/>
    <col min="13846" max="13848" width="6.7109375" style="108" customWidth="1"/>
    <col min="13849" max="13849" width="1.7109375" style="108" customWidth="1"/>
    <col min="13850" max="13850" width="6.5703125" style="108" customWidth="1"/>
    <col min="13851" max="13852" width="6.7109375" style="108" customWidth="1"/>
    <col min="13853" max="14080" width="11.42578125" style="108"/>
    <col min="14081" max="14081" width="19.42578125" style="108" customWidth="1"/>
    <col min="14082" max="14082" width="8.42578125" style="108" customWidth="1"/>
    <col min="14083" max="14083" width="8.140625" style="108" customWidth="1"/>
    <col min="14084" max="14084" width="7.5703125" style="108" customWidth="1"/>
    <col min="14085" max="14085" width="1.7109375" style="108" customWidth="1"/>
    <col min="14086" max="14088" width="6.7109375" style="108" customWidth="1"/>
    <col min="14089" max="14089" width="1.7109375" style="108" customWidth="1"/>
    <col min="14090" max="14092" width="6.7109375" style="108" customWidth="1"/>
    <col min="14093" max="14093" width="1.7109375" style="108" customWidth="1"/>
    <col min="14094" max="14096" width="6.7109375" style="108" customWidth="1"/>
    <col min="14097" max="14097" width="1.7109375" style="108" customWidth="1"/>
    <col min="14098" max="14100" width="6.7109375" style="108" customWidth="1"/>
    <col min="14101" max="14101" width="1.7109375" style="108" customWidth="1"/>
    <col min="14102" max="14104" width="6.7109375" style="108" customWidth="1"/>
    <col min="14105" max="14105" width="1.7109375" style="108" customWidth="1"/>
    <col min="14106" max="14106" width="6.5703125" style="108" customWidth="1"/>
    <col min="14107" max="14108" width="6.7109375" style="108" customWidth="1"/>
    <col min="14109" max="14336" width="11.42578125" style="108"/>
    <col min="14337" max="14337" width="19.42578125" style="108" customWidth="1"/>
    <col min="14338" max="14338" width="8.42578125" style="108" customWidth="1"/>
    <col min="14339" max="14339" width="8.140625" style="108" customWidth="1"/>
    <col min="14340" max="14340" width="7.5703125" style="108" customWidth="1"/>
    <col min="14341" max="14341" width="1.7109375" style="108" customWidth="1"/>
    <col min="14342" max="14344" width="6.7109375" style="108" customWidth="1"/>
    <col min="14345" max="14345" width="1.7109375" style="108" customWidth="1"/>
    <col min="14346" max="14348" width="6.7109375" style="108" customWidth="1"/>
    <col min="14349" max="14349" width="1.7109375" style="108" customWidth="1"/>
    <col min="14350" max="14352" width="6.7109375" style="108" customWidth="1"/>
    <col min="14353" max="14353" width="1.7109375" style="108" customWidth="1"/>
    <col min="14354" max="14356" width="6.7109375" style="108" customWidth="1"/>
    <col min="14357" max="14357" width="1.7109375" style="108" customWidth="1"/>
    <col min="14358" max="14360" width="6.7109375" style="108" customWidth="1"/>
    <col min="14361" max="14361" width="1.7109375" style="108" customWidth="1"/>
    <col min="14362" max="14362" width="6.5703125" style="108" customWidth="1"/>
    <col min="14363" max="14364" width="6.7109375" style="108" customWidth="1"/>
    <col min="14365" max="14592" width="11.42578125" style="108"/>
    <col min="14593" max="14593" width="19.42578125" style="108" customWidth="1"/>
    <col min="14594" max="14594" width="8.42578125" style="108" customWidth="1"/>
    <col min="14595" max="14595" width="8.140625" style="108" customWidth="1"/>
    <col min="14596" max="14596" width="7.5703125" style="108" customWidth="1"/>
    <col min="14597" max="14597" width="1.7109375" style="108" customWidth="1"/>
    <col min="14598" max="14600" width="6.7109375" style="108" customWidth="1"/>
    <col min="14601" max="14601" width="1.7109375" style="108" customWidth="1"/>
    <col min="14602" max="14604" width="6.7109375" style="108" customWidth="1"/>
    <col min="14605" max="14605" width="1.7109375" style="108" customWidth="1"/>
    <col min="14606" max="14608" width="6.7109375" style="108" customWidth="1"/>
    <col min="14609" max="14609" width="1.7109375" style="108" customWidth="1"/>
    <col min="14610" max="14612" width="6.7109375" style="108" customWidth="1"/>
    <col min="14613" max="14613" width="1.7109375" style="108" customWidth="1"/>
    <col min="14614" max="14616" width="6.7109375" style="108" customWidth="1"/>
    <col min="14617" max="14617" width="1.7109375" style="108" customWidth="1"/>
    <col min="14618" max="14618" width="6.5703125" style="108" customWidth="1"/>
    <col min="14619" max="14620" width="6.7109375" style="108" customWidth="1"/>
    <col min="14621" max="14848" width="11.42578125" style="108"/>
    <col min="14849" max="14849" width="19.42578125" style="108" customWidth="1"/>
    <col min="14850" max="14850" width="8.42578125" style="108" customWidth="1"/>
    <col min="14851" max="14851" width="8.140625" style="108" customWidth="1"/>
    <col min="14852" max="14852" width="7.5703125" style="108" customWidth="1"/>
    <col min="14853" max="14853" width="1.7109375" style="108" customWidth="1"/>
    <col min="14854" max="14856" width="6.7109375" style="108" customWidth="1"/>
    <col min="14857" max="14857" width="1.7109375" style="108" customWidth="1"/>
    <col min="14858" max="14860" width="6.7109375" style="108" customWidth="1"/>
    <col min="14861" max="14861" width="1.7109375" style="108" customWidth="1"/>
    <col min="14862" max="14864" width="6.7109375" style="108" customWidth="1"/>
    <col min="14865" max="14865" width="1.7109375" style="108" customWidth="1"/>
    <col min="14866" max="14868" width="6.7109375" style="108" customWidth="1"/>
    <col min="14869" max="14869" width="1.7109375" style="108" customWidth="1"/>
    <col min="14870" max="14872" width="6.7109375" style="108" customWidth="1"/>
    <col min="14873" max="14873" width="1.7109375" style="108" customWidth="1"/>
    <col min="14874" max="14874" width="6.5703125" style="108" customWidth="1"/>
    <col min="14875" max="14876" width="6.7109375" style="108" customWidth="1"/>
    <col min="14877" max="15104" width="11.42578125" style="108"/>
    <col min="15105" max="15105" width="19.42578125" style="108" customWidth="1"/>
    <col min="15106" max="15106" width="8.42578125" style="108" customWidth="1"/>
    <col min="15107" max="15107" width="8.140625" style="108" customWidth="1"/>
    <col min="15108" max="15108" width="7.5703125" style="108" customWidth="1"/>
    <col min="15109" max="15109" width="1.7109375" style="108" customWidth="1"/>
    <col min="15110" max="15112" width="6.7109375" style="108" customWidth="1"/>
    <col min="15113" max="15113" width="1.7109375" style="108" customWidth="1"/>
    <col min="15114" max="15116" width="6.7109375" style="108" customWidth="1"/>
    <col min="15117" max="15117" width="1.7109375" style="108" customWidth="1"/>
    <col min="15118" max="15120" width="6.7109375" style="108" customWidth="1"/>
    <col min="15121" max="15121" width="1.7109375" style="108" customWidth="1"/>
    <col min="15122" max="15124" width="6.7109375" style="108" customWidth="1"/>
    <col min="15125" max="15125" width="1.7109375" style="108" customWidth="1"/>
    <col min="15126" max="15128" width="6.7109375" style="108" customWidth="1"/>
    <col min="15129" max="15129" width="1.7109375" style="108" customWidth="1"/>
    <col min="15130" max="15130" width="6.5703125" style="108" customWidth="1"/>
    <col min="15131" max="15132" width="6.7109375" style="108" customWidth="1"/>
    <col min="15133" max="15360" width="11.42578125" style="108"/>
    <col min="15361" max="15361" width="19.42578125" style="108" customWidth="1"/>
    <col min="15362" max="15362" width="8.42578125" style="108" customWidth="1"/>
    <col min="15363" max="15363" width="8.140625" style="108" customWidth="1"/>
    <col min="15364" max="15364" width="7.5703125" style="108" customWidth="1"/>
    <col min="15365" max="15365" width="1.7109375" style="108" customWidth="1"/>
    <col min="15366" max="15368" width="6.7109375" style="108" customWidth="1"/>
    <col min="15369" max="15369" width="1.7109375" style="108" customWidth="1"/>
    <col min="15370" max="15372" width="6.7109375" style="108" customWidth="1"/>
    <col min="15373" max="15373" width="1.7109375" style="108" customWidth="1"/>
    <col min="15374" max="15376" width="6.7109375" style="108" customWidth="1"/>
    <col min="15377" max="15377" width="1.7109375" style="108" customWidth="1"/>
    <col min="15378" max="15380" width="6.7109375" style="108" customWidth="1"/>
    <col min="15381" max="15381" width="1.7109375" style="108" customWidth="1"/>
    <col min="15382" max="15384" width="6.7109375" style="108" customWidth="1"/>
    <col min="15385" max="15385" width="1.7109375" style="108" customWidth="1"/>
    <col min="15386" max="15386" width="6.5703125" style="108" customWidth="1"/>
    <col min="15387" max="15388" width="6.7109375" style="108" customWidth="1"/>
    <col min="15389" max="15616" width="11.42578125" style="108"/>
    <col min="15617" max="15617" width="19.42578125" style="108" customWidth="1"/>
    <col min="15618" max="15618" width="8.42578125" style="108" customWidth="1"/>
    <col min="15619" max="15619" width="8.140625" style="108" customWidth="1"/>
    <col min="15620" max="15620" width="7.5703125" style="108" customWidth="1"/>
    <col min="15621" max="15621" width="1.7109375" style="108" customWidth="1"/>
    <col min="15622" max="15624" width="6.7109375" style="108" customWidth="1"/>
    <col min="15625" max="15625" width="1.7109375" style="108" customWidth="1"/>
    <col min="15626" max="15628" width="6.7109375" style="108" customWidth="1"/>
    <col min="15629" max="15629" width="1.7109375" style="108" customWidth="1"/>
    <col min="15630" max="15632" width="6.7109375" style="108" customWidth="1"/>
    <col min="15633" max="15633" width="1.7109375" style="108" customWidth="1"/>
    <col min="15634" max="15636" width="6.7109375" style="108" customWidth="1"/>
    <col min="15637" max="15637" width="1.7109375" style="108" customWidth="1"/>
    <col min="15638" max="15640" width="6.7109375" style="108" customWidth="1"/>
    <col min="15641" max="15641" width="1.7109375" style="108" customWidth="1"/>
    <col min="15642" max="15642" width="6.5703125" style="108" customWidth="1"/>
    <col min="15643" max="15644" width="6.7109375" style="108" customWidth="1"/>
    <col min="15645" max="15872" width="11.42578125" style="108"/>
    <col min="15873" max="15873" width="19.42578125" style="108" customWidth="1"/>
    <col min="15874" max="15874" width="8.42578125" style="108" customWidth="1"/>
    <col min="15875" max="15875" width="8.140625" style="108" customWidth="1"/>
    <col min="15876" max="15876" width="7.5703125" style="108" customWidth="1"/>
    <col min="15877" max="15877" width="1.7109375" style="108" customWidth="1"/>
    <col min="15878" max="15880" width="6.7109375" style="108" customWidth="1"/>
    <col min="15881" max="15881" width="1.7109375" style="108" customWidth="1"/>
    <col min="15882" max="15884" width="6.7109375" style="108" customWidth="1"/>
    <col min="15885" max="15885" width="1.7109375" style="108" customWidth="1"/>
    <col min="15886" max="15888" width="6.7109375" style="108" customWidth="1"/>
    <col min="15889" max="15889" width="1.7109375" style="108" customWidth="1"/>
    <col min="15890" max="15892" width="6.7109375" style="108" customWidth="1"/>
    <col min="15893" max="15893" width="1.7109375" style="108" customWidth="1"/>
    <col min="15894" max="15896" width="6.7109375" style="108" customWidth="1"/>
    <col min="15897" max="15897" width="1.7109375" style="108" customWidth="1"/>
    <col min="15898" max="15898" width="6.5703125" style="108" customWidth="1"/>
    <col min="15899" max="15900" width="6.7109375" style="108" customWidth="1"/>
    <col min="15901" max="16128" width="11.42578125" style="108"/>
    <col min="16129" max="16129" width="19.42578125" style="108" customWidth="1"/>
    <col min="16130" max="16130" width="8.42578125" style="108" customWidth="1"/>
    <col min="16131" max="16131" width="8.140625" style="108" customWidth="1"/>
    <col min="16132" max="16132" width="7.5703125" style="108" customWidth="1"/>
    <col min="16133" max="16133" width="1.7109375" style="108" customWidth="1"/>
    <col min="16134" max="16136" width="6.7109375" style="108" customWidth="1"/>
    <col min="16137" max="16137" width="1.7109375" style="108" customWidth="1"/>
    <col min="16138" max="16140" width="6.7109375" style="108" customWidth="1"/>
    <col min="16141" max="16141" width="1.7109375" style="108" customWidth="1"/>
    <col min="16142" max="16144" width="6.7109375" style="108" customWidth="1"/>
    <col min="16145" max="16145" width="1.7109375" style="108" customWidth="1"/>
    <col min="16146" max="16148" width="6.7109375" style="108" customWidth="1"/>
    <col min="16149" max="16149" width="1.7109375" style="108" customWidth="1"/>
    <col min="16150" max="16152" width="6.7109375" style="108" customWidth="1"/>
    <col min="16153" max="16153" width="1.7109375" style="108" customWidth="1"/>
    <col min="16154" max="16154" width="6.5703125" style="108" customWidth="1"/>
    <col min="16155" max="16156" width="6.7109375" style="108" customWidth="1"/>
    <col min="16157" max="16384" width="11.42578125" style="108"/>
  </cols>
  <sheetData>
    <row r="1" spans="1:33" s="163" customFormat="1" ht="15" customHeight="1" x14ac:dyDescent="0.2">
      <c r="A1" s="336" t="s">
        <v>318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171"/>
      <c r="AD1" s="29"/>
      <c r="AE1" s="318" t="s">
        <v>356</v>
      </c>
      <c r="AF1" s="318"/>
      <c r="AG1" s="171"/>
    </row>
    <row r="2" spans="1:33" s="163" customFormat="1" ht="15" customHeight="1" x14ac:dyDescent="0.2">
      <c r="A2" s="330" t="s">
        <v>159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171"/>
      <c r="AD2" s="30"/>
      <c r="AE2" s="318"/>
      <c r="AF2" s="318"/>
      <c r="AG2" s="171"/>
    </row>
    <row r="3" spans="1:33" s="163" customFormat="1" ht="15" customHeight="1" x14ac:dyDescent="0.2">
      <c r="A3" s="336" t="s">
        <v>254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171"/>
      <c r="AD3" s="171"/>
      <c r="AE3" s="108"/>
      <c r="AF3" s="108"/>
      <c r="AG3" s="171"/>
    </row>
    <row r="4" spans="1:33" s="163" customFormat="1" ht="15" customHeight="1" x14ac:dyDescent="0.2">
      <c r="A4" s="330" t="s">
        <v>255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171"/>
      <c r="AD4" s="171"/>
      <c r="AE4" s="108"/>
      <c r="AF4" s="108"/>
      <c r="AG4" s="171"/>
    </row>
    <row r="5" spans="1:33" s="163" customFormat="1" ht="15" customHeight="1" x14ac:dyDescent="0.2">
      <c r="A5" s="330" t="s">
        <v>515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171"/>
      <c r="AD5" s="171"/>
      <c r="AE5" s="108"/>
      <c r="AF5" s="108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08"/>
      <c r="AF6" s="108"/>
      <c r="AG6" s="171"/>
    </row>
    <row r="7" spans="1:33" s="171" customFormat="1" ht="15" customHeight="1" x14ac:dyDescent="0.2">
      <c r="A7" s="332" t="s">
        <v>470</v>
      </c>
      <c r="B7" s="331" t="s">
        <v>19</v>
      </c>
      <c r="C7" s="331"/>
      <c r="D7" s="331"/>
      <c r="E7" s="109"/>
      <c r="F7" s="331" t="s">
        <v>116</v>
      </c>
      <c r="G7" s="331"/>
      <c r="H7" s="331"/>
      <c r="I7" s="109"/>
      <c r="J7" s="331" t="s">
        <v>117</v>
      </c>
      <c r="K7" s="331"/>
      <c r="L7" s="331"/>
      <c r="M7" s="109"/>
      <c r="N7" s="331" t="s">
        <v>118</v>
      </c>
      <c r="O7" s="331"/>
      <c r="P7" s="331"/>
      <c r="Q7" s="109"/>
      <c r="R7" s="331" t="s">
        <v>119</v>
      </c>
      <c r="S7" s="331"/>
      <c r="T7" s="331"/>
      <c r="U7" s="109"/>
      <c r="V7" s="331" t="s">
        <v>120</v>
      </c>
      <c r="W7" s="331"/>
      <c r="X7" s="331"/>
      <c r="Y7" s="109"/>
      <c r="Z7" s="331" t="s">
        <v>121</v>
      </c>
      <c r="AA7" s="331"/>
      <c r="AB7" s="331"/>
      <c r="AE7" s="108"/>
      <c r="AF7" s="108"/>
    </row>
    <row r="8" spans="1:33" s="171" customFormat="1" ht="15" customHeight="1" thickBot="1" x14ac:dyDescent="0.25">
      <c r="A8" s="333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  <c r="AE8" s="108"/>
      <c r="AF8" s="108"/>
    </row>
    <row r="9" spans="1:33" s="124" customFormat="1" ht="15" customHeight="1" x14ac:dyDescent="0.25">
      <c r="A9" s="175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08"/>
      <c r="AD9" s="108"/>
      <c r="AE9" s="108"/>
      <c r="AF9" s="108"/>
      <c r="AG9" s="108"/>
    </row>
    <row r="10" spans="1:33" s="124" customFormat="1" ht="15" customHeight="1" x14ac:dyDescent="0.25">
      <c r="A10" s="329" t="s">
        <v>473</v>
      </c>
      <c r="B10" s="329" t="s">
        <v>76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108"/>
      <c r="AD10" s="108"/>
      <c r="AE10" s="108"/>
      <c r="AF10" s="108"/>
      <c r="AG10" s="108"/>
    </row>
    <row r="11" spans="1:33" s="124" customFormat="1" ht="15" customHeight="1" x14ac:dyDescent="0.25">
      <c r="A11" s="112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08"/>
      <c r="AD11" s="108"/>
      <c r="AE11" s="108"/>
      <c r="AF11" s="108"/>
      <c r="AG11" s="108"/>
    </row>
    <row r="12" spans="1:33" s="124" customFormat="1" ht="15" customHeight="1" x14ac:dyDescent="0.25">
      <c r="A12" s="136" t="s">
        <v>19</v>
      </c>
      <c r="B12" s="152">
        <f t="shared" ref="B12:D13" si="0">+B18+B24</f>
        <v>23830</v>
      </c>
      <c r="C12" s="152">
        <f t="shared" si="0"/>
        <v>11040</v>
      </c>
      <c r="D12" s="152">
        <f t="shared" si="0"/>
        <v>12790</v>
      </c>
      <c r="E12" s="152"/>
      <c r="F12" s="152">
        <f t="shared" ref="F12:H14" si="1">+F18+F24</f>
        <v>3533</v>
      </c>
      <c r="G12" s="152">
        <f t="shared" si="1"/>
        <v>1840</v>
      </c>
      <c r="H12" s="152">
        <f t="shared" si="1"/>
        <v>1693</v>
      </c>
      <c r="I12" s="152"/>
      <c r="J12" s="152">
        <f t="shared" ref="J12:L14" si="2">+J18+J24</f>
        <v>4409</v>
      </c>
      <c r="K12" s="152">
        <f t="shared" si="2"/>
        <v>2123</v>
      </c>
      <c r="L12" s="152">
        <f t="shared" si="2"/>
        <v>2286</v>
      </c>
      <c r="M12" s="152"/>
      <c r="N12" s="152">
        <f t="shared" ref="N12:P14" si="3">+N18+N24</f>
        <v>4763</v>
      </c>
      <c r="O12" s="152">
        <f t="shared" si="3"/>
        <v>2252</v>
      </c>
      <c r="P12" s="152">
        <f t="shared" si="3"/>
        <v>2511</v>
      </c>
      <c r="Q12" s="152"/>
      <c r="R12" s="152">
        <f t="shared" ref="R12:T14" si="4">+R18+R24</f>
        <v>5964</v>
      </c>
      <c r="S12" s="152">
        <f t="shared" si="4"/>
        <v>2694</v>
      </c>
      <c r="T12" s="152">
        <f t="shared" si="4"/>
        <v>3270</v>
      </c>
      <c r="U12" s="152"/>
      <c r="V12" s="152">
        <f t="shared" ref="V12:X14" si="5">+V18+V24</f>
        <v>5161</v>
      </c>
      <c r="W12" s="152">
        <f t="shared" si="5"/>
        <v>2131</v>
      </c>
      <c r="X12" s="152">
        <f t="shared" si="5"/>
        <v>3030</v>
      </c>
      <c r="Y12" s="152"/>
      <c r="Z12" s="152">
        <f t="shared" ref="Z12:AB14" si="6">+Z18+Z24</f>
        <v>0</v>
      </c>
      <c r="AA12" s="152">
        <f t="shared" si="6"/>
        <v>0</v>
      </c>
      <c r="AB12" s="152">
        <f t="shared" si="6"/>
        <v>0</v>
      </c>
      <c r="AC12" s="108"/>
      <c r="AD12" s="108"/>
      <c r="AE12" s="108"/>
      <c r="AF12" s="108"/>
      <c r="AG12" s="108"/>
    </row>
    <row r="13" spans="1:33" s="124" customFormat="1" ht="15" customHeight="1" x14ac:dyDescent="0.25">
      <c r="A13" s="116" t="s">
        <v>73</v>
      </c>
      <c r="B13" s="115">
        <f t="shared" si="0"/>
        <v>23790</v>
      </c>
      <c r="C13" s="115">
        <f t="shared" si="0"/>
        <v>11014</v>
      </c>
      <c r="D13" s="115">
        <f t="shared" si="0"/>
        <v>12776</v>
      </c>
      <c r="E13" s="115"/>
      <c r="F13" s="115">
        <f t="shared" si="1"/>
        <v>3527</v>
      </c>
      <c r="G13" s="115">
        <f t="shared" si="1"/>
        <v>1835</v>
      </c>
      <c r="H13" s="115">
        <f t="shared" si="1"/>
        <v>1692</v>
      </c>
      <c r="I13" s="115"/>
      <c r="J13" s="115">
        <f t="shared" si="2"/>
        <v>4395</v>
      </c>
      <c r="K13" s="115">
        <f t="shared" si="2"/>
        <v>2112</v>
      </c>
      <c r="L13" s="115">
        <f t="shared" si="2"/>
        <v>2283</v>
      </c>
      <c r="M13" s="115"/>
      <c r="N13" s="115">
        <f t="shared" si="3"/>
        <v>4757</v>
      </c>
      <c r="O13" s="115">
        <f t="shared" si="3"/>
        <v>2248</v>
      </c>
      <c r="P13" s="115">
        <f t="shared" si="3"/>
        <v>2509</v>
      </c>
      <c r="Q13" s="115"/>
      <c r="R13" s="115">
        <f t="shared" si="4"/>
        <v>5958</v>
      </c>
      <c r="S13" s="115">
        <f t="shared" si="4"/>
        <v>2692</v>
      </c>
      <c r="T13" s="115">
        <f t="shared" si="4"/>
        <v>3266</v>
      </c>
      <c r="U13" s="115"/>
      <c r="V13" s="115">
        <f t="shared" si="5"/>
        <v>5153</v>
      </c>
      <c r="W13" s="115">
        <f t="shared" si="5"/>
        <v>2127</v>
      </c>
      <c r="X13" s="115">
        <f t="shared" si="5"/>
        <v>3026</v>
      </c>
      <c r="Y13" s="115"/>
      <c r="Z13" s="115">
        <f t="shared" si="6"/>
        <v>0</v>
      </c>
      <c r="AA13" s="115">
        <f t="shared" si="6"/>
        <v>0</v>
      </c>
      <c r="AB13" s="115">
        <f t="shared" si="6"/>
        <v>0</v>
      </c>
      <c r="AC13" s="108"/>
      <c r="AD13" s="108"/>
      <c r="AE13" s="108"/>
      <c r="AF13" s="108"/>
      <c r="AG13" s="108"/>
    </row>
    <row r="14" spans="1:33" s="124" customFormat="1" ht="15" customHeight="1" x14ac:dyDescent="0.25">
      <c r="A14" s="116" t="s">
        <v>74</v>
      </c>
      <c r="B14" s="115">
        <f>+B20+B26</f>
        <v>40</v>
      </c>
      <c r="C14" s="115">
        <f>+C20+C26</f>
        <v>26</v>
      </c>
      <c r="D14" s="115">
        <f>+D20+D26</f>
        <v>14</v>
      </c>
      <c r="E14" s="115"/>
      <c r="F14" s="115">
        <f t="shared" si="1"/>
        <v>6</v>
      </c>
      <c r="G14" s="115">
        <f t="shared" si="1"/>
        <v>5</v>
      </c>
      <c r="H14" s="115">
        <f t="shared" si="1"/>
        <v>1</v>
      </c>
      <c r="I14" s="115"/>
      <c r="J14" s="115">
        <f t="shared" si="2"/>
        <v>14</v>
      </c>
      <c r="K14" s="115">
        <f t="shared" si="2"/>
        <v>11</v>
      </c>
      <c r="L14" s="115">
        <f t="shared" si="2"/>
        <v>3</v>
      </c>
      <c r="M14" s="115"/>
      <c r="N14" s="115">
        <f t="shared" si="3"/>
        <v>6</v>
      </c>
      <c r="O14" s="115">
        <f t="shared" si="3"/>
        <v>4</v>
      </c>
      <c r="P14" s="115">
        <f t="shared" si="3"/>
        <v>2</v>
      </c>
      <c r="Q14" s="115"/>
      <c r="R14" s="115">
        <f t="shared" si="4"/>
        <v>6</v>
      </c>
      <c r="S14" s="115">
        <f t="shared" si="4"/>
        <v>2</v>
      </c>
      <c r="T14" s="115">
        <f t="shared" si="4"/>
        <v>4</v>
      </c>
      <c r="U14" s="115"/>
      <c r="V14" s="115">
        <f t="shared" si="5"/>
        <v>8</v>
      </c>
      <c r="W14" s="115">
        <f t="shared" si="5"/>
        <v>4</v>
      </c>
      <c r="X14" s="115">
        <f t="shared" si="5"/>
        <v>4</v>
      </c>
      <c r="Y14" s="115"/>
      <c r="Z14" s="115">
        <f t="shared" si="6"/>
        <v>0</v>
      </c>
      <c r="AA14" s="115">
        <f t="shared" si="6"/>
        <v>0</v>
      </c>
      <c r="AB14" s="115">
        <f t="shared" si="6"/>
        <v>0</v>
      </c>
      <c r="AC14" s="108"/>
      <c r="AD14" s="108"/>
      <c r="AE14" s="108"/>
      <c r="AF14" s="108"/>
      <c r="AG14" s="108"/>
    </row>
    <row r="15" spans="1:33" s="124" customFormat="1" ht="15" customHeight="1" x14ac:dyDescent="0.25">
      <c r="A15" s="116" t="s">
        <v>263</v>
      </c>
      <c r="B15" s="115">
        <f>+B21</f>
        <v>0</v>
      </c>
      <c r="C15" s="115">
        <f>+C21</f>
        <v>0</v>
      </c>
      <c r="D15" s="115">
        <f>+D21</f>
        <v>0</v>
      </c>
      <c r="E15" s="115"/>
      <c r="F15" s="115">
        <f>+F21</f>
        <v>0</v>
      </c>
      <c r="G15" s="115">
        <f>+G21</f>
        <v>0</v>
      </c>
      <c r="H15" s="115">
        <f>+H21</f>
        <v>0</v>
      </c>
      <c r="I15" s="115"/>
      <c r="J15" s="115">
        <f>+J21</f>
        <v>0</v>
      </c>
      <c r="K15" s="115">
        <f>+K21</f>
        <v>0</v>
      </c>
      <c r="L15" s="115">
        <f>+L21</f>
        <v>0</v>
      </c>
      <c r="M15" s="115"/>
      <c r="N15" s="115">
        <f>+N21</f>
        <v>0</v>
      </c>
      <c r="O15" s="115">
        <f>+O21</f>
        <v>0</v>
      </c>
      <c r="P15" s="115">
        <f>+P21</f>
        <v>0</v>
      </c>
      <c r="Q15" s="115"/>
      <c r="R15" s="115">
        <f>+R21</f>
        <v>0</v>
      </c>
      <c r="S15" s="115">
        <f>+S21</f>
        <v>0</v>
      </c>
      <c r="T15" s="115">
        <f>+T21</f>
        <v>0</v>
      </c>
      <c r="U15" s="115"/>
      <c r="V15" s="115">
        <f>+V21</f>
        <v>0</v>
      </c>
      <c r="W15" s="115">
        <f>+W21</f>
        <v>0</v>
      </c>
      <c r="X15" s="115">
        <f>+X21</f>
        <v>0</v>
      </c>
      <c r="Y15" s="115"/>
      <c r="Z15" s="115">
        <f>+Z21</f>
        <v>0</v>
      </c>
      <c r="AA15" s="115">
        <f>+AA21</f>
        <v>0</v>
      </c>
      <c r="AB15" s="115">
        <f>+AB21</f>
        <v>0</v>
      </c>
      <c r="AC15" s="108"/>
      <c r="AD15" s="108"/>
      <c r="AE15" s="108"/>
      <c r="AF15" s="108"/>
      <c r="AG15" s="108"/>
    </row>
    <row r="16" spans="1:33" s="124" customFormat="1" ht="15" customHeight="1" x14ac:dyDescent="0.25">
      <c r="A16" s="112"/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08"/>
      <c r="AD16" s="108"/>
      <c r="AE16" s="108"/>
      <c r="AF16" s="108"/>
      <c r="AG16" s="108"/>
    </row>
    <row r="17" spans="1:33" s="124" customFormat="1" ht="15" customHeight="1" x14ac:dyDescent="0.25">
      <c r="A17" s="136" t="s">
        <v>471</v>
      </c>
      <c r="B17" s="117"/>
      <c r="C17" s="117"/>
      <c r="D17" s="117"/>
      <c r="E17" s="118"/>
      <c r="F17" s="117"/>
      <c r="G17" s="117"/>
      <c r="H17" s="117"/>
      <c r="I17" s="118"/>
      <c r="J17" s="117"/>
      <c r="K17" s="117"/>
      <c r="L17" s="117"/>
      <c r="M17" s="118"/>
      <c r="N17" s="117"/>
      <c r="O17" s="117"/>
      <c r="P17" s="117"/>
      <c r="Q17" s="118"/>
      <c r="R17" s="117"/>
      <c r="S17" s="117"/>
      <c r="T17" s="117"/>
      <c r="U17" s="118"/>
      <c r="V17" s="117"/>
      <c r="W17" s="117"/>
      <c r="X17" s="117"/>
      <c r="Y17" s="118"/>
      <c r="Z17" s="117"/>
      <c r="AA17" s="117"/>
      <c r="AB17" s="117"/>
      <c r="AC17" s="108"/>
      <c r="AD17" s="108"/>
      <c r="AE17" s="108"/>
      <c r="AF17" s="108"/>
      <c r="AG17" s="108"/>
    </row>
    <row r="18" spans="1:33" s="124" customFormat="1" ht="15" customHeight="1" x14ac:dyDescent="0.2">
      <c r="A18" s="137" t="s">
        <v>19</v>
      </c>
      <c r="B18" s="271">
        <v>19952</v>
      </c>
      <c r="C18" s="271">
        <v>9128</v>
      </c>
      <c r="D18" s="271">
        <v>10824</v>
      </c>
      <c r="E18" s="271"/>
      <c r="F18" s="271">
        <v>3002</v>
      </c>
      <c r="G18" s="271">
        <v>1550</v>
      </c>
      <c r="H18" s="271">
        <v>1452</v>
      </c>
      <c r="I18" s="271"/>
      <c r="J18" s="271">
        <v>3734</v>
      </c>
      <c r="K18" s="271">
        <v>1762</v>
      </c>
      <c r="L18" s="271">
        <v>1972</v>
      </c>
      <c r="M18" s="271"/>
      <c r="N18" s="271">
        <v>4002</v>
      </c>
      <c r="O18" s="271">
        <v>1859</v>
      </c>
      <c r="P18" s="271">
        <v>2143</v>
      </c>
      <c r="Q18" s="271"/>
      <c r="R18" s="271">
        <v>4876</v>
      </c>
      <c r="S18" s="271">
        <v>2182</v>
      </c>
      <c r="T18" s="271">
        <v>2694</v>
      </c>
      <c r="U18" s="271"/>
      <c r="V18" s="271">
        <v>4338</v>
      </c>
      <c r="W18" s="271">
        <v>1775</v>
      </c>
      <c r="X18" s="271">
        <v>2563</v>
      </c>
      <c r="Y18" s="173"/>
      <c r="Z18" s="152">
        <f>SUM(Z19:Z21)</f>
        <v>0</v>
      </c>
      <c r="AA18" s="152">
        <f>SUM(AA19:AA21)</f>
        <v>0</v>
      </c>
      <c r="AB18" s="152">
        <f>SUM(AB19:AB21)</f>
        <v>0</v>
      </c>
      <c r="AC18" s="108"/>
      <c r="AD18" s="108"/>
      <c r="AE18" s="108"/>
      <c r="AF18" s="108"/>
      <c r="AG18" s="108"/>
    </row>
    <row r="19" spans="1:33" ht="15" customHeight="1" x14ac:dyDescent="0.2">
      <c r="A19" s="116" t="s">
        <v>73</v>
      </c>
      <c r="B19" s="272">
        <v>19912</v>
      </c>
      <c r="C19" s="272">
        <v>9102</v>
      </c>
      <c r="D19" s="272">
        <v>10810</v>
      </c>
      <c r="E19" s="272"/>
      <c r="F19" s="272">
        <v>2996</v>
      </c>
      <c r="G19" s="272">
        <v>1545</v>
      </c>
      <c r="H19" s="272">
        <v>1451</v>
      </c>
      <c r="I19" s="272"/>
      <c r="J19" s="272">
        <v>3720</v>
      </c>
      <c r="K19" s="272">
        <v>1751</v>
      </c>
      <c r="L19" s="272">
        <v>1969</v>
      </c>
      <c r="M19" s="272"/>
      <c r="N19" s="272">
        <v>3996</v>
      </c>
      <c r="O19" s="272">
        <v>1855</v>
      </c>
      <c r="P19" s="272">
        <v>2141</v>
      </c>
      <c r="Q19" s="272"/>
      <c r="R19" s="272">
        <v>4870</v>
      </c>
      <c r="S19" s="272">
        <v>2180</v>
      </c>
      <c r="T19" s="272">
        <v>2690</v>
      </c>
      <c r="U19" s="272"/>
      <c r="V19" s="272">
        <v>4330</v>
      </c>
      <c r="W19" s="272">
        <v>1771</v>
      </c>
      <c r="X19" s="272">
        <v>2559</v>
      </c>
      <c r="Y19" s="119"/>
      <c r="Z19" s="119">
        <v>0</v>
      </c>
      <c r="AA19" s="119">
        <v>0</v>
      </c>
      <c r="AB19" s="119">
        <v>0</v>
      </c>
    </row>
    <row r="20" spans="1:33" ht="15" customHeight="1" x14ac:dyDescent="0.2">
      <c r="A20" s="116" t="s">
        <v>74</v>
      </c>
      <c r="B20" s="272">
        <v>40</v>
      </c>
      <c r="C20" s="272">
        <v>26</v>
      </c>
      <c r="D20" s="272">
        <v>14</v>
      </c>
      <c r="E20" s="272"/>
      <c r="F20" s="272">
        <v>6</v>
      </c>
      <c r="G20" s="272">
        <v>5</v>
      </c>
      <c r="H20" s="272">
        <v>1</v>
      </c>
      <c r="I20" s="272"/>
      <c r="J20" s="272">
        <v>14</v>
      </c>
      <c r="K20" s="272">
        <v>11</v>
      </c>
      <c r="L20" s="272">
        <v>3</v>
      </c>
      <c r="M20" s="272"/>
      <c r="N20" s="272">
        <v>6</v>
      </c>
      <c r="O20" s="272">
        <v>4</v>
      </c>
      <c r="P20" s="272">
        <v>2</v>
      </c>
      <c r="Q20" s="272"/>
      <c r="R20" s="272">
        <v>6</v>
      </c>
      <c r="S20" s="272">
        <v>2</v>
      </c>
      <c r="T20" s="272">
        <v>4</v>
      </c>
      <c r="U20" s="272"/>
      <c r="V20" s="272">
        <v>8</v>
      </c>
      <c r="W20" s="272">
        <v>4</v>
      </c>
      <c r="X20" s="272">
        <v>4</v>
      </c>
      <c r="Y20" s="119"/>
      <c r="Z20" s="119">
        <v>0</v>
      </c>
      <c r="AA20" s="119">
        <v>0</v>
      </c>
      <c r="AB20" s="119">
        <v>0</v>
      </c>
    </row>
    <row r="21" spans="1:33" ht="15" customHeight="1" x14ac:dyDescent="0.2">
      <c r="A21" s="116" t="s">
        <v>263</v>
      </c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119"/>
      <c r="Z21" s="119">
        <v>0</v>
      </c>
      <c r="AA21" s="119">
        <v>0</v>
      </c>
      <c r="AB21" s="119">
        <v>0</v>
      </c>
    </row>
    <row r="22" spans="1:33" ht="15" customHeight="1" x14ac:dyDescent="0.2">
      <c r="A22" s="116"/>
      <c r="B22" s="272"/>
      <c r="C22" s="272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119"/>
      <c r="Z22" s="119"/>
      <c r="AA22" s="119"/>
      <c r="AB22" s="119"/>
    </row>
    <row r="23" spans="1:33" ht="15" customHeight="1" x14ac:dyDescent="0.2">
      <c r="A23" s="125" t="s">
        <v>472</v>
      </c>
      <c r="B23" s="272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119"/>
      <c r="Z23" s="119"/>
      <c r="AA23" s="119"/>
      <c r="AB23" s="119"/>
    </row>
    <row r="24" spans="1:33" s="124" customFormat="1" ht="15" customHeight="1" x14ac:dyDescent="0.2">
      <c r="A24" s="137" t="s">
        <v>19</v>
      </c>
      <c r="B24" s="271">
        <v>3878</v>
      </c>
      <c r="C24" s="271">
        <v>1912</v>
      </c>
      <c r="D24" s="271">
        <v>1966</v>
      </c>
      <c r="E24" s="271"/>
      <c r="F24" s="271">
        <v>531</v>
      </c>
      <c r="G24" s="271">
        <v>290</v>
      </c>
      <c r="H24" s="271">
        <v>241</v>
      </c>
      <c r="I24" s="271"/>
      <c r="J24" s="271">
        <v>675</v>
      </c>
      <c r="K24" s="271">
        <v>361</v>
      </c>
      <c r="L24" s="271">
        <v>314</v>
      </c>
      <c r="M24" s="271"/>
      <c r="N24" s="271">
        <v>761</v>
      </c>
      <c r="O24" s="271">
        <v>393</v>
      </c>
      <c r="P24" s="271">
        <v>368</v>
      </c>
      <c r="Q24" s="271"/>
      <c r="R24" s="271">
        <v>1088</v>
      </c>
      <c r="S24" s="271">
        <v>512</v>
      </c>
      <c r="T24" s="271">
        <v>576</v>
      </c>
      <c r="U24" s="271"/>
      <c r="V24" s="271">
        <v>823</v>
      </c>
      <c r="W24" s="271">
        <v>356</v>
      </c>
      <c r="X24" s="271">
        <v>467</v>
      </c>
      <c r="Y24" s="173"/>
      <c r="Z24" s="152">
        <f>SUM(Z25:Z27)</f>
        <v>0</v>
      </c>
      <c r="AA24" s="152">
        <f>SUM(AA25:AA27)</f>
        <v>0</v>
      </c>
      <c r="AB24" s="152">
        <f>SUM(AB25:AB27)</f>
        <v>0</v>
      </c>
      <c r="AC24" s="108"/>
      <c r="AD24" s="108"/>
      <c r="AE24" s="108"/>
      <c r="AF24" s="108"/>
      <c r="AG24" s="108"/>
    </row>
    <row r="25" spans="1:33" ht="15" customHeight="1" x14ac:dyDescent="0.2">
      <c r="A25" s="116" t="s">
        <v>73</v>
      </c>
      <c r="B25" s="272">
        <v>3878</v>
      </c>
      <c r="C25" s="272">
        <v>1912</v>
      </c>
      <c r="D25" s="272">
        <v>1966</v>
      </c>
      <c r="E25" s="272"/>
      <c r="F25" s="272">
        <v>531</v>
      </c>
      <c r="G25" s="272">
        <v>290</v>
      </c>
      <c r="H25" s="272">
        <v>241</v>
      </c>
      <c r="I25" s="272"/>
      <c r="J25" s="272">
        <v>675</v>
      </c>
      <c r="K25" s="272">
        <v>361</v>
      </c>
      <c r="L25" s="272">
        <v>314</v>
      </c>
      <c r="M25" s="272"/>
      <c r="N25" s="272">
        <v>761</v>
      </c>
      <c r="O25" s="272">
        <v>393</v>
      </c>
      <c r="P25" s="272">
        <v>368</v>
      </c>
      <c r="Q25" s="272"/>
      <c r="R25" s="272">
        <v>1088</v>
      </c>
      <c r="S25" s="272">
        <v>512</v>
      </c>
      <c r="T25" s="272">
        <v>576</v>
      </c>
      <c r="U25" s="272"/>
      <c r="V25" s="272">
        <v>823</v>
      </c>
      <c r="W25" s="272">
        <v>356</v>
      </c>
      <c r="X25" s="272">
        <v>467</v>
      </c>
      <c r="Y25" s="119"/>
      <c r="Z25" s="119">
        <v>0</v>
      </c>
      <c r="AA25" s="119">
        <v>0</v>
      </c>
      <c r="AB25" s="119">
        <v>0</v>
      </c>
    </row>
    <row r="26" spans="1:33" ht="15" customHeight="1" x14ac:dyDescent="0.25">
      <c r="A26" s="116" t="s">
        <v>74</v>
      </c>
      <c r="B26" s="119">
        <v>0</v>
      </c>
      <c r="C26" s="119">
        <v>0</v>
      </c>
      <c r="D26" s="119">
        <v>0</v>
      </c>
      <c r="E26" s="119"/>
      <c r="F26" s="119">
        <v>0</v>
      </c>
      <c r="G26" s="119">
        <v>0</v>
      </c>
      <c r="H26" s="119">
        <v>0</v>
      </c>
      <c r="I26" s="119"/>
      <c r="J26" s="119">
        <v>0</v>
      </c>
      <c r="K26" s="119">
        <v>0</v>
      </c>
      <c r="L26" s="119">
        <v>0</v>
      </c>
      <c r="M26" s="119"/>
      <c r="N26" s="119">
        <v>0</v>
      </c>
      <c r="O26" s="119">
        <v>0</v>
      </c>
      <c r="P26" s="119">
        <v>0</v>
      </c>
      <c r="Q26" s="119"/>
      <c r="R26" s="119">
        <v>0</v>
      </c>
      <c r="S26" s="119">
        <v>0</v>
      </c>
      <c r="T26" s="119">
        <v>0</v>
      </c>
      <c r="U26" s="119"/>
      <c r="V26" s="119">
        <v>0</v>
      </c>
      <c r="W26" s="119">
        <v>0</v>
      </c>
      <c r="X26" s="119">
        <v>0</v>
      </c>
      <c r="Y26" s="119"/>
      <c r="Z26" s="119">
        <v>0</v>
      </c>
      <c r="AA26" s="119">
        <v>0</v>
      </c>
      <c r="AB26" s="119">
        <v>0</v>
      </c>
    </row>
    <row r="27" spans="1:33" ht="15" customHeight="1" x14ac:dyDescent="0.25">
      <c r="A27" s="116" t="s">
        <v>263</v>
      </c>
      <c r="B27" s="119">
        <v>0</v>
      </c>
      <c r="C27" s="119">
        <v>0</v>
      </c>
      <c r="D27" s="119">
        <v>0</v>
      </c>
      <c r="E27" s="119"/>
      <c r="F27" s="119">
        <v>0</v>
      </c>
      <c r="G27" s="119">
        <v>0</v>
      </c>
      <c r="H27" s="119">
        <v>0</v>
      </c>
      <c r="I27" s="119"/>
      <c r="J27" s="119">
        <v>0</v>
      </c>
      <c r="K27" s="119">
        <v>0</v>
      </c>
      <c r="L27" s="119">
        <v>0</v>
      </c>
      <c r="M27" s="119"/>
      <c r="N27" s="119">
        <v>0</v>
      </c>
      <c r="O27" s="119">
        <v>0</v>
      </c>
      <c r="P27" s="119">
        <v>0</v>
      </c>
      <c r="Q27" s="119"/>
      <c r="R27" s="119">
        <v>0</v>
      </c>
      <c r="S27" s="119">
        <v>0</v>
      </c>
      <c r="T27" s="119">
        <v>0</v>
      </c>
      <c r="U27" s="119"/>
      <c r="V27" s="119">
        <v>0</v>
      </c>
      <c r="W27" s="119">
        <v>0</v>
      </c>
      <c r="X27" s="119">
        <v>0</v>
      </c>
      <c r="Y27" s="119"/>
      <c r="Z27" s="119">
        <v>0</v>
      </c>
      <c r="AA27" s="119">
        <v>0</v>
      </c>
      <c r="AB27" s="119">
        <v>0</v>
      </c>
    </row>
    <row r="28" spans="1:33" ht="15" customHeight="1" x14ac:dyDescent="0.25">
      <c r="A28" s="116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</row>
    <row r="29" spans="1:33" s="124" customFormat="1" ht="15" customHeight="1" x14ac:dyDescent="0.25">
      <c r="A29" s="329" t="s">
        <v>474</v>
      </c>
      <c r="B29" s="329"/>
      <c r="C29" s="329"/>
      <c r="D29" s="329"/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108"/>
      <c r="AD29" s="108"/>
      <c r="AE29" s="108"/>
      <c r="AF29" s="108"/>
      <c r="AG29" s="108"/>
    </row>
    <row r="30" spans="1:33" s="124" customFormat="1" ht="15" customHeight="1" x14ac:dyDescent="0.25">
      <c r="A30" s="112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08"/>
      <c r="AD30" s="108"/>
      <c r="AE30" s="108"/>
      <c r="AF30" s="108"/>
      <c r="AG30" s="108"/>
    </row>
    <row r="31" spans="1:33" s="124" customFormat="1" ht="15" customHeight="1" x14ac:dyDescent="0.25">
      <c r="A31" s="113" t="s">
        <v>19</v>
      </c>
      <c r="B31" s="174">
        <f>+B12/(B12+B62)*100</f>
        <v>83.031358885017426</v>
      </c>
      <c r="C31" s="174">
        <f t="shared" ref="C31:D32" si="7">+C12/(C12+C62)*100</f>
        <v>80.238389417835592</v>
      </c>
      <c r="D31" s="174">
        <f t="shared" si="7"/>
        <v>85.603373268188207</v>
      </c>
      <c r="E31" s="174"/>
      <c r="F31" s="174">
        <f t="shared" ref="F31:X32" si="8">+F12/(F12+F62)*100</f>
        <v>78.985021238542359</v>
      </c>
      <c r="G31" s="174">
        <f t="shared" si="8"/>
        <v>76.955248849853618</v>
      </c>
      <c r="H31" s="174">
        <f t="shared" si="8"/>
        <v>81.316042267050918</v>
      </c>
      <c r="I31" s="174"/>
      <c r="J31" s="174">
        <f t="shared" si="8"/>
        <v>81.256911168448212</v>
      </c>
      <c r="K31" s="174">
        <f t="shared" si="8"/>
        <v>78.542360340362563</v>
      </c>
      <c r="L31" s="174">
        <f t="shared" si="8"/>
        <v>83.951524054351822</v>
      </c>
      <c r="M31" s="174"/>
      <c r="N31" s="174">
        <f t="shared" si="8"/>
        <v>86.884348777818303</v>
      </c>
      <c r="O31" s="174">
        <f t="shared" si="8"/>
        <v>84.02985074626865</v>
      </c>
      <c r="P31" s="174">
        <f t="shared" si="8"/>
        <v>89.614561027837254</v>
      </c>
      <c r="Q31" s="174"/>
      <c r="R31" s="174">
        <f t="shared" si="8"/>
        <v>80.496693210959648</v>
      </c>
      <c r="S31" s="174">
        <f t="shared" si="8"/>
        <v>78.064329179947848</v>
      </c>
      <c r="T31" s="174">
        <f t="shared" si="8"/>
        <v>82.617483577564428</v>
      </c>
      <c r="U31" s="174"/>
      <c r="V31" s="174">
        <f t="shared" si="8"/>
        <v>87.326565143824027</v>
      </c>
      <c r="W31" s="174">
        <f t="shared" si="8"/>
        <v>84.096290449881607</v>
      </c>
      <c r="X31" s="174">
        <f t="shared" si="8"/>
        <v>89.751184834123222</v>
      </c>
      <c r="Y31" s="174"/>
      <c r="Z31" s="174" t="s">
        <v>61</v>
      </c>
      <c r="AA31" s="174" t="s">
        <v>61</v>
      </c>
      <c r="AB31" s="174" t="s">
        <v>61</v>
      </c>
      <c r="AC31" s="108"/>
      <c r="AD31" s="108"/>
      <c r="AE31" s="108"/>
      <c r="AF31" s="108"/>
      <c r="AG31" s="108"/>
    </row>
    <row r="32" spans="1:33" s="124" customFormat="1" ht="15" customHeight="1" x14ac:dyDescent="0.25">
      <c r="A32" s="108" t="s">
        <v>73</v>
      </c>
      <c r="B32" s="126">
        <f>+B13/(B13+B63)*100</f>
        <v>83.106267029972742</v>
      </c>
      <c r="C32" s="126">
        <f t="shared" si="7"/>
        <v>80.317946474148613</v>
      </c>
      <c r="D32" s="126">
        <f t="shared" si="7"/>
        <v>85.670220612888087</v>
      </c>
      <c r="E32" s="126"/>
      <c r="F32" s="126">
        <f t="shared" si="8"/>
        <v>79.098452567840326</v>
      </c>
      <c r="G32" s="126">
        <f t="shared" si="8"/>
        <v>77.068458630827379</v>
      </c>
      <c r="H32" s="126">
        <f t="shared" si="8"/>
        <v>81.424446583253129</v>
      </c>
      <c r="I32" s="126"/>
      <c r="J32" s="126">
        <f t="shared" si="8"/>
        <v>81.298557158712541</v>
      </c>
      <c r="K32" s="126">
        <f t="shared" si="8"/>
        <v>78.542208999628116</v>
      </c>
      <c r="L32" s="126">
        <f t="shared" si="8"/>
        <v>84.026499815973494</v>
      </c>
      <c r="M32" s="126"/>
      <c r="N32" s="126">
        <f t="shared" si="8"/>
        <v>87.060761346998532</v>
      </c>
      <c r="O32" s="126">
        <f t="shared" si="8"/>
        <v>84.257871064467764</v>
      </c>
      <c r="P32" s="126">
        <f t="shared" si="8"/>
        <v>89.735336194563658</v>
      </c>
      <c r="Q32" s="126"/>
      <c r="R32" s="126">
        <f t="shared" si="8"/>
        <v>80.546167365148037</v>
      </c>
      <c r="S32" s="126">
        <f t="shared" si="8"/>
        <v>78.1422351233672</v>
      </c>
      <c r="T32" s="126">
        <f t="shared" si="8"/>
        <v>82.641700404858298</v>
      </c>
      <c r="U32" s="126"/>
      <c r="V32" s="126">
        <f t="shared" si="8"/>
        <v>87.33898305084746</v>
      </c>
      <c r="W32" s="126">
        <f t="shared" si="8"/>
        <v>84.071146245059296</v>
      </c>
      <c r="X32" s="126">
        <f t="shared" si="8"/>
        <v>89.792284866468847</v>
      </c>
      <c r="Y32" s="126"/>
      <c r="Z32" s="126" t="s">
        <v>61</v>
      </c>
      <c r="AA32" s="126" t="s">
        <v>61</v>
      </c>
      <c r="AB32" s="126" t="s">
        <v>61</v>
      </c>
      <c r="AC32" s="108"/>
      <c r="AD32" s="108"/>
      <c r="AE32" s="108"/>
      <c r="AF32" s="108"/>
      <c r="AG32" s="108"/>
    </row>
    <row r="33" spans="1:33" s="124" customFormat="1" ht="15" customHeight="1" x14ac:dyDescent="0.25">
      <c r="A33" s="108" t="s">
        <v>74</v>
      </c>
      <c r="B33" s="126">
        <f>+B14/(B14+B64)*100</f>
        <v>54.054054054054056</v>
      </c>
      <c r="C33" s="126">
        <f t="shared" ref="C33:D33" si="9">+C14/(C14+C64)*100</f>
        <v>56.521739130434781</v>
      </c>
      <c r="D33" s="126">
        <f t="shared" si="9"/>
        <v>50</v>
      </c>
      <c r="E33" s="126"/>
      <c r="F33" s="126">
        <f t="shared" ref="F33:X33" si="10">+F14/(F14+F64)*100</f>
        <v>42.857142857142854</v>
      </c>
      <c r="G33" s="126">
        <f t="shared" si="10"/>
        <v>50</v>
      </c>
      <c r="H33" s="126">
        <f t="shared" si="10"/>
        <v>25</v>
      </c>
      <c r="I33" s="126"/>
      <c r="J33" s="126">
        <f t="shared" si="10"/>
        <v>70</v>
      </c>
      <c r="K33" s="126">
        <f t="shared" si="10"/>
        <v>78.571428571428569</v>
      </c>
      <c r="L33" s="126">
        <f t="shared" si="10"/>
        <v>50</v>
      </c>
      <c r="M33" s="126"/>
      <c r="N33" s="126">
        <f t="shared" si="10"/>
        <v>33.333333333333329</v>
      </c>
      <c r="O33" s="126">
        <f t="shared" si="10"/>
        <v>33.333333333333329</v>
      </c>
      <c r="P33" s="126">
        <f t="shared" si="10"/>
        <v>33.333333333333329</v>
      </c>
      <c r="Q33" s="126"/>
      <c r="R33" s="126">
        <f t="shared" si="10"/>
        <v>50</v>
      </c>
      <c r="S33" s="126">
        <f t="shared" si="10"/>
        <v>33.333333333333329</v>
      </c>
      <c r="T33" s="126">
        <f t="shared" si="10"/>
        <v>66.666666666666657</v>
      </c>
      <c r="U33" s="126"/>
      <c r="V33" s="126">
        <f t="shared" si="10"/>
        <v>80</v>
      </c>
      <c r="W33" s="126">
        <f t="shared" si="10"/>
        <v>100</v>
      </c>
      <c r="X33" s="126">
        <f t="shared" si="10"/>
        <v>66.666666666666657</v>
      </c>
      <c r="Y33" s="126"/>
      <c r="Z33" s="126" t="s">
        <v>61</v>
      </c>
      <c r="AA33" s="126" t="s">
        <v>61</v>
      </c>
      <c r="AB33" s="126" t="s">
        <v>61</v>
      </c>
      <c r="AC33" s="108"/>
      <c r="AD33" s="108"/>
      <c r="AE33" s="108"/>
      <c r="AF33" s="108"/>
      <c r="AG33" s="108"/>
    </row>
    <row r="34" spans="1:33" s="124" customFormat="1" ht="15" customHeight="1" x14ac:dyDescent="0.25">
      <c r="A34" s="108" t="s">
        <v>263</v>
      </c>
      <c r="B34" s="126" t="s">
        <v>61</v>
      </c>
      <c r="C34" s="126" t="s">
        <v>61</v>
      </c>
      <c r="D34" s="126" t="s">
        <v>61</v>
      </c>
      <c r="E34" s="126"/>
      <c r="F34" s="126" t="s">
        <v>61</v>
      </c>
      <c r="G34" s="126" t="s">
        <v>61</v>
      </c>
      <c r="H34" s="126" t="s">
        <v>61</v>
      </c>
      <c r="I34" s="126"/>
      <c r="J34" s="126" t="s">
        <v>61</v>
      </c>
      <c r="K34" s="126" t="s">
        <v>61</v>
      </c>
      <c r="L34" s="126" t="s">
        <v>61</v>
      </c>
      <c r="M34" s="126"/>
      <c r="N34" s="126" t="s">
        <v>61</v>
      </c>
      <c r="O34" s="126" t="s">
        <v>61</v>
      </c>
      <c r="P34" s="126" t="s">
        <v>61</v>
      </c>
      <c r="Q34" s="126"/>
      <c r="R34" s="126" t="s">
        <v>61</v>
      </c>
      <c r="S34" s="126" t="s">
        <v>61</v>
      </c>
      <c r="T34" s="126" t="s">
        <v>61</v>
      </c>
      <c r="U34" s="126"/>
      <c r="V34" s="126" t="s">
        <v>61</v>
      </c>
      <c r="W34" s="126" t="s">
        <v>61</v>
      </c>
      <c r="X34" s="126" t="s">
        <v>61</v>
      </c>
      <c r="Y34" s="126"/>
      <c r="Z34" s="126" t="s">
        <v>61</v>
      </c>
      <c r="AA34" s="126" t="s">
        <v>61</v>
      </c>
      <c r="AB34" s="126" t="s">
        <v>61</v>
      </c>
      <c r="AC34" s="108"/>
      <c r="AD34" s="108"/>
      <c r="AE34" s="108"/>
      <c r="AF34" s="108"/>
      <c r="AG34" s="108"/>
    </row>
    <row r="35" spans="1:33" s="124" customFormat="1" ht="15" customHeight="1" x14ac:dyDescent="0.25">
      <c r="A35" s="127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08"/>
      <c r="AD35" s="108"/>
      <c r="AE35" s="108"/>
      <c r="AF35" s="108"/>
      <c r="AG35" s="108"/>
    </row>
    <row r="36" spans="1:33" s="124" customFormat="1" ht="15" customHeight="1" x14ac:dyDescent="0.25">
      <c r="A36" s="113" t="s">
        <v>471</v>
      </c>
      <c r="B36" s="128"/>
      <c r="C36" s="128"/>
      <c r="D36" s="128"/>
      <c r="E36" s="129"/>
      <c r="F36" s="128"/>
      <c r="G36" s="128"/>
      <c r="H36" s="128"/>
      <c r="I36" s="129"/>
      <c r="J36" s="128"/>
      <c r="K36" s="128"/>
      <c r="L36" s="128"/>
      <c r="M36" s="129"/>
      <c r="N36" s="128"/>
      <c r="O36" s="128"/>
      <c r="P36" s="128"/>
      <c r="Q36" s="129"/>
      <c r="R36" s="128"/>
      <c r="S36" s="128"/>
      <c r="T36" s="128"/>
      <c r="U36" s="129"/>
      <c r="V36" s="128"/>
      <c r="W36" s="128"/>
      <c r="X36" s="128"/>
      <c r="Y36" s="129"/>
      <c r="Z36" s="128"/>
      <c r="AA36" s="128"/>
      <c r="AB36" s="128"/>
      <c r="AC36" s="108"/>
      <c r="AD36" s="108"/>
      <c r="AE36" s="108"/>
      <c r="AF36" s="108"/>
      <c r="AG36" s="108"/>
    </row>
    <row r="37" spans="1:33" s="124" customFormat="1" ht="15" customHeight="1" x14ac:dyDescent="0.25">
      <c r="A37" s="138" t="s">
        <v>19</v>
      </c>
      <c r="B37" s="174">
        <f>+B18/(B18+B68)*100</f>
        <v>82.093482554312047</v>
      </c>
      <c r="C37" s="174">
        <f t="shared" ref="C37:D38" si="11">+C18/(C18+C68)*100</f>
        <v>79.050835714904295</v>
      </c>
      <c r="D37" s="174">
        <f t="shared" si="11"/>
        <v>84.8475346868386</v>
      </c>
      <c r="E37" s="230"/>
      <c r="F37" s="174">
        <f>+F18/(F18+F68)*100</f>
        <v>78.319853900339169</v>
      </c>
      <c r="G37" s="174">
        <f t="shared" ref="G37:H38" si="12">+G18/(G18+G68)*100</f>
        <v>76.167076167076161</v>
      </c>
      <c r="H37" s="174">
        <f t="shared" si="12"/>
        <v>80.756395995550605</v>
      </c>
      <c r="I37" s="230"/>
      <c r="J37" s="174">
        <f>+J18/(J18+J68)*100</f>
        <v>80.318348031834802</v>
      </c>
      <c r="K37" s="174">
        <f t="shared" ref="K37:L38" si="13">+K18/(K18+K68)*100</f>
        <v>77.518697756269248</v>
      </c>
      <c r="L37" s="174">
        <f t="shared" si="13"/>
        <v>82.996632996632997</v>
      </c>
      <c r="M37" s="230"/>
      <c r="N37" s="174">
        <f>+N18/(N18+N68)*100</f>
        <v>86.343042071197402</v>
      </c>
      <c r="O37" s="174">
        <f t="shared" ref="O37:P38" si="14">+O18/(O18+O68)*100</f>
        <v>83.288530465949819</v>
      </c>
      <c r="P37" s="174">
        <f t="shared" si="14"/>
        <v>89.180191427382439</v>
      </c>
      <c r="Q37" s="230"/>
      <c r="R37" s="174">
        <f>+R18/(R18+R68)*100</f>
        <v>78.657848040006456</v>
      </c>
      <c r="S37" s="174">
        <f t="shared" ref="S37:T38" si="15">+S18/(S18+S68)*100</f>
        <v>75.790204932268139</v>
      </c>
      <c r="T37" s="174">
        <f t="shared" si="15"/>
        <v>81.144578313253007</v>
      </c>
      <c r="U37" s="230"/>
      <c r="V37" s="174">
        <f>+V18/(V18+V68)*100</f>
        <v>86.968724939855662</v>
      </c>
      <c r="W37" s="174">
        <f t="shared" ref="W37:X38" si="16">+W18/(W18+W68)*100</f>
        <v>83.411654135338338</v>
      </c>
      <c r="X37" s="174">
        <f t="shared" si="16"/>
        <v>89.615384615384613</v>
      </c>
      <c r="Y37" s="230"/>
      <c r="Z37" s="174" t="s">
        <v>61</v>
      </c>
      <c r="AA37" s="174" t="s">
        <v>61</v>
      </c>
      <c r="AB37" s="174" t="s">
        <v>61</v>
      </c>
      <c r="AC37" s="108"/>
      <c r="AD37" s="108"/>
      <c r="AE37" s="108"/>
      <c r="AF37" s="108"/>
      <c r="AG37" s="108"/>
    </row>
    <row r="38" spans="1:33" ht="15" customHeight="1" x14ac:dyDescent="0.25">
      <c r="A38" s="108" t="s">
        <v>73</v>
      </c>
      <c r="B38" s="126">
        <f>+B19/(B19+B69)*100</f>
        <v>82.179116797358645</v>
      </c>
      <c r="C38" s="126">
        <f t="shared" si="11"/>
        <v>79.14094426571603</v>
      </c>
      <c r="D38" s="126">
        <f t="shared" si="11"/>
        <v>84.924188860083277</v>
      </c>
      <c r="E38" s="130"/>
      <c r="F38" s="126">
        <f>+F19/(F19+F69)*100</f>
        <v>78.44985598324169</v>
      </c>
      <c r="G38" s="126">
        <f t="shared" si="12"/>
        <v>76.296296296296291</v>
      </c>
      <c r="H38" s="126">
        <f t="shared" si="12"/>
        <v>80.880713489409146</v>
      </c>
      <c r="I38" s="130"/>
      <c r="J38" s="126">
        <f>+J19/(J19+J69)*100</f>
        <v>80.362929358392748</v>
      </c>
      <c r="K38" s="126">
        <f t="shared" si="13"/>
        <v>77.512173528109784</v>
      </c>
      <c r="L38" s="126">
        <f t="shared" si="13"/>
        <v>83.080168776371309</v>
      </c>
      <c r="M38" s="130"/>
      <c r="N38" s="126">
        <f>+N19/(N19+N69)*100</f>
        <v>86.549707602339183</v>
      </c>
      <c r="O38" s="126">
        <f t="shared" si="14"/>
        <v>83.558558558558559</v>
      </c>
      <c r="P38" s="126">
        <f t="shared" si="14"/>
        <v>89.319983312473923</v>
      </c>
      <c r="Q38" s="130"/>
      <c r="R38" s="126">
        <f>+R19/(R19+R69)*100</f>
        <v>78.713431388395023</v>
      </c>
      <c r="S38" s="126">
        <f t="shared" si="15"/>
        <v>75.878872258962758</v>
      </c>
      <c r="T38" s="126">
        <f t="shared" si="15"/>
        <v>81.170790585395295</v>
      </c>
      <c r="U38" s="130"/>
      <c r="V38" s="126">
        <f>+V19/(V19+V69)*100</f>
        <v>86.982723985536353</v>
      </c>
      <c r="W38" s="126">
        <f t="shared" si="16"/>
        <v>83.380414312617702</v>
      </c>
      <c r="X38" s="126">
        <f t="shared" si="16"/>
        <v>89.663629992992284</v>
      </c>
      <c r="Y38" s="130"/>
      <c r="Z38" s="126" t="s">
        <v>61</v>
      </c>
      <c r="AA38" s="126" t="s">
        <v>61</v>
      </c>
      <c r="AB38" s="126" t="s">
        <v>61</v>
      </c>
    </row>
    <row r="39" spans="1:33" ht="15" customHeight="1" x14ac:dyDescent="0.25">
      <c r="A39" s="108" t="s">
        <v>74</v>
      </c>
      <c r="B39" s="126">
        <f>+B20/(B20+B70)*100</f>
        <v>54.054054054054056</v>
      </c>
      <c r="C39" s="126">
        <f t="shared" ref="C39:D39" si="17">+C20/(C20+C70)*100</f>
        <v>56.521739130434781</v>
      </c>
      <c r="D39" s="126">
        <f t="shared" si="17"/>
        <v>50</v>
      </c>
      <c r="E39" s="130"/>
      <c r="F39" s="126">
        <f>+F20/(F20+F70)*100</f>
        <v>42.857142857142854</v>
      </c>
      <c r="G39" s="126">
        <f t="shared" ref="G39:H39" si="18">+G20/(G20+G70)*100</f>
        <v>50</v>
      </c>
      <c r="H39" s="126">
        <f t="shared" si="18"/>
        <v>25</v>
      </c>
      <c r="I39" s="130"/>
      <c r="J39" s="126">
        <f>+J20/(J20+J70)*100</f>
        <v>70</v>
      </c>
      <c r="K39" s="126">
        <f t="shared" ref="K39:L39" si="19">+K20/(K20+K70)*100</f>
        <v>78.571428571428569</v>
      </c>
      <c r="L39" s="126">
        <f t="shared" si="19"/>
        <v>50</v>
      </c>
      <c r="M39" s="130"/>
      <c r="N39" s="126">
        <f>+N20/(N20+N70)*100</f>
        <v>33.333333333333329</v>
      </c>
      <c r="O39" s="126">
        <f t="shared" ref="O39:P39" si="20">+O20/(O20+O70)*100</f>
        <v>33.333333333333329</v>
      </c>
      <c r="P39" s="126">
        <f t="shared" si="20"/>
        <v>33.333333333333329</v>
      </c>
      <c r="Q39" s="130"/>
      <c r="R39" s="126">
        <f>+R20/(R20+R70)*100</f>
        <v>50</v>
      </c>
      <c r="S39" s="126">
        <f t="shared" ref="S39:T39" si="21">+S20/(S20+S70)*100</f>
        <v>33.333333333333329</v>
      </c>
      <c r="T39" s="126">
        <f t="shared" si="21"/>
        <v>66.666666666666657</v>
      </c>
      <c r="U39" s="130"/>
      <c r="V39" s="126">
        <f>+V20/(V20+V70)*100</f>
        <v>80</v>
      </c>
      <c r="W39" s="126">
        <f t="shared" ref="W39:X39" si="22">+W20/(W20+W70)*100</f>
        <v>100</v>
      </c>
      <c r="X39" s="126">
        <f t="shared" si="22"/>
        <v>66.666666666666657</v>
      </c>
      <c r="Y39" s="130"/>
      <c r="Z39" s="126" t="s">
        <v>61</v>
      </c>
      <c r="AA39" s="126" t="s">
        <v>61</v>
      </c>
      <c r="AB39" s="126" t="s">
        <v>61</v>
      </c>
    </row>
    <row r="40" spans="1:33" ht="15" customHeight="1" x14ac:dyDescent="0.25">
      <c r="A40" s="108" t="s">
        <v>263</v>
      </c>
      <c r="B40" s="126" t="s">
        <v>61</v>
      </c>
      <c r="C40" s="126" t="s">
        <v>61</v>
      </c>
      <c r="D40" s="126" t="s">
        <v>61</v>
      </c>
      <c r="E40" s="130"/>
      <c r="F40" s="126" t="s">
        <v>61</v>
      </c>
      <c r="G40" s="126" t="s">
        <v>61</v>
      </c>
      <c r="H40" s="126" t="s">
        <v>61</v>
      </c>
      <c r="I40" s="130"/>
      <c r="J40" s="126" t="s">
        <v>61</v>
      </c>
      <c r="K40" s="126" t="s">
        <v>61</v>
      </c>
      <c r="L40" s="126" t="s">
        <v>61</v>
      </c>
      <c r="M40" s="130"/>
      <c r="N40" s="126" t="s">
        <v>61</v>
      </c>
      <c r="O40" s="126" t="s">
        <v>61</v>
      </c>
      <c r="P40" s="126" t="s">
        <v>61</v>
      </c>
      <c r="Q40" s="130"/>
      <c r="R40" s="126" t="s">
        <v>61</v>
      </c>
      <c r="S40" s="126" t="s">
        <v>61</v>
      </c>
      <c r="T40" s="126" t="s">
        <v>61</v>
      </c>
      <c r="U40" s="130"/>
      <c r="V40" s="126" t="s">
        <v>61</v>
      </c>
      <c r="W40" s="126" t="s">
        <v>61</v>
      </c>
      <c r="X40" s="126" t="s">
        <v>61</v>
      </c>
      <c r="Y40" s="130"/>
      <c r="Z40" s="126" t="s">
        <v>61</v>
      </c>
      <c r="AA40" s="126" t="s">
        <v>61</v>
      </c>
      <c r="AB40" s="126" t="s">
        <v>61</v>
      </c>
    </row>
    <row r="41" spans="1:33" ht="15" customHeight="1" x14ac:dyDescent="0.25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</row>
    <row r="42" spans="1:33" ht="15" customHeight="1" x14ac:dyDescent="0.25">
      <c r="A42" s="139" t="s">
        <v>472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</row>
    <row r="43" spans="1:33" ht="15" customHeight="1" x14ac:dyDescent="0.25">
      <c r="A43" s="140" t="s">
        <v>19</v>
      </c>
      <c r="B43" s="174">
        <f>+B24/(B24+B74)*100</f>
        <v>88.216560509554142</v>
      </c>
      <c r="C43" s="174">
        <f t="shared" ref="C43:D44" si="23">+C24/(C24+C74)*100</f>
        <v>86.437613019891501</v>
      </c>
      <c r="D43" s="174">
        <f t="shared" si="23"/>
        <v>90.018315018315022</v>
      </c>
      <c r="E43" s="230"/>
      <c r="F43" s="174">
        <f>+F24/(F24+F74)*100</f>
        <v>82.96875</v>
      </c>
      <c r="G43" s="174">
        <f t="shared" ref="G43:H44" si="24">+G24/(G24+G74)*100</f>
        <v>81.460674157303373</v>
      </c>
      <c r="H43" s="174">
        <f t="shared" si="24"/>
        <v>84.859154929577457</v>
      </c>
      <c r="I43" s="230"/>
      <c r="J43" s="174">
        <f>+J24/(J24+J74)*100</f>
        <v>86.872586872586879</v>
      </c>
      <c r="K43" s="174">
        <f t="shared" ref="K43:L44" si="25">+K24/(K24+K74)*100</f>
        <v>83.95348837209302</v>
      </c>
      <c r="L43" s="174">
        <f t="shared" si="25"/>
        <v>90.489913544668582</v>
      </c>
      <c r="M43" s="230"/>
      <c r="N43" s="174">
        <f>+N24/(N24+N74)*100</f>
        <v>89.846517119244396</v>
      </c>
      <c r="O43" s="174">
        <f t="shared" ref="O43:P44" si="26">+O24/(O24+O74)*100</f>
        <v>87.723214285714292</v>
      </c>
      <c r="P43" s="174">
        <f t="shared" si="26"/>
        <v>92.230576441102755</v>
      </c>
      <c r="Q43" s="230"/>
      <c r="R43" s="174">
        <f>+R24/(R24+R74)*100</f>
        <v>89.917355371900825</v>
      </c>
      <c r="S43" s="174">
        <f t="shared" ref="S43:T44" si="27">+S24/(S24+S74)*100</f>
        <v>89.510489510489506</v>
      </c>
      <c r="T43" s="174">
        <f t="shared" si="27"/>
        <v>90.282131661442008</v>
      </c>
      <c r="U43" s="230"/>
      <c r="V43" s="174">
        <f>+V24/(V24+V74)*100</f>
        <v>89.262472885032537</v>
      </c>
      <c r="W43" s="174">
        <f t="shared" ref="W43:X44" si="28">+W24/(W24+W74)*100</f>
        <v>87.684729064039416</v>
      </c>
      <c r="X43" s="174">
        <f t="shared" si="28"/>
        <v>90.503875968992247</v>
      </c>
      <c r="Y43" s="230"/>
      <c r="Z43" s="174" t="s">
        <v>61</v>
      </c>
      <c r="AA43" s="174" t="s">
        <v>61</v>
      </c>
      <c r="AB43" s="174" t="s">
        <v>61</v>
      </c>
    </row>
    <row r="44" spans="1:33" ht="15" customHeight="1" x14ac:dyDescent="0.25">
      <c r="A44" s="108" t="s">
        <v>73</v>
      </c>
      <c r="B44" s="126">
        <f>+B25/(B25+B75)*100</f>
        <v>88.216560509554142</v>
      </c>
      <c r="C44" s="126">
        <f t="shared" si="23"/>
        <v>86.437613019891501</v>
      </c>
      <c r="D44" s="126">
        <f t="shared" si="23"/>
        <v>90.018315018315022</v>
      </c>
      <c r="E44" s="130"/>
      <c r="F44" s="126">
        <f>+F25/(F25+F75)*100</f>
        <v>82.96875</v>
      </c>
      <c r="G44" s="126">
        <f t="shared" si="24"/>
        <v>81.460674157303373</v>
      </c>
      <c r="H44" s="126">
        <f t="shared" si="24"/>
        <v>84.859154929577457</v>
      </c>
      <c r="I44" s="130"/>
      <c r="J44" s="126">
        <f>+J25/(J25+J75)*100</f>
        <v>86.872586872586879</v>
      </c>
      <c r="K44" s="126">
        <f t="shared" si="25"/>
        <v>83.95348837209302</v>
      </c>
      <c r="L44" s="126">
        <f t="shared" si="25"/>
        <v>90.489913544668582</v>
      </c>
      <c r="M44" s="130"/>
      <c r="N44" s="126">
        <f>+N25/(N25+N75)*100</f>
        <v>89.846517119244396</v>
      </c>
      <c r="O44" s="126">
        <f t="shared" si="26"/>
        <v>87.723214285714292</v>
      </c>
      <c r="P44" s="126">
        <f t="shared" si="26"/>
        <v>92.230576441102755</v>
      </c>
      <c r="Q44" s="130"/>
      <c r="R44" s="126">
        <f>+R25/(R25+R75)*100</f>
        <v>89.917355371900825</v>
      </c>
      <c r="S44" s="126">
        <f t="shared" si="27"/>
        <v>89.510489510489506</v>
      </c>
      <c r="T44" s="126">
        <f t="shared" si="27"/>
        <v>90.282131661442008</v>
      </c>
      <c r="U44" s="130"/>
      <c r="V44" s="126">
        <f>+V25/(V25+V75)*100</f>
        <v>89.262472885032537</v>
      </c>
      <c r="W44" s="126">
        <f t="shared" si="28"/>
        <v>87.684729064039416</v>
      </c>
      <c r="X44" s="126">
        <f t="shared" si="28"/>
        <v>90.503875968992247</v>
      </c>
      <c r="Y44" s="130"/>
      <c r="Z44" s="126" t="s">
        <v>61</v>
      </c>
      <c r="AA44" s="126" t="s">
        <v>61</v>
      </c>
      <c r="AB44" s="126" t="s">
        <v>61</v>
      </c>
    </row>
    <row r="45" spans="1:33" ht="15" customHeight="1" x14ac:dyDescent="0.25">
      <c r="A45" s="108" t="s">
        <v>74</v>
      </c>
      <c r="B45" s="126" t="s">
        <v>61</v>
      </c>
      <c r="C45" s="126" t="s">
        <v>61</v>
      </c>
      <c r="D45" s="126" t="s">
        <v>61</v>
      </c>
      <c r="E45" s="130"/>
      <c r="F45" s="126" t="s">
        <v>61</v>
      </c>
      <c r="G45" s="126" t="s">
        <v>61</v>
      </c>
      <c r="H45" s="126" t="s">
        <v>61</v>
      </c>
      <c r="I45" s="130"/>
      <c r="J45" s="126" t="s">
        <v>61</v>
      </c>
      <c r="K45" s="126" t="s">
        <v>61</v>
      </c>
      <c r="L45" s="126" t="s">
        <v>61</v>
      </c>
      <c r="M45" s="130"/>
      <c r="N45" s="126" t="s">
        <v>61</v>
      </c>
      <c r="O45" s="126" t="s">
        <v>61</v>
      </c>
      <c r="P45" s="126" t="s">
        <v>61</v>
      </c>
      <c r="Q45" s="130"/>
      <c r="R45" s="126" t="s">
        <v>61</v>
      </c>
      <c r="S45" s="126" t="s">
        <v>61</v>
      </c>
      <c r="T45" s="126" t="s">
        <v>61</v>
      </c>
      <c r="U45" s="130"/>
      <c r="V45" s="126" t="s">
        <v>61</v>
      </c>
      <c r="W45" s="126" t="s">
        <v>61</v>
      </c>
      <c r="X45" s="126" t="s">
        <v>61</v>
      </c>
      <c r="Y45" s="130"/>
      <c r="Z45" s="126" t="s">
        <v>61</v>
      </c>
      <c r="AA45" s="126" t="s">
        <v>61</v>
      </c>
      <c r="AB45" s="126" t="s">
        <v>61</v>
      </c>
    </row>
    <row r="46" spans="1:33" ht="15" customHeight="1" thickBot="1" x14ac:dyDescent="0.3">
      <c r="A46" s="123" t="s">
        <v>263</v>
      </c>
      <c r="B46" s="132" t="s">
        <v>61</v>
      </c>
      <c r="C46" s="132" t="s">
        <v>61</v>
      </c>
      <c r="D46" s="132" t="s">
        <v>61</v>
      </c>
      <c r="E46" s="133"/>
      <c r="F46" s="132" t="s">
        <v>61</v>
      </c>
      <c r="G46" s="132" t="s">
        <v>61</v>
      </c>
      <c r="H46" s="132" t="s">
        <v>61</v>
      </c>
      <c r="I46" s="133"/>
      <c r="J46" s="132" t="s">
        <v>61</v>
      </c>
      <c r="K46" s="132" t="s">
        <v>61</v>
      </c>
      <c r="L46" s="132" t="s">
        <v>61</v>
      </c>
      <c r="M46" s="133"/>
      <c r="N46" s="132" t="s">
        <v>61</v>
      </c>
      <c r="O46" s="132" t="s">
        <v>61</v>
      </c>
      <c r="P46" s="132" t="s">
        <v>61</v>
      </c>
      <c r="Q46" s="133"/>
      <c r="R46" s="132" t="s">
        <v>61</v>
      </c>
      <c r="S46" s="132" t="s">
        <v>61</v>
      </c>
      <c r="T46" s="132" t="s">
        <v>61</v>
      </c>
      <c r="U46" s="133"/>
      <c r="V46" s="132" t="s">
        <v>61</v>
      </c>
      <c r="W46" s="132" t="s">
        <v>61</v>
      </c>
      <c r="X46" s="132" t="s">
        <v>61</v>
      </c>
      <c r="Y46" s="133"/>
      <c r="Z46" s="132" t="s">
        <v>61</v>
      </c>
      <c r="AA46" s="132" t="s">
        <v>61</v>
      </c>
      <c r="AB46" s="132" t="s">
        <v>61</v>
      </c>
    </row>
    <row r="47" spans="1:33" ht="15" customHeight="1" x14ac:dyDescent="0.25">
      <c r="A47" s="334" t="s">
        <v>256</v>
      </c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</row>
    <row r="48" spans="1:33" ht="15" customHeight="1" x14ac:dyDescent="0.25">
      <c r="A48" s="335" t="s">
        <v>242</v>
      </c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</row>
    <row r="51" spans="1:33" s="124" customFormat="1" ht="15" customHeight="1" x14ac:dyDescent="0.2">
      <c r="A51" s="336" t="s">
        <v>319</v>
      </c>
      <c r="B51" s="33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6"/>
      <c r="W51" s="336"/>
      <c r="X51" s="336"/>
      <c r="Y51" s="336"/>
      <c r="Z51" s="336"/>
      <c r="AA51" s="336"/>
      <c r="AB51" s="336"/>
      <c r="AC51" s="171"/>
      <c r="AD51" s="29"/>
      <c r="AE51" s="318" t="s">
        <v>356</v>
      </c>
      <c r="AF51" s="318"/>
      <c r="AG51" s="108"/>
    </row>
    <row r="52" spans="1:33" s="124" customFormat="1" ht="15" customHeight="1" x14ac:dyDescent="0.2">
      <c r="A52" s="330" t="s">
        <v>160</v>
      </c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171"/>
      <c r="AD52" s="30"/>
      <c r="AE52" s="318"/>
      <c r="AF52" s="318"/>
      <c r="AG52" s="108"/>
    </row>
    <row r="53" spans="1:33" s="124" customFormat="1" ht="15" customHeight="1" x14ac:dyDescent="0.25">
      <c r="A53" s="336" t="s">
        <v>254</v>
      </c>
      <c r="B53" s="336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  <c r="T53" s="336"/>
      <c r="U53" s="336"/>
      <c r="V53" s="336"/>
      <c r="W53" s="336"/>
      <c r="X53" s="336"/>
      <c r="Y53" s="336"/>
      <c r="Z53" s="336"/>
      <c r="AA53" s="336"/>
      <c r="AB53" s="336"/>
      <c r="AC53" s="108"/>
      <c r="AD53" s="108"/>
      <c r="AE53" s="108"/>
      <c r="AF53" s="108"/>
      <c r="AG53" s="108"/>
    </row>
    <row r="54" spans="1:33" s="124" customFormat="1" ht="15" customHeight="1" x14ac:dyDescent="0.25">
      <c r="A54" s="330" t="s">
        <v>255</v>
      </c>
      <c r="B54" s="330"/>
      <c r="C54" s="330"/>
      <c r="D54" s="330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108"/>
      <c r="AD54" s="108"/>
      <c r="AE54" s="108"/>
      <c r="AF54" s="108"/>
      <c r="AG54" s="108"/>
    </row>
    <row r="55" spans="1:33" s="163" customFormat="1" ht="15" customHeight="1" x14ac:dyDescent="0.2">
      <c r="A55" s="330" t="s">
        <v>515</v>
      </c>
      <c r="B55" s="330"/>
      <c r="C55" s="330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171"/>
      <c r="AD55" s="171"/>
      <c r="AE55" s="108"/>
      <c r="AF55" s="108"/>
      <c r="AG55" s="171"/>
    </row>
    <row r="56" spans="1:33" s="163" customFormat="1" ht="15" customHeight="1" thickBot="1" x14ac:dyDescent="0.25">
      <c r="A56" s="120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71"/>
      <c r="AD56" s="171"/>
      <c r="AE56" s="108"/>
      <c r="AF56" s="108"/>
      <c r="AG56" s="171"/>
    </row>
    <row r="57" spans="1:33" ht="15" customHeight="1" x14ac:dyDescent="0.25">
      <c r="A57" s="332" t="s">
        <v>470</v>
      </c>
      <c r="B57" s="331" t="s">
        <v>19</v>
      </c>
      <c r="C57" s="331"/>
      <c r="D57" s="331"/>
      <c r="E57" s="109"/>
      <c r="F57" s="331" t="s">
        <v>116</v>
      </c>
      <c r="G57" s="331"/>
      <c r="H57" s="331"/>
      <c r="I57" s="109"/>
      <c r="J57" s="331" t="s">
        <v>117</v>
      </c>
      <c r="K57" s="331"/>
      <c r="L57" s="331"/>
      <c r="M57" s="109"/>
      <c r="N57" s="331" t="s">
        <v>118</v>
      </c>
      <c r="O57" s="331"/>
      <c r="P57" s="331"/>
      <c r="Q57" s="109"/>
      <c r="R57" s="331" t="s">
        <v>119</v>
      </c>
      <c r="S57" s="331"/>
      <c r="T57" s="331"/>
      <c r="U57" s="109"/>
      <c r="V57" s="331" t="s">
        <v>120</v>
      </c>
      <c r="W57" s="331"/>
      <c r="X57" s="331"/>
      <c r="Y57" s="109"/>
      <c r="Z57" s="331" t="s">
        <v>121</v>
      </c>
      <c r="AA57" s="331"/>
      <c r="AB57" s="331"/>
    </row>
    <row r="58" spans="1:33" ht="15" customHeight="1" thickBot="1" x14ac:dyDescent="0.3">
      <c r="A58" s="333"/>
      <c r="B58" s="110" t="s">
        <v>70</v>
      </c>
      <c r="C58" s="110" t="s">
        <v>71</v>
      </c>
      <c r="D58" s="110" t="s">
        <v>72</v>
      </c>
      <c r="E58" s="111"/>
      <c r="F58" s="110" t="s">
        <v>70</v>
      </c>
      <c r="G58" s="110" t="s">
        <v>71</v>
      </c>
      <c r="H58" s="110" t="s">
        <v>72</v>
      </c>
      <c r="I58" s="111"/>
      <c r="J58" s="110" t="s">
        <v>70</v>
      </c>
      <c r="K58" s="110" t="s">
        <v>71</v>
      </c>
      <c r="L58" s="110" t="s">
        <v>72</v>
      </c>
      <c r="M58" s="111"/>
      <c r="N58" s="110" t="s">
        <v>70</v>
      </c>
      <c r="O58" s="110" t="s">
        <v>71</v>
      </c>
      <c r="P58" s="110" t="s">
        <v>72</v>
      </c>
      <c r="Q58" s="111"/>
      <c r="R58" s="110" t="s">
        <v>70</v>
      </c>
      <c r="S58" s="110" t="s">
        <v>71</v>
      </c>
      <c r="T58" s="110" t="s">
        <v>72</v>
      </c>
      <c r="U58" s="111"/>
      <c r="V58" s="110" t="s">
        <v>70</v>
      </c>
      <c r="W58" s="110" t="s">
        <v>71</v>
      </c>
      <c r="X58" s="110" t="s">
        <v>72</v>
      </c>
      <c r="Y58" s="111"/>
      <c r="Z58" s="110" t="s">
        <v>70</v>
      </c>
      <c r="AA58" s="110" t="s">
        <v>71</v>
      </c>
      <c r="AB58" s="110" t="s">
        <v>72</v>
      </c>
    </row>
    <row r="59" spans="1:33" s="124" customFormat="1" ht="15" customHeight="1" x14ac:dyDescent="0.25">
      <c r="A59" s="175"/>
      <c r="B59" s="113"/>
      <c r="C59" s="113"/>
      <c r="D59" s="113"/>
      <c r="E59" s="114"/>
      <c r="F59" s="113"/>
      <c r="G59" s="113"/>
      <c r="H59" s="113"/>
      <c r="I59" s="114"/>
      <c r="J59" s="113"/>
      <c r="K59" s="113"/>
      <c r="L59" s="113"/>
      <c r="M59" s="114"/>
      <c r="N59" s="113"/>
      <c r="O59" s="113"/>
      <c r="P59" s="113"/>
      <c r="Q59" s="114"/>
      <c r="R59" s="113"/>
      <c r="S59" s="113"/>
      <c r="T59" s="113"/>
      <c r="U59" s="114"/>
      <c r="V59" s="113"/>
      <c r="W59" s="113"/>
      <c r="X59" s="113"/>
      <c r="Y59" s="114"/>
      <c r="Z59" s="113"/>
      <c r="AA59" s="113"/>
      <c r="AB59" s="113"/>
      <c r="AC59" s="108"/>
      <c r="AD59" s="108"/>
      <c r="AE59" s="108"/>
      <c r="AF59" s="108"/>
      <c r="AG59" s="108"/>
    </row>
    <row r="60" spans="1:33" s="124" customFormat="1" ht="15" customHeight="1" x14ac:dyDescent="0.25">
      <c r="A60" s="329" t="s">
        <v>473</v>
      </c>
      <c r="B60" s="329" t="s">
        <v>76</v>
      </c>
      <c r="C60" s="329"/>
      <c r="D60" s="329"/>
      <c r="E60" s="329"/>
      <c r="F60" s="329"/>
      <c r="G60" s="329"/>
      <c r="H60" s="329"/>
      <c r="I60" s="329"/>
      <c r="J60" s="329"/>
      <c r="K60" s="329"/>
      <c r="L60" s="329"/>
      <c r="M60" s="329"/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  <c r="Y60" s="329"/>
      <c r="Z60" s="329"/>
      <c r="AA60" s="329"/>
      <c r="AB60" s="329"/>
      <c r="AC60" s="108"/>
      <c r="AD60" s="108"/>
      <c r="AE60" s="108"/>
      <c r="AF60" s="108"/>
      <c r="AG60" s="108"/>
    </row>
    <row r="61" spans="1:33" s="124" customFormat="1" ht="15" customHeight="1" x14ac:dyDescent="0.25">
      <c r="A61" s="112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08"/>
      <c r="AD61" s="108"/>
      <c r="AE61" s="108"/>
      <c r="AF61" s="108"/>
      <c r="AG61" s="108"/>
    </row>
    <row r="62" spans="1:33" s="124" customFormat="1" ht="15" customHeight="1" x14ac:dyDescent="0.25">
      <c r="A62" s="136" t="s">
        <v>19</v>
      </c>
      <c r="B62" s="152">
        <f t="shared" ref="B62:D64" si="29">+B68+B74</f>
        <v>4870</v>
      </c>
      <c r="C62" s="152">
        <f t="shared" si="29"/>
        <v>2719</v>
      </c>
      <c r="D62" s="152">
        <f t="shared" si="29"/>
        <v>2151</v>
      </c>
      <c r="E62" s="152"/>
      <c r="F62" s="152">
        <f t="shared" ref="F62:H64" si="30">+F68+F74</f>
        <v>940</v>
      </c>
      <c r="G62" s="152">
        <f t="shared" si="30"/>
        <v>551</v>
      </c>
      <c r="H62" s="152">
        <f t="shared" si="30"/>
        <v>389</v>
      </c>
      <c r="I62" s="152"/>
      <c r="J62" s="152">
        <f t="shared" ref="J62:L64" si="31">+J68+J74</f>
        <v>1017</v>
      </c>
      <c r="K62" s="152">
        <f t="shared" si="31"/>
        <v>580</v>
      </c>
      <c r="L62" s="152">
        <f t="shared" si="31"/>
        <v>437</v>
      </c>
      <c r="M62" s="152"/>
      <c r="N62" s="152">
        <f t="shared" ref="N62:P64" si="32">+N68+N74</f>
        <v>719</v>
      </c>
      <c r="O62" s="152">
        <f t="shared" si="32"/>
        <v>428</v>
      </c>
      <c r="P62" s="152">
        <f t="shared" si="32"/>
        <v>291</v>
      </c>
      <c r="Q62" s="152"/>
      <c r="R62" s="152">
        <f t="shared" ref="R62:T64" si="33">+R68+R74</f>
        <v>1445</v>
      </c>
      <c r="S62" s="152">
        <f t="shared" si="33"/>
        <v>757</v>
      </c>
      <c r="T62" s="152">
        <f t="shared" si="33"/>
        <v>688</v>
      </c>
      <c r="U62" s="152"/>
      <c r="V62" s="152">
        <f t="shared" ref="V62:X64" si="34">+V68+V74</f>
        <v>749</v>
      </c>
      <c r="W62" s="152">
        <f t="shared" si="34"/>
        <v>403</v>
      </c>
      <c r="X62" s="152">
        <f t="shared" si="34"/>
        <v>346</v>
      </c>
      <c r="Y62" s="152"/>
      <c r="Z62" s="152">
        <f t="shared" ref="Z62:AB64" si="35">+Z68+Z74</f>
        <v>0</v>
      </c>
      <c r="AA62" s="152">
        <f t="shared" si="35"/>
        <v>0</v>
      </c>
      <c r="AB62" s="152">
        <f t="shared" si="35"/>
        <v>0</v>
      </c>
      <c r="AC62" s="108"/>
      <c r="AD62" s="108"/>
      <c r="AE62" s="108"/>
      <c r="AF62" s="108"/>
      <c r="AG62" s="108"/>
    </row>
    <row r="63" spans="1:33" s="124" customFormat="1" ht="15" customHeight="1" x14ac:dyDescent="0.25">
      <c r="A63" s="116" t="s">
        <v>73</v>
      </c>
      <c r="B63" s="115">
        <f t="shared" si="29"/>
        <v>4836</v>
      </c>
      <c r="C63" s="115">
        <f t="shared" si="29"/>
        <v>2699</v>
      </c>
      <c r="D63" s="115">
        <f t="shared" si="29"/>
        <v>2137</v>
      </c>
      <c r="E63" s="115"/>
      <c r="F63" s="115">
        <f t="shared" si="30"/>
        <v>932</v>
      </c>
      <c r="G63" s="115">
        <f t="shared" si="30"/>
        <v>546</v>
      </c>
      <c r="H63" s="115">
        <f t="shared" si="30"/>
        <v>386</v>
      </c>
      <c r="I63" s="115"/>
      <c r="J63" s="115">
        <f t="shared" si="31"/>
        <v>1011</v>
      </c>
      <c r="K63" s="115">
        <f t="shared" si="31"/>
        <v>577</v>
      </c>
      <c r="L63" s="115">
        <f t="shared" si="31"/>
        <v>434</v>
      </c>
      <c r="M63" s="115"/>
      <c r="N63" s="115">
        <f t="shared" si="32"/>
        <v>707</v>
      </c>
      <c r="O63" s="115">
        <f t="shared" si="32"/>
        <v>420</v>
      </c>
      <c r="P63" s="115">
        <f t="shared" si="32"/>
        <v>287</v>
      </c>
      <c r="Q63" s="115"/>
      <c r="R63" s="115">
        <f t="shared" si="33"/>
        <v>1439</v>
      </c>
      <c r="S63" s="115">
        <f t="shared" si="33"/>
        <v>753</v>
      </c>
      <c r="T63" s="115">
        <f t="shared" si="33"/>
        <v>686</v>
      </c>
      <c r="U63" s="115"/>
      <c r="V63" s="115">
        <f t="shared" si="34"/>
        <v>747</v>
      </c>
      <c r="W63" s="115">
        <f t="shared" si="34"/>
        <v>403</v>
      </c>
      <c r="X63" s="115">
        <f t="shared" si="34"/>
        <v>344</v>
      </c>
      <c r="Y63" s="115"/>
      <c r="Z63" s="115">
        <f t="shared" si="35"/>
        <v>0</v>
      </c>
      <c r="AA63" s="115">
        <f t="shared" si="35"/>
        <v>0</v>
      </c>
      <c r="AB63" s="115">
        <f t="shared" si="35"/>
        <v>0</v>
      </c>
      <c r="AC63" s="108"/>
      <c r="AD63" s="108"/>
      <c r="AE63" s="108"/>
      <c r="AF63" s="108"/>
      <c r="AG63" s="108"/>
    </row>
    <row r="64" spans="1:33" s="124" customFormat="1" ht="15" customHeight="1" x14ac:dyDescent="0.25">
      <c r="A64" s="116" t="s">
        <v>74</v>
      </c>
      <c r="B64" s="115">
        <f t="shared" si="29"/>
        <v>34</v>
      </c>
      <c r="C64" s="115">
        <f t="shared" si="29"/>
        <v>20</v>
      </c>
      <c r="D64" s="115">
        <f t="shared" si="29"/>
        <v>14</v>
      </c>
      <c r="E64" s="115"/>
      <c r="F64" s="115">
        <f t="shared" si="30"/>
        <v>8</v>
      </c>
      <c r="G64" s="115">
        <f t="shared" si="30"/>
        <v>5</v>
      </c>
      <c r="H64" s="115">
        <f t="shared" si="30"/>
        <v>3</v>
      </c>
      <c r="I64" s="115"/>
      <c r="J64" s="115">
        <f t="shared" si="31"/>
        <v>6</v>
      </c>
      <c r="K64" s="115">
        <f t="shared" si="31"/>
        <v>3</v>
      </c>
      <c r="L64" s="115">
        <f t="shared" si="31"/>
        <v>3</v>
      </c>
      <c r="M64" s="115"/>
      <c r="N64" s="115">
        <f t="shared" si="32"/>
        <v>12</v>
      </c>
      <c r="O64" s="115">
        <f t="shared" si="32"/>
        <v>8</v>
      </c>
      <c r="P64" s="115">
        <f t="shared" si="32"/>
        <v>4</v>
      </c>
      <c r="Q64" s="115"/>
      <c r="R64" s="115">
        <f t="shared" si="33"/>
        <v>6</v>
      </c>
      <c r="S64" s="115">
        <f t="shared" si="33"/>
        <v>4</v>
      </c>
      <c r="T64" s="115">
        <f t="shared" si="33"/>
        <v>2</v>
      </c>
      <c r="U64" s="115"/>
      <c r="V64" s="115">
        <f t="shared" si="34"/>
        <v>2</v>
      </c>
      <c r="W64" s="115">
        <f t="shared" si="34"/>
        <v>0</v>
      </c>
      <c r="X64" s="115">
        <f t="shared" si="34"/>
        <v>2</v>
      </c>
      <c r="Y64" s="115"/>
      <c r="Z64" s="115">
        <f t="shared" si="35"/>
        <v>0</v>
      </c>
      <c r="AA64" s="115">
        <f t="shared" si="35"/>
        <v>0</v>
      </c>
      <c r="AB64" s="115">
        <f t="shared" si="35"/>
        <v>0</v>
      </c>
      <c r="AC64" s="108"/>
      <c r="AD64" s="108"/>
      <c r="AE64" s="108"/>
      <c r="AF64" s="108"/>
      <c r="AG64" s="108"/>
    </row>
    <row r="65" spans="1:33" s="124" customFormat="1" ht="15" customHeight="1" x14ac:dyDescent="0.25">
      <c r="A65" s="116" t="s">
        <v>263</v>
      </c>
      <c r="B65" s="115">
        <f>+B71</f>
        <v>0</v>
      </c>
      <c r="C65" s="115">
        <f>+C71</f>
        <v>0</v>
      </c>
      <c r="D65" s="115">
        <f>+D71</f>
        <v>0</v>
      </c>
      <c r="E65" s="115"/>
      <c r="F65" s="115">
        <f>+F71</f>
        <v>0</v>
      </c>
      <c r="G65" s="115">
        <f>+G71</f>
        <v>0</v>
      </c>
      <c r="H65" s="115">
        <f>+H71</f>
        <v>0</v>
      </c>
      <c r="I65" s="115"/>
      <c r="J65" s="115">
        <f>+J71</f>
        <v>0</v>
      </c>
      <c r="K65" s="115">
        <f>+K71</f>
        <v>0</v>
      </c>
      <c r="L65" s="115">
        <f>+L71</f>
        <v>0</v>
      </c>
      <c r="M65" s="115"/>
      <c r="N65" s="115">
        <f>+N71</f>
        <v>0</v>
      </c>
      <c r="O65" s="115">
        <f>+O71</f>
        <v>0</v>
      </c>
      <c r="P65" s="115">
        <f>+P71</f>
        <v>0</v>
      </c>
      <c r="Q65" s="115"/>
      <c r="R65" s="115">
        <f>+R71</f>
        <v>0</v>
      </c>
      <c r="S65" s="115">
        <f>+S71</f>
        <v>0</v>
      </c>
      <c r="T65" s="115">
        <f>+T71</f>
        <v>0</v>
      </c>
      <c r="U65" s="115"/>
      <c r="V65" s="115">
        <f>+V71</f>
        <v>0</v>
      </c>
      <c r="W65" s="115">
        <f>+W71</f>
        <v>0</v>
      </c>
      <c r="X65" s="115">
        <f>+X71</f>
        <v>0</v>
      </c>
      <c r="Y65" s="115"/>
      <c r="Z65" s="115">
        <f>+Z71</f>
        <v>0</v>
      </c>
      <c r="AA65" s="115">
        <f>+AA71</f>
        <v>0</v>
      </c>
      <c r="AB65" s="115">
        <f>+AB71</f>
        <v>0</v>
      </c>
      <c r="AC65" s="108"/>
      <c r="AD65" s="108"/>
      <c r="AE65" s="108"/>
      <c r="AF65" s="108"/>
      <c r="AG65" s="108"/>
    </row>
    <row r="66" spans="1:33" s="124" customFormat="1" ht="15" customHeight="1" x14ac:dyDescent="0.25">
      <c r="A66" s="11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08"/>
      <c r="AD66" s="108"/>
      <c r="AE66" s="108"/>
      <c r="AF66" s="108"/>
      <c r="AG66" s="108"/>
    </row>
    <row r="67" spans="1:33" s="124" customFormat="1" ht="15" customHeight="1" x14ac:dyDescent="0.25">
      <c r="A67" s="136" t="s">
        <v>471</v>
      </c>
      <c r="B67" s="117"/>
      <c r="C67" s="117"/>
      <c r="D67" s="117"/>
      <c r="E67" s="118"/>
      <c r="F67" s="117"/>
      <c r="G67" s="117"/>
      <c r="H67" s="117"/>
      <c r="I67" s="118"/>
      <c r="J67" s="117"/>
      <c r="K67" s="117"/>
      <c r="L67" s="117"/>
      <c r="M67" s="118"/>
      <c r="N67" s="117"/>
      <c r="O67" s="117"/>
      <c r="P67" s="117"/>
      <c r="Q67" s="118"/>
      <c r="R67" s="117"/>
      <c r="S67" s="117"/>
      <c r="T67" s="117"/>
      <c r="U67" s="118"/>
      <c r="V67" s="117"/>
      <c r="W67" s="117"/>
      <c r="X67" s="117"/>
      <c r="Y67" s="118"/>
      <c r="Z67" s="117"/>
      <c r="AA67" s="117"/>
      <c r="AB67" s="117"/>
      <c r="AC67" s="108"/>
      <c r="AD67" s="108"/>
      <c r="AE67" s="108"/>
      <c r="AF67" s="108"/>
      <c r="AG67" s="108"/>
    </row>
    <row r="68" spans="1:33" s="124" customFormat="1" ht="15" customHeight="1" x14ac:dyDescent="0.2">
      <c r="A68" s="137" t="s">
        <v>19</v>
      </c>
      <c r="B68" s="271">
        <v>4352</v>
      </c>
      <c r="C68" s="271">
        <v>2419</v>
      </c>
      <c r="D68" s="271">
        <v>1933</v>
      </c>
      <c r="E68" s="271"/>
      <c r="F68" s="271">
        <v>831</v>
      </c>
      <c r="G68" s="271">
        <v>485</v>
      </c>
      <c r="H68" s="271">
        <v>346</v>
      </c>
      <c r="I68" s="271"/>
      <c r="J68" s="271">
        <v>915</v>
      </c>
      <c r="K68" s="271">
        <v>511</v>
      </c>
      <c r="L68" s="271">
        <v>404</v>
      </c>
      <c r="M68" s="271"/>
      <c r="N68" s="271">
        <v>633</v>
      </c>
      <c r="O68" s="271">
        <v>373</v>
      </c>
      <c r="P68" s="271">
        <v>260</v>
      </c>
      <c r="Q68" s="271"/>
      <c r="R68" s="271">
        <v>1323</v>
      </c>
      <c r="S68" s="271">
        <v>697</v>
      </c>
      <c r="T68" s="271">
        <v>626</v>
      </c>
      <c r="U68" s="271"/>
      <c r="V68" s="271">
        <v>650</v>
      </c>
      <c r="W68" s="271">
        <v>353</v>
      </c>
      <c r="X68" s="271">
        <v>297</v>
      </c>
      <c r="Y68" s="173"/>
      <c r="Z68" s="152">
        <f>SUM(Z69:Z71)</f>
        <v>0</v>
      </c>
      <c r="AA68" s="152">
        <f>SUM(AA69:AA71)</f>
        <v>0</v>
      </c>
      <c r="AB68" s="152">
        <f>SUM(AB69:AB71)</f>
        <v>0</v>
      </c>
      <c r="AC68" s="108"/>
      <c r="AD68" s="108"/>
      <c r="AE68" s="108"/>
      <c r="AF68" s="108"/>
      <c r="AG68" s="108"/>
    </row>
    <row r="69" spans="1:33" ht="15" customHeight="1" x14ac:dyDescent="0.2">
      <c r="A69" s="116" t="s">
        <v>73</v>
      </c>
      <c r="B69" s="272">
        <v>4318</v>
      </c>
      <c r="C69" s="272">
        <v>2399</v>
      </c>
      <c r="D69" s="272">
        <v>1919</v>
      </c>
      <c r="E69" s="272"/>
      <c r="F69" s="272">
        <v>823</v>
      </c>
      <c r="G69" s="272">
        <v>480</v>
      </c>
      <c r="H69" s="272">
        <v>343</v>
      </c>
      <c r="I69" s="272"/>
      <c r="J69" s="272">
        <v>909</v>
      </c>
      <c r="K69" s="272">
        <v>508</v>
      </c>
      <c r="L69" s="272">
        <v>401</v>
      </c>
      <c r="M69" s="272"/>
      <c r="N69" s="272">
        <v>621</v>
      </c>
      <c r="O69" s="272">
        <v>365</v>
      </c>
      <c r="P69" s="272">
        <v>256</v>
      </c>
      <c r="Q69" s="272"/>
      <c r="R69" s="272">
        <v>1317</v>
      </c>
      <c r="S69" s="272">
        <v>693</v>
      </c>
      <c r="T69" s="272">
        <v>624</v>
      </c>
      <c r="U69" s="272"/>
      <c r="V69" s="272">
        <v>648</v>
      </c>
      <c r="W69" s="272">
        <v>353</v>
      </c>
      <c r="X69" s="272">
        <v>295</v>
      </c>
      <c r="Y69" s="119"/>
      <c r="Z69" s="119">
        <v>0</v>
      </c>
      <c r="AA69" s="119">
        <v>0</v>
      </c>
      <c r="AB69" s="119">
        <v>0</v>
      </c>
    </row>
    <row r="70" spans="1:33" ht="15" customHeight="1" x14ac:dyDescent="0.2">
      <c r="A70" s="116" t="s">
        <v>74</v>
      </c>
      <c r="B70" s="272">
        <v>34</v>
      </c>
      <c r="C70" s="272">
        <v>20</v>
      </c>
      <c r="D70" s="272">
        <v>14</v>
      </c>
      <c r="E70" s="272"/>
      <c r="F70" s="272">
        <v>8</v>
      </c>
      <c r="G70" s="272">
        <v>5</v>
      </c>
      <c r="H70" s="272">
        <v>3</v>
      </c>
      <c r="I70" s="272"/>
      <c r="J70" s="272">
        <v>6</v>
      </c>
      <c r="K70" s="272">
        <v>3</v>
      </c>
      <c r="L70" s="272">
        <v>3</v>
      </c>
      <c r="M70" s="272"/>
      <c r="N70" s="272">
        <v>12</v>
      </c>
      <c r="O70" s="272">
        <v>8</v>
      </c>
      <c r="P70" s="272">
        <v>4</v>
      </c>
      <c r="Q70" s="272"/>
      <c r="R70" s="272">
        <v>6</v>
      </c>
      <c r="S70" s="272">
        <v>4</v>
      </c>
      <c r="T70" s="272">
        <v>2</v>
      </c>
      <c r="U70" s="272"/>
      <c r="V70" s="272">
        <v>2</v>
      </c>
      <c r="W70" s="272">
        <v>0</v>
      </c>
      <c r="X70" s="272">
        <v>2</v>
      </c>
      <c r="Y70" s="119"/>
      <c r="Z70" s="119">
        <v>0</v>
      </c>
      <c r="AA70" s="119">
        <v>0</v>
      </c>
      <c r="AB70" s="119">
        <v>0</v>
      </c>
    </row>
    <row r="71" spans="1:33" ht="15" customHeight="1" x14ac:dyDescent="0.2">
      <c r="A71" s="116" t="s">
        <v>263</v>
      </c>
      <c r="B71" s="272"/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2"/>
      <c r="R71" s="272"/>
      <c r="S71" s="272"/>
      <c r="T71" s="272"/>
      <c r="U71" s="272"/>
      <c r="V71" s="272"/>
      <c r="W71" s="272"/>
      <c r="X71" s="272"/>
      <c r="Y71" s="119"/>
      <c r="Z71" s="119">
        <v>0</v>
      </c>
      <c r="AA71" s="119">
        <v>0</v>
      </c>
      <c r="AB71" s="119">
        <v>0</v>
      </c>
    </row>
    <row r="72" spans="1:33" ht="15" customHeight="1" x14ac:dyDescent="0.2">
      <c r="A72" s="116"/>
      <c r="B72" s="272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119"/>
      <c r="Z72" s="119"/>
      <c r="AA72" s="119"/>
      <c r="AB72" s="119"/>
    </row>
    <row r="73" spans="1:33" ht="15" customHeight="1" x14ac:dyDescent="0.2">
      <c r="A73" s="125" t="s">
        <v>472</v>
      </c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119"/>
      <c r="Z73" s="119"/>
      <c r="AA73" s="119"/>
      <c r="AB73" s="119"/>
    </row>
    <row r="74" spans="1:33" s="124" customFormat="1" ht="15" customHeight="1" x14ac:dyDescent="0.2">
      <c r="A74" s="137" t="s">
        <v>19</v>
      </c>
      <c r="B74" s="271">
        <v>518</v>
      </c>
      <c r="C74" s="271">
        <v>300</v>
      </c>
      <c r="D74" s="271">
        <v>218</v>
      </c>
      <c r="E74" s="271"/>
      <c r="F74" s="271">
        <v>109</v>
      </c>
      <c r="G74" s="271">
        <v>66</v>
      </c>
      <c r="H74" s="271">
        <v>43</v>
      </c>
      <c r="I74" s="271"/>
      <c r="J74" s="271">
        <v>102</v>
      </c>
      <c r="K74" s="271">
        <v>69</v>
      </c>
      <c r="L74" s="271">
        <v>33</v>
      </c>
      <c r="M74" s="271"/>
      <c r="N74" s="271">
        <v>86</v>
      </c>
      <c r="O74" s="271">
        <v>55</v>
      </c>
      <c r="P74" s="271">
        <v>31</v>
      </c>
      <c r="Q74" s="271"/>
      <c r="R74" s="271">
        <v>122</v>
      </c>
      <c r="S74" s="271">
        <v>60</v>
      </c>
      <c r="T74" s="271">
        <v>62</v>
      </c>
      <c r="U74" s="271"/>
      <c r="V74" s="271">
        <v>99</v>
      </c>
      <c r="W74" s="271">
        <v>50</v>
      </c>
      <c r="X74" s="271">
        <v>49</v>
      </c>
      <c r="Y74" s="173"/>
      <c r="Z74" s="152">
        <f>SUM(Z75:Z78)</f>
        <v>0</v>
      </c>
      <c r="AA74" s="152">
        <f>SUM(AA75:AA78)</f>
        <v>0</v>
      </c>
      <c r="AB74" s="152">
        <f>SUM(AB75:AB78)</f>
        <v>0</v>
      </c>
      <c r="AC74" s="108"/>
      <c r="AD74" s="108"/>
      <c r="AE74" s="108"/>
      <c r="AF74" s="108"/>
      <c r="AG74" s="108"/>
    </row>
    <row r="75" spans="1:33" ht="15" customHeight="1" x14ac:dyDescent="0.2">
      <c r="A75" s="116" t="s">
        <v>73</v>
      </c>
      <c r="B75" s="272">
        <v>518</v>
      </c>
      <c r="C75" s="272">
        <v>300</v>
      </c>
      <c r="D75" s="272">
        <v>218</v>
      </c>
      <c r="E75" s="272"/>
      <c r="F75" s="272">
        <v>109</v>
      </c>
      <c r="G75" s="272">
        <v>66</v>
      </c>
      <c r="H75" s="272">
        <v>43</v>
      </c>
      <c r="I75" s="272"/>
      <c r="J75" s="272">
        <v>102</v>
      </c>
      <c r="K75" s="272">
        <v>69</v>
      </c>
      <c r="L75" s="272">
        <v>33</v>
      </c>
      <c r="M75" s="272"/>
      <c r="N75" s="272">
        <v>86</v>
      </c>
      <c r="O75" s="272">
        <v>55</v>
      </c>
      <c r="P75" s="272">
        <v>31</v>
      </c>
      <c r="Q75" s="272"/>
      <c r="R75" s="272">
        <v>122</v>
      </c>
      <c r="S75" s="272">
        <v>60</v>
      </c>
      <c r="T75" s="272">
        <v>62</v>
      </c>
      <c r="U75" s="272"/>
      <c r="V75" s="272">
        <v>99</v>
      </c>
      <c r="W75" s="272">
        <v>50</v>
      </c>
      <c r="X75" s="272">
        <v>49</v>
      </c>
      <c r="Y75" s="119"/>
      <c r="Z75" s="119">
        <v>0</v>
      </c>
      <c r="AA75" s="119">
        <v>0</v>
      </c>
      <c r="AB75" s="119">
        <v>0</v>
      </c>
    </row>
    <row r="76" spans="1:33" ht="15" customHeight="1" x14ac:dyDescent="0.25">
      <c r="A76" s="116" t="s">
        <v>74</v>
      </c>
      <c r="B76" s="119">
        <v>0</v>
      </c>
      <c r="C76" s="119">
        <v>0</v>
      </c>
      <c r="D76" s="119">
        <v>0</v>
      </c>
      <c r="E76" s="119"/>
      <c r="F76" s="119">
        <v>0</v>
      </c>
      <c r="G76" s="119">
        <v>0</v>
      </c>
      <c r="H76" s="119">
        <v>0</v>
      </c>
      <c r="I76" s="119"/>
      <c r="J76" s="119">
        <v>0</v>
      </c>
      <c r="K76" s="119">
        <v>0</v>
      </c>
      <c r="L76" s="119">
        <v>0</v>
      </c>
      <c r="M76" s="119"/>
      <c r="N76" s="119">
        <v>0</v>
      </c>
      <c r="O76" s="119">
        <v>0</v>
      </c>
      <c r="P76" s="119">
        <v>0</v>
      </c>
      <c r="Q76" s="119"/>
      <c r="R76" s="119">
        <v>0</v>
      </c>
      <c r="S76" s="119">
        <v>0</v>
      </c>
      <c r="T76" s="119">
        <v>0</v>
      </c>
      <c r="U76" s="119"/>
      <c r="V76" s="119">
        <v>0</v>
      </c>
      <c r="W76" s="119">
        <v>0</v>
      </c>
      <c r="X76" s="119">
        <v>0</v>
      </c>
      <c r="Y76" s="119"/>
      <c r="Z76" s="119">
        <v>0</v>
      </c>
      <c r="AA76" s="119">
        <v>0</v>
      </c>
      <c r="AB76" s="119">
        <v>0</v>
      </c>
    </row>
    <row r="77" spans="1:33" ht="15" customHeight="1" x14ac:dyDescent="0.25">
      <c r="A77" s="116" t="s">
        <v>263</v>
      </c>
      <c r="B77" s="119">
        <v>0</v>
      </c>
      <c r="C77" s="119">
        <v>0</v>
      </c>
      <c r="D77" s="119">
        <v>0</v>
      </c>
      <c r="E77" s="119"/>
      <c r="F77" s="119">
        <v>0</v>
      </c>
      <c r="G77" s="119">
        <v>0</v>
      </c>
      <c r="H77" s="119">
        <v>0</v>
      </c>
      <c r="I77" s="119"/>
      <c r="J77" s="119">
        <v>0</v>
      </c>
      <c r="K77" s="119">
        <v>0</v>
      </c>
      <c r="L77" s="119">
        <v>0</v>
      </c>
      <c r="M77" s="119"/>
      <c r="N77" s="119">
        <v>0</v>
      </c>
      <c r="O77" s="119">
        <v>0</v>
      </c>
      <c r="P77" s="119">
        <v>0</v>
      </c>
      <c r="Q77" s="119"/>
      <c r="R77" s="119">
        <v>0</v>
      </c>
      <c r="S77" s="119">
        <v>0</v>
      </c>
      <c r="T77" s="119">
        <v>0</v>
      </c>
      <c r="U77" s="119"/>
      <c r="V77" s="119">
        <v>0</v>
      </c>
      <c r="W77" s="119">
        <v>0</v>
      </c>
      <c r="X77" s="119">
        <v>0</v>
      </c>
      <c r="Y77" s="119"/>
      <c r="Z77" s="119">
        <v>0</v>
      </c>
      <c r="AA77" s="119">
        <v>0</v>
      </c>
      <c r="AB77" s="119">
        <v>0</v>
      </c>
    </row>
    <row r="78" spans="1:33" ht="15" customHeight="1" x14ac:dyDescent="0.25">
      <c r="A78" s="116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</row>
    <row r="79" spans="1:33" s="124" customFormat="1" ht="15" customHeight="1" x14ac:dyDescent="0.25">
      <c r="A79" s="329" t="s">
        <v>474</v>
      </c>
      <c r="B79" s="329"/>
      <c r="C79" s="329"/>
      <c r="D79" s="329"/>
      <c r="E79" s="329"/>
      <c r="F79" s="329"/>
      <c r="G79" s="329"/>
      <c r="H79" s="329"/>
      <c r="I79" s="329"/>
      <c r="J79" s="329"/>
      <c r="K79" s="329"/>
      <c r="L79" s="329"/>
      <c r="M79" s="329"/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/>
      <c r="Z79" s="329"/>
      <c r="AA79" s="329"/>
      <c r="AB79" s="329"/>
      <c r="AC79" s="108"/>
      <c r="AD79" s="108"/>
      <c r="AE79" s="108"/>
      <c r="AF79" s="108"/>
      <c r="AG79" s="108"/>
    </row>
    <row r="80" spans="1:33" s="124" customFormat="1" ht="15" customHeight="1" x14ac:dyDescent="0.25">
      <c r="A80" s="112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08"/>
      <c r="AD80" s="108"/>
      <c r="AE80" s="108"/>
      <c r="AF80" s="108"/>
      <c r="AG80" s="108"/>
    </row>
    <row r="81" spans="1:33" s="124" customFormat="1" ht="15" customHeight="1" x14ac:dyDescent="0.25">
      <c r="A81" s="113" t="s">
        <v>19</v>
      </c>
      <c r="B81" s="174">
        <f>+B62/(B62+B12)*100</f>
        <v>16.968641114982578</v>
      </c>
      <c r="C81" s="174">
        <f t="shared" ref="C81:D81" si="36">+C62/(C62+C12)*100</f>
        <v>19.761610582164401</v>
      </c>
      <c r="D81" s="174">
        <f t="shared" si="36"/>
        <v>14.396626731811793</v>
      </c>
      <c r="E81" s="174"/>
      <c r="F81" s="174">
        <f>+F62/(F62+F12)*100</f>
        <v>21.014978761457634</v>
      </c>
      <c r="G81" s="174">
        <f t="shared" ref="G81:H81" si="37">+G62/(G62+G12)*100</f>
        <v>23.044751150146382</v>
      </c>
      <c r="H81" s="174">
        <f t="shared" si="37"/>
        <v>18.683957732949089</v>
      </c>
      <c r="I81" s="174"/>
      <c r="J81" s="174">
        <f>+J62/(J62+J12)*100</f>
        <v>18.743088831551788</v>
      </c>
      <c r="K81" s="174">
        <f t="shared" ref="K81:L81" si="38">+K62/(K62+K12)*100</f>
        <v>21.45763965963744</v>
      </c>
      <c r="L81" s="174">
        <f t="shared" si="38"/>
        <v>16.048475945648182</v>
      </c>
      <c r="M81" s="174"/>
      <c r="N81" s="174">
        <f>+N62/(N62+N12)*100</f>
        <v>13.115651222181684</v>
      </c>
      <c r="O81" s="174">
        <f t="shared" ref="O81:P81" si="39">+O62/(O62+O12)*100</f>
        <v>15.970149253731345</v>
      </c>
      <c r="P81" s="174">
        <f t="shared" si="39"/>
        <v>10.385438972162742</v>
      </c>
      <c r="Q81" s="174"/>
      <c r="R81" s="174">
        <f>+R62/(R62+R12)*100</f>
        <v>19.503306789040355</v>
      </c>
      <c r="S81" s="174">
        <f t="shared" ref="S81:T81" si="40">+S62/(S62+S12)*100</f>
        <v>21.93567082005216</v>
      </c>
      <c r="T81" s="174">
        <f t="shared" si="40"/>
        <v>17.382516422435572</v>
      </c>
      <c r="U81" s="174"/>
      <c r="V81" s="174">
        <f>+V62/(V62+V12)*100</f>
        <v>12.673434856175971</v>
      </c>
      <c r="W81" s="174">
        <f t="shared" ref="W81:X81" si="41">+W62/(W62+W12)*100</f>
        <v>15.903709550118389</v>
      </c>
      <c r="X81" s="174">
        <f t="shared" si="41"/>
        <v>10.248815165876778</v>
      </c>
      <c r="Y81" s="174"/>
      <c r="Z81" s="174">
        <v>0</v>
      </c>
      <c r="AA81" s="174">
        <v>0</v>
      </c>
      <c r="AB81" s="174">
        <v>0</v>
      </c>
      <c r="AC81" s="108"/>
      <c r="AD81" s="108"/>
      <c r="AE81" s="108"/>
      <c r="AF81" s="108"/>
      <c r="AG81" s="108"/>
    </row>
    <row r="82" spans="1:33" s="124" customFormat="1" ht="15" customHeight="1" x14ac:dyDescent="0.25">
      <c r="A82" s="108" t="s">
        <v>73</v>
      </c>
      <c r="B82" s="126">
        <f>+B63/(B63+B13)*100</f>
        <v>16.893732970027248</v>
      </c>
      <c r="C82" s="126">
        <f t="shared" ref="C82:D82" si="42">+C63/(C63+C13)*100</f>
        <v>19.68205352585138</v>
      </c>
      <c r="D82" s="126">
        <f t="shared" si="42"/>
        <v>14.329779387111916</v>
      </c>
      <c r="E82" s="126"/>
      <c r="F82" s="126">
        <f>+F63/(F63+F13)*100</f>
        <v>20.901547432159678</v>
      </c>
      <c r="G82" s="126">
        <f t="shared" ref="G82:H82" si="43">+G63/(G63+G13)*100</f>
        <v>22.931541369172617</v>
      </c>
      <c r="H82" s="126">
        <f t="shared" si="43"/>
        <v>18.575553416746875</v>
      </c>
      <c r="I82" s="126"/>
      <c r="J82" s="126">
        <f>+J63/(J63+J13)*100</f>
        <v>18.701442841287459</v>
      </c>
      <c r="K82" s="126">
        <f t="shared" ref="K82:L82" si="44">+K63/(K63+K13)*100</f>
        <v>21.457791000371884</v>
      </c>
      <c r="L82" s="126">
        <f t="shared" si="44"/>
        <v>15.973500184026502</v>
      </c>
      <c r="M82" s="126"/>
      <c r="N82" s="126">
        <f>+N63/(N63+N13)*100</f>
        <v>12.939238653001464</v>
      </c>
      <c r="O82" s="126">
        <f t="shared" ref="O82:P82" si="45">+O63/(O63+O13)*100</f>
        <v>15.742128935532234</v>
      </c>
      <c r="P82" s="126">
        <f t="shared" si="45"/>
        <v>10.264663805436337</v>
      </c>
      <c r="Q82" s="126"/>
      <c r="R82" s="126">
        <f>+R63/(R63+R13)*100</f>
        <v>19.453832634851967</v>
      </c>
      <c r="S82" s="126">
        <f t="shared" ref="S82:T82" si="46">+S63/(S63+S13)*100</f>
        <v>21.8577648766328</v>
      </c>
      <c r="T82" s="126">
        <f t="shared" si="46"/>
        <v>17.358299595141698</v>
      </c>
      <c r="U82" s="126"/>
      <c r="V82" s="126">
        <f>+V63/(V63+V13)*100</f>
        <v>12.661016949152543</v>
      </c>
      <c r="W82" s="126">
        <f t="shared" ref="W82:X82" si="47">+W63/(W63+W13)*100</f>
        <v>15.928853754940711</v>
      </c>
      <c r="X82" s="126">
        <f t="shared" si="47"/>
        <v>10.207715133531158</v>
      </c>
      <c r="Y82" s="126"/>
      <c r="Z82" s="126">
        <v>0</v>
      </c>
      <c r="AA82" s="126">
        <v>0</v>
      </c>
      <c r="AB82" s="126">
        <v>0</v>
      </c>
      <c r="AC82" s="108"/>
      <c r="AD82" s="108"/>
      <c r="AE82" s="108"/>
      <c r="AF82" s="108"/>
      <c r="AG82" s="108"/>
    </row>
    <row r="83" spans="1:33" s="124" customFormat="1" ht="15" customHeight="1" x14ac:dyDescent="0.25">
      <c r="A83" s="108" t="s">
        <v>74</v>
      </c>
      <c r="B83" s="126">
        <f>+B64/(B64+B14)*100</f>
        <v>45.945945945945951</v>
      </c>
      <c r="C83" s="126">
        <f t="shared" ref="C83:D83" si="48">+C64/(C64+C14)*100</f>
        <v>43.478260869565219</v>
      </c>
      <c r="D83" s="126">
        <f t="shared" si="48"/>
        <v>50</v>
      </c>
      <c r="E83" s="126"/>
      <c r="F83" s="126">
        <f>+F64/(F64+F14)*100</f>
        <v>57.142857142857139</v>
      </c>
      <c r="G83" s="126">
        <f t="shared" ref="G83:H83" si="49">+G64/(G64+G14)*100</f>
        <v>50</v>
      </c>
      <c r="H83" s="126">
        <f t="shared" si="49"/>
        <v>75</v>
      </c>
      <c r="I83" s="126"/>
      <c r="J83" s="126">
        <f>+J64/(J64+J14)*100</f>
        <v>30</v>
      </c>
      <c r="K83" s="126">
        <f t="shared" ref="K83:L83" si="50">+K64/(K64+K14)*100</f>
        <v>21.428571428571427</v>
      </c>
      <c r="L83" s="126">
        <f t="shared" si="50"/>
        <v>50</v>
      </c>
      <c r="M83" s="126"/>
      <c r="N83" s="126">
        <f>+N64/(N64+N14)*100</f>
        <v>66.666666666666657</v>
      </c>
      <c r="O83" s="126">
        <f t="shared" ref="O83:P83" si="51">+O64/(O64+O14)*100</f>
        <v>66.666666666666657</v>
      </c>
      <c r="P83" s="126">
        <f t="shared" si="51"/>
        <v>66.666666666666657</v>
      </c>
      <c r="Q83" s="126"/>
      <c r="R83" s="126">
        <f>+R64/(R64+R14)*100</f>
        <v>50</v>
      </c>
      <c r="S83" s="126">
        <f t="shared" ref="S83:T83" si="52">+S64/(S64+S14)*100</f>
        <v>66.666666666666657</v>
      </c>
      <c r="T83" s="126">
        <f t="shared" si="52"/>
        <v>33.333333333333329</v>
      </c>
      <c r="U83" s="126"/>
      <c r="V83" s="126">
        <f>+V64/(V64+V14)*100</f>
        <v>20</v>
      </c>
      <c r="W83" s="126">
        <f t="shared" ref="W83:X83" si="53">+W64/(W64+W14)*100</f>
        <v>0</v>
      </c>
      <c r="X83" s="126">
        <f t="shared" si="53"/>
        <v>33.333333333333329</v>
      </c>
      <c r="Y83" s="126"/>
      <c r="Z83" s="126">
        <v>0</v>
      </c>
      <c r="AA83" s="126">
        <v>0</v>
      </c>
      <c r="AB83" s="126">
        <v>0</v>
      </c>
      <c r="AC83" s="108"/>
      <c r="AD83" s="108"/>
      <c r="AE83" s="108"/>
      <c r="AF83" s="108"/>
      <c r="AG83" s="108"/>
    </row>
    <row r="84" spans="1:33" s="124" customFormat="1" ht="15" customHeight="1" x14ac:dyDescent="0.25">
      <c r="A84" s="108" t="s">
        <v>263</v>
      </c>
      <c r="B84" s="126" t="s">
        <v>61</v>
      </c>
      <c r="C84" s="126" t="s">
        <v>61</v>
      </c>
      <c r="D84" s="126" t="s">
        <v>61</v>
      </c>
      <c r="E84" s="126"/>
      <c r="F84" s="126" t="s">
        <v>61</v>
      </c>
      <c r="G84" s="126" t="s">
        <v>61</v>
      </c>
      <c r="H84" s="126" t="s">
        <v>61</v>
      </c>
      <c r="I84" s="126"/>
      <c r="J84" s="126" t="s">
        <v>61</v>
      </c>
      <c r="K84" s="126" t="s">
        <v>61</v>
      </c>
      <c r="L84" s="126" t="s">
        <v>61</v>
      </c>
      <c r="M84" s="126"/>
      <c r="N84" s="126" t="s">
        <v>61</v>
      </c>
      <c r="O84" s="126" t="s">
        <v>61</v>
      </c>
      <c r="P84" s="126" t="s">
        <v>61</v>
      </c>
      <c r="Q84" s="126"/>
      <c r="R84" s="126" t="s">
        <v>61</v>
      </c>
      <c r="S84" s="126" t="s">
        <v>61</v>
      </c>
      <c r="T84" s="126" t="s">
        <v>61</v>
      </c>
      <c r="U84" s="126"/>
      <c r="V84" s="126" t="s">
        <v>61</v>
      </c>
      <c r="W84" s="126" t="s">
        <v>61</v>
      </c>
      <c r="X84" s="126" t="s">
        <v>61</v>
      </c>
      <c r="Y84" s="126"/>
      <c r="Z84" s="126" t="s">
        <v>61</v>
      </c>
      <c r="AA84" s="126" t="s">
        <v>61</v>
      </c>
      <c r="AB84" s="126" t="s">
        <v>61</v>
      </c>
      <c r="AC84" s="108"/>
      <c r="AD84" s="108"/>
      <c r="AE84" s="108"/>
      <c r="AF84" s="108"/>
      <c r="AG84" s="108"/>
    </row>
    <row r="85" spans="1:33" s="124" customFormat="1" ht="15" customHeight="1" x14ac:dyDescent="0.25">
      <c r="A85" s="127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08"/>
      <c r="AD85" s="108"/>
      <c r="AE85" s="108"/>
      <c r="AF85" s="108"/>
      <c r="AG85" s="108"/>
    </row>
    <row r="86" spans="1:33" s="124" customFormat="1" ht="15" customHeight="1" x14ac:dyDescent="0.25">
      <c r="A86" s="113" t="s">
        <v>471</v>
      </c>
      <c r="B86" s="128"/>
      <c r="C86" s="128"/>
      <c r="D86" s="128"/>
      <c r="E86" s="129"/>
      <c r="F86" s="128"/>
      <c r="G86" s="128"/>
      <c r="H86" s="128"/>
      <c r="I86" s="129"/>
      <c r="J86" s="128"/>
      <c r="K86" s="128"/>
      <c r="L86" s="128"/>
      <c r="M86" s="129"/>
      <c r="N86" s="128"/>
      <c r="O86" s="128"/>
      <c r="P86" s="128"/>
      <c r="Q86" s="129"/>
      <c r="R86" s="128"/>
      <c r="S86" s="128"/>
      <c r="T86" s="128"/>
      <c r="U86" s="129"/>
      <c r="V86" s="128"/>
      <c r="W86" s="128"/>
      <c r="X86" s="128"/>
      <c r="Y86" s="129"/>
      <c r="Z86" s="128"/>
      <c r="AA86" s="128"/>
      <c r="AB86" s="128"/>
      <c r="AC86" s="108"/>
      <c r="AD86" s="108"/>
      <c r="AE86" s="108"/>
      <c r="AF86" s="108"/>
      <c r="AG86" s="108"/>
    </row>
    <row r="87" spans="1:33" s="124" customFormat="1" ht="15" customHeight="1" x14ac:dyDescent="0.25">
      <c r="A87" s="138" t="s">
        <v>19</v>
      </c>
      <c r="B87" s="174">
        <f>+B68/(B68+B18)*100</f>
        <v>17.906517445687953</v>
      </c>
      <c r="C87" s="174">
        <f t="shared" ref="C87:D88" si="54">+C68/(C68+C18)*100</f>
        <v>20.949164285095694</v>
      </c>
      <c r="D87" s="174">
        <f t="shared" si="54"/>
        <v>15.1524653131614</v>
      </c>
      <c r="E87" s="230"/>
      <c r="F87" s="174">
        <f>+F68/(F68+F18)*100</f>
        <v>21.680146099660842</v>
      </c>
      <c r="G87" s="174">
        <f t="shared" ref="G87:H88" si="55">+G68/(G68+G18)*100</f>
        <v>23.832923832923832</v>
      </c>
      <c r="H87" s="174">
        <f t="shared" si="55"/>
        <v>19.243604004449388</v>
      </c>
      <c r="I87" s="230"/>
      <c r="J87" s="174">
        <f>+J68/(J68+J18)*100</f>
        <v>19.681651968165198</v>
      </c>
      <c r="K87" s="174">
        <f t="shared" ref="K87:L88" si="56">+K68/(K68+K18)*100</f>
        <v>22.481302243730752</v>
      </c>
      <c r="L87" s="174">
        <f t="shared" si="56"/>
        <v>17.003367003367003</v>
      </c>
      <c r="M87" s="230"/>
      <c r="N87" s="174">
        <f>+N68/(N68+N18)*100</f>
        <v>13.656957928802587</v>
      </c>
      <c r="O87" s="174">
        <f t="shared" ref="O87:P88" si="57">+O68/(O68+O18)*100</f>
        <v>16.711469534050181</v>
      </c>
      <c r="P87" s="174">
        <f t="shared" si="57"/>
        <v>10.819808572617562</v>
      </c>
      <c r="Q87" s="230"/>
      <c r="R87" s="174">
        <f>+R68/(R68+R18)*100</f>
        <v>21.342151959993547</v>
      </c>
      <c r="S87" s="174">
        <f t="shared" ref="S87:T88" si="58">+S68/(S68+S18)*100</f>
        <v>24.20979506773185</v>
      </c>
      <c r="T87" s="174">
        <f t="shared" si="58"/>
        <v>18.855421686746986</v>
      </c>
      <c r="U87" s="230"/>
      <c r="V87" s="174">
        <f>+V68/(V68+V18)*100</f>
        <v>13.031275060144345</v>
      </c>
      <c r="W87" s="174">
        <f t="shared" ref="W87:X88" si="59">+W68/(W68+W18)*100</f>
        <v>16.588345864661655</v>
      </c>
      <c r="X87" s="174">
        <f t="shared" si="59"/>
        <v>10.384615384615385</v>
      </c>
      <c r="Y87" s="174"/>
      <c r="Z87" s="174">
        <v>0</v>
      </c>
      <c r="AA87" s="174">
        <v>0</v>
      </c>
      <c r="AB87" s="174">
        <v>0</v>
      </c>
      <c r="AC87" s="108"/>
      <c r="AD87" s="108"/>
      <c r="AE87" s="108"/>
      <c r="AF87" s="108"/>
      <c r="AG87" s="108"/>
    </row>
    <row r="88" spans="1:33" ht="15" customHeight="1" x14ac:dyDescent="0.25">
      <c r="A88" s="108" t="s">
        <v>73</v>
      </c>
      <c r="B88" s="126">
        <f>+B69/(B69+B19)*100</f>
        <v>17.820883202641355</v>
      </c>
      <c r="C88" s="126">
        <f t="shared" si="54"/>
        <v>20.859055734283977</v>
      </c>
      <c r="D88" s="126">
        <f t="shared" si="54"/>
        <v>15.075811139916725</v>
      </c>
      <c r="E88" s="130"/>
      <c r="F88" s="126">
        <f>+F69/(F69+F19)*100</f>
        <v>21.550144016758313</v>
      </c>
      <c r="G88" s="126">
        <f t="shared" si="55"/>
        <v>23.703703703703706</v>
      </c>
      <c r="H88" s="126">
        <f t="shared" si="55"/>
        <v>19.119286510590857</v>
      </c>
      <c r="I88" s="130"/>
      <c r="J88" s="126">
        <f>+J69/(J69+J19)*100</f>
        <v>19.637070641607259</v>
      </c>
      <c r="K88" s="126">
        <f t="shared" si="56"/>
        <v>22.487826471890219</v>
      </c>
      <c r="L88" s="126">
        <f t="shared" si="56"/>
        <v>16.919831223628691</v>
      </c>
      <c r="M88" s="130"/>
      <c r="N88" s="126">
        <f>+N69/(N69+N19)*100</f>
        <v>13.450292397660817</v>
      </c>
      <c r="O88" s="126">
        <f t="shared" si="57"/>
        <v>16.441441441441444</v>
      </c>
      <c r="P88" s="126">
        <f t="shared" si="57"/>
        <v>10.680016687526074</v>
      </c>
      <c r="Q88" s="130"/>
      <c r="R88" s="126">
        <f>+R69/(R69+R19)*100</f>
        <v>21.286568611604977</v>
      </c>
      <c r="S88" s="126">
        <f t="shared" si="58"/>
        <v>24.121127741037242</v>
      </c>
      <c r="T88" s="126">
        <f t="shared" si="58"/>
        <v>18.829209414604708</v>
      </c>
      <c r="U88" s="130"/>
      <c r="V88" s="126">
        <f>+V69/(V69+V19)*100</f>
        <v>13.017276014463642</v>
      </c>
      <c r="W88" s="126">
        <f t="shared" si="59"/>
        <v>16.619585687382298</v>
      </c>
      <c r="X88" s="126">
        <f t="shared" si="59"/>
        <v>10.336370007007709</v>
      </c>
      <c r="Y88" s="130"/>
      <c r="Z88" s="126">
        <v>0</v>
      </c>
      <c r="AA88" s="126">
        <v>0</v>
      </c>
      <c r="AB88" s="126">
        <v>0</v>
      </c>
    </row>
    <row r="89" spans="1:33" ht="15" customHeight="1" x14ac:dyDescent="0.25">
      <c r="A89" s="108" t="s">
        <v>74</v>
      </c>
      <c r="B89" s="126">
        <f>+B70/(B70+B20)*100</f>
        <v>45.945945945945951</v>
      </c>
      <c r="C89" s="126">
        <f t="shared" ref="C89:D89" si="60">+C70/(C70+C20)*100</f>
        <v>43.478260869565219</v>
      </c>
      <c r="D89" s="126">
        <f t="shared" si="60"/>
        <v>50</v>
      </c>
      <c r="E89" s="130"/>
      <c r="F89" s="126">
        <f>+F70/(F70+F20)*100</f>
        <v>57.142857142857139</v>
      </c>
      <c r="G89" s="126">
        <f t="shared" ref="G89:H89" si="61">+G70/(G70+G20)*100</f>
        <v>50</v>
      </c>
      <c r="H89" s="126">
        <f t="shared" si="61"/>
        <v>75</v>
      </c>
      <c r="I89" s="130"/>
      <c r="J89" s="126">
        <f>+J70/(J70+J20)*100</f>
        <v>30</v>
      </c>
      <c r="K89" s="126">
        <f t="shared" ref="K89:L89" si="62">+K70/(K70+K20)*100</f>
        <v>21.428571428571427</v>
      </c>
      <c r="L89" s="126">
        <f t="shared" si="62"/>
        <v>50</v>
      </c>
      <c r="M89" s="130"/>
      <c r="N89" s="126">
        <f>+N70/(N70+N20)*100</f>
        <v>66.666666666666657</v>
      </c>
      <c r="O89" s="126">
        <f t="shared" ref="O89:P89" si="63">+O70/(O70+O20)*100</f>
        <v>66.666666666666657</v>
      </c>
      <c r="P89" s="126">
        <f t="shared" si="63"/>
        <v>66.666666666666657</v>
      </c>
      <c r="Q89" s="130"/>
      <c r="R89" s="126">
        <f>+R70/(R70+R20)*100</f>
        <v>50</v>
      </c>
      <c r="S89" s="126">
        <f t="shared" ref="S89:T89" si="64">+S70/(S70+S20)*100</f>
        <v>66.666666666666657</v>
      </c>
      <c r="T89" s="126">
        <f t="shared" si="64"/>
        <v>33.333333333333329</v>
      </c>
      <c r="U89" s="130"/>
      <c r="V89" s="126">
        <f>+V70/(V70+V20)*100</f>
        <v>20</v>
      </c>
      <c r="W89" s="126">
        <f t="shared" ref="W89:X89" si="65">+W70/(W70+W20)*100</f>
        <v>0</v>
      </c>
      <c r="X89" s="126">
        <f t="shared" si="65"/>
        <v>33.333333333333329</v>
      </c>
      <c r="Y89" s="130"/>
      <c r="Z89" s="126">
        <v>0</v>
      </c>
      <c r="AA89" s="126">
        <v>0</v>
      </c>
      <c r="AB89" s="126">
        <v>0</v>
      </c>
    </row>
    <row r="90" spans="1:33" ht="15" customHeight="1" x14ac:dyDescent="0.25">
      <c r="A90" s="108" t="s">
        <v>263</v>
      </c>
      <c r="B90" s="126" t="s">
        <v>61</v>
      </c>
      <c r="C90" s="126" t="s">
        <v>61</v>
      </c>
      <c r="D90" s="126" t="s">
        <v>61</v>
      </c>
      <c r="E90" s="130"/>
      <c r="F90" s="126" t="s">
        <v>61</v>
      </c>
      <c r="G90" s="126" t="s">
        <v>61</v>
      </c>
      <c r="H90" s="126" t="s">
        <v>61</v>
      </c>
      <c r="I90" s="130"/>
      <c r="J90" s="126" t="s">
        <v>61</v>
      </c>
      <c r="K90" s="126" t="s">
        <v>61</v>
      </c>
      <c r="L90" s="126" t="s">
        <v>61</v>
      </c>
      <c r="M90" s="130"/>
      <c r="N90" s="126" t="s">
        <v>61</v>
      </c>
      <c r="O90" s="126" t="s">
        <v>61</v>
      </c>
      <c r="P90" s="126" t="s">
        <v>61</v>
      </c>
      <c r="Q90" s="130"/>
      <c r="R90" s="126" t="s">
        <v>61</v>
      </c>
      <c r="S90" s="126" t="s">
        <v>61</v>
      </c>
      <c r="T90" s="126" t="s">
        <v>61</v>
      </c>
      <c r="U90" s="130"/>
      <c r="V90" s="126" t="s">
        <v>61</v>
      </c>
      <c r="W90" s="126" t="s">
        <v>61</v>
      </c>
      <c r="X90" s="126" t="s">
        <v>61</v>
      </c>
      <c r="Y90" s="130"/>
      <c r="Z90" s="126" t="s">
        <v>61</v>
      </c>
      <c r="AA90" s="126" t="s">
        <v>61</v>
      </c>
      <c r="AB90" s="126" t="s">
        <v>61</v>
      </c>
    </row>
    <row r="91" spans="1:33" ht="15" customHeight="1" x14ac:dyDescent="0.25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</row>
    <row r="92" spans="1:33" ht="15" customHeight="1" x14ac:dyDescent="0.25">
      <c r="A92" s="139" t="s">
        <v>472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</row>
    <row r="93" spans="1:33" ht="15" customHeight="1" x14ac:dyDescent="0.25">
      <c r="A93" s="140" t="s">
        <v>19</v>
      </c>
      <c r="B93" s="174">
        <f>+B74/(B74+B24)*100</f>
        <v>11.783439490445859</v>
      </c>
      <c r="C93" s="174">
        <f t="shared" ref="C93:D94" si="66">+C74/(C74+C24)*100</f>
        <v>13.562386980108499</v>
      </c>
      <c r="D93" s="174">
        <f t="shared" si="66"/>
        <v>9.9816849816849818</v>
      </c>
      <c r="E93" s="230"/>
      <c r="F93" s="174">
        <f>+F74/(F74+F24)*100</f>
        <v>17.03125</v>
      </c>
      <c r="G93" s="174">
        <f t="shared" ref="G93:H94" si="67">+G74/(G74+G24)*100</f>
        <v>18.539325842696631</v>
      </c>
      <c r="H93" s="174">
        <f t="shared" si="67"/>
        <v>15.140845070422534</v>
      </c>
      <c r="I93" s="230"/>
      <c r="J93" s="174">
        <f>+J74/(J74+J24)*100</f>
        <v>13.127413127413126</v>
      </c>
      <c r="K93" s="174">
        <f t="shared" ref="K93:L94" si="68">+K74/(K74+K24)*100</f>
        <v>16.046511627906977</v>
      </c>
      <c r="L93" s="174">
        <f t="shared" si="68"/>
        <v>9.5100864553314128</v>
      </c>
      <c r="M93" s="230"/>
      <c r="N93" s="174">
        <f>+N74/(N74+N24)*100</f>
        <v>10.153482880755609</v>
      </c>
      <c r="O93" s="174">
        <f t="shared" ref="O93:P94" si="69">+O74/(O74+O24)*100</f>
        <v>12.276785714285714</v>
      </c>
      <c r="P93" s="174">
        <f t="shared" si="69"/>
        <v>7.7694235588972429</v>
      </c>
      <c r="Q93" s="230"/>
      <c r="R93" s="174">
        <f>+R74/(R74+R24)*100</f>
        <v>10.082644628099173</v>
      </c>
      <c r="S93" s="174">
        <f t="shared" ref="S93:T94" si="70">+S74/(S74+S24)*100</f>
        <v>10.48951048951049</v>
      </c>
      <c r="T93" s="174">
        <f t="shared" si="70"/>
        <v>9.7178683385579934</v>
      </c>
      <c r="U93" s="230"/>
      <c r="V93" s="174">
        <f>+V74/(V74+V24)*100</f>
        <v>10.737527114967461</v>
      </c>
      <c r="W93" s="174">
        <f t="shared" ref="W93:X94" si="71">+W74/(W74+W24)*100</f>
        <v>12.315270935960591</v>
      </c>
      <c r="X93" s="174">
        <f t="shared" si="71"/>
        <v>9.4961240310077528</v>
      </c>
      <c r="Y93" s="174"/>
      <c r="Z93" s="174">
        <v>0</v>
      </c>
      <c r="AA93" s="174">
        <v>0</v>
      </c>
      <c r="AB93" s="174">
        <v>0</v>
      </c>
    </row>
    <row r="94" spans="1:33" ht="15" customHeight="1" x14ac:dyDescent="0.25">
      <c r="A94" s="108" t="s">
        <v>73</v>
      </c>
      <c r="B94" s="126">
        <f>+B75/(B75+B25)*100</f>
        <v>11.783439490445859</v>
      </c>
      <c r="C94" s="126">
        <f t="shared" si="66"/>
        <v>13.562386980108499</v>
      </c>
      <c r="D94" s="126">
        <f t="shared" si="66"/>
        <v>9.9816849816849818</v>
      </c>
      <c r="E94" s="130"/>
      <c r="F94" s="126">
        <f>+F75/(F75+F25)*100</f>
        <v>17.03125</v>
      </c>
      <c r="G94" s="126">
        <f t="shared" si="67"/>
        <v>18.539325842696631</v>
      </c>
      <c r="H94" s="126">
        <f t="shared" si="67"/>
        <v>15.140845070422534</v>
      </c>
      <c r="I94" s="130"/>
      <c r="J94" s="126">
        <f>+J75/(J75+J25)*100</f>
        <v>13.127413127413126</v>
      </c>
      <c r="K94" s="126">
        <f t="shared" si="68"/>
        <v>16.046511627906977</v>
      </c>
      <c r="L94" s="126">
        <f t="shared" si="68"/>
        <v>9.5100864553314128</v>
      </c>
      <c r="M94" s="130"/>
      <c r="N94" s="126">
        <f>+N75/(N75+N25)*100</f>
        <v>10.153482880755609</v>
      </c>
      <c r="O94" s="126">
        <f t="shared" si="69"/>
        <v>12.276785714285714</v>
      </c>
      <c r="P94" s="126">
        <f t="shared" si="69"/>
        <v>7.7694235588972429</v>
      </c>
      <c r="Q94" s="130"/>
      <c r="R94" s="126">
        <f>+R75/(R75+R25)*100</f>
        <v>10.082644628099173</v>
      </c>
      <c r="S94" s="126">
        <f t="shared" si="70"/>
        <v>10.48951048951049</v>
      </c>
      <c r="T94" s="126">
        <f t="shared" si="70"/>
        <v>9.7178683385579934</v>
      </c>
      <c r="U94" s="130"/>
      <c r="V94" s="126">
        <f>+V75/(V75+V25)*100</f>
        <v>10.737527114967461</v>
      </c>
      <c r="W94" s="126">
        <f t="shared" si="71"/>
        <v>12.315270935960591</v>
      </c>
      <c r="X94" s="126">
        <f t="shared" si="71"/>
        <v>9.4961240310077528</v>
      </c>
      <c r="Y94" s="130"/>
      <c r="Z94" s="126">
        <v>0</v>
      </c>
      <c r="AA94" s="126">
        <v>0</v>
      </c>
      <c r="AB94" s="126">
        <v>0</v>
      </c>
    </row>
    <row r="95" spans="1:33" ht="15" customHeight="1" x14ac:dyDescent="0.25">
      <c r="A95" s="108" t="s">
        <v>74</v>
      </c>
      <c r="B95" s="126" t="s">
        <v>61</v>
      </c>
      <c r="C95" s="126" t="s">
        <v>61</v>
      </c>
      <c r="D95" s="126" t="s">
        <v>61</v>
      </c>
      <c r="E95" s="130"/>
      <c r="F95" s="126" t="s">
        <v>61</v>
      </c>
      <c r="G95" s="126" t="s">
        <v>61</v>
      </c>
      <c r="H95" s="126" t="s">
        <v>61</v>
      </c>
      <c r="I95" s="130"/>
      <c r="J95" s="126" t="s">
        <v>61</v>
      </c>
      <c r="K95" s="126" t="s">
        <v>61</v>
      </c>
      <c r="L95" s="126" t="s">
        <v>61</v>
      </c>
      <c r="M95" s="130"/>
      <c r="N95" s="126" t="s">
        <v>61</v>
      </c>
      <c r="O95" s="126" t="s">
        <v>61</v>
      </c>
      <c r="P95" s="126" t="s">
        <v>61</v>
      </c>
      <c r="Q95" s="130"/>
      <c r="R95" s="126" t="s">
        <v>61</v>
      </c>
      <c r="S95" s="126" t="s">
        <v>61</v>
      </c>
      <c r="T95" s="126" t="s">
        <v>61</v>
      </c>
      <c r="U95" s="130"/>
      <c r="V95" s="126" t="s">
        <v>61</v>
      </c>
      <c r="W95" s="126" t="s">
        <v>61</v>
      </c>
      <c r="X95" s="126" t="s">
        <v>61</v>
      </c>
      <c r="Y95" s="130"/>
      <c r="Z95" s="126" t="s">
        <v>61</v>
      </c>
      <c r="AA95" s="126" t="s">
        <v>61</v>
      </c>
      <c r="AB95" s="126" t="s">
        <v>61</v>
      </c>
    </row>
    <row r="96" spans="1:33" ht="15" customHeight="1" thickBot="1" x14ac:dyDescent="0.3">
      <c r="A96" s="123" t="s">
        <v>263</v>
      </c>
      <c r="B96" s="132" t="s">
        <v>61</v>
      </c>
      <c r="C96" s="132" t="s">
        <v>61</v>
      </c>
      <c r="D96" s="132" t="s">
        <v>61</v>
      </c>
      <c r="E96" s="133"/>
      <c r="F96" s="132" t="s">
        <v>61</v>
      </c>
      <c r="G96" s="132" t="s">
        <v>61</v>
      </c>
      <c r="H96" s="132" t="s">
        <v>61</v>
      </c>
      <c r="I96" s="133"/>
      <c r="J96" s="132" t="s">
        <v>61</v>
      </c>
      <c r="K96" s="132" t="s">
        <v>61</v>
      </c>
      <c r="L96" s="132" t="s">
        <v>61</v>
      </c>
      <c r="M96" s="133"/>
      <c r="N96" s="132" t="s">
        <v>61</v>
      </c>
      <c r="O96" s="132" t="s">
        <v>61</v>
      </c>
      <c r="P96" s="132" t="s">
        <v>61</v>
      </c>
      <c r="Q96" s="133"/>
      <c r="R96" s="132" t="s">
        <v>61</v>
      </c>
      <c r="S96" s="132" t="s">
        <v>61</v>
      </c>
      <c r="T96" s="132" t="s">
        <v>61</v>
      </c>
      <c r="U96" s="133"/>
      <c r="V96" s="132" t="s">
        <v>61</v>
      </c>
      <c r="W96" s="132" t="s">
        <v>61</v>
      </c>
      <c r="X96" s="132" t="s">
        <v>61</v>
      </c>
      <c r="Y96" s="133"/>
      <c r="Z96" s="132" t="s">
        <v>61</v>
      </c>
      <c r="AA96" s="132" t="s">
        <v>61</v>
      </c>
      <c r="AB96" s="132" t="s">
        <v>61</v>
      </c>
    </row>
    <row r="97" spans="1:28" ht="15" customHeight="1" x14ac:dyDescent="0.25">
      <c r="A97" s="334" t="s">
        <v>256</v>
      </c>
      <c r="B97" s="334"/>
      <c r="C97" s="334"/>
      <c r="D97" s="334"/>
      <c r="E97" s="334"/>
      <c r="F97" s="334"/>
      <c r="G97" s="334"/>
      <c r="H97" s="334"/>
      <c r="I97" s="334"/>
      <c r="J97" s="334"/>
      <c r="K97" s="334"/>
      <c r="L97" s="334"/>
      <c r="M97" s="334"/>
      <c r="N97" s="334"/>
      <c r="O97" s="334"/>
      <c r="P97" s="334"/>
      <c r="Q97" s="334"/>
      <c r="R97" s="334"/>
      <c r="S97" s="334"/>
      <c r="T97" s="334"/>
      <c r="U97" s="334"/>
      <c r="V97" s="334"/>
      <c r="W97" s="334"/>
      <c r="X97" s="334"/>
      <c r="Y97" s="334"/>
      <c r="Z97" s="334"/>
      <c r="AA97" s="334"/>
      <c r="AB97" s="334"/>
    </row>
    <row r="98" spans="1:28" ht="15" customHeight="1" x14ac:dyDescent="0.25">
      <c r="A98" s="335" t="s">
        <v>242</v>
      </c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</row>
  </sheetData>
  <mergeCells count="36">
    <mergeCell ref="A60:AB60"/>
    <mergeCell ref="A79:AB79"/>
    <mergeCell ref="A97:AB97"/>
    <mergeCell ref="A98:AB98"/>
    <mergeCell ref="B7:D7"/>
    <mergeCell ref="F7:H7"/>
    <mergeCell ref="J7:L7"/>
    <mergeCell ref="A1:AB1"/>
    <mergeCell ref="A2:AB2"/>
    <mergeCell ref="A3:AB3"/>
    <mergeCell ref="A4:AB4"/>
    <mergeCell ref="A5:AB5"/>
    <mergeCell ref="AE1:AF2"/>
    <mergeCell ref="A29:AB29"/>
    <mergeCell ref="A47:AB47"/>
    <mergeCell ref="A48:AB48"/>
    <mergeCell ref="A57:A58"/>
    <mergeCell ref="B57:D57"/>
    <mergeCell ref="F57:H57"/>
    <mergeCell ref="J57:L57"/>
    <mergeCell ref="N57:P57"/>
    <mergeCell ref="R57:T57"/>
    <mergeCell ref="N7:P7"/>
    <mergeCell ref="R7:T7"/>
    <mergeCell ref="V7:X7"/>
    <mergeCell ref="Z7:AB7"/>
    <mergeCell ref="A10:AB10"/>
    <mergeCell ref="A7:A8"/>
    <mergeCell ref="AE51:AF52"/>
    <mergeCell ref="V57:X57"/>
    <mergeCell ref="Z57:AB57"/>
    <mergeCell ref="A55:AB55"/>
    <mergeCell ref="A51:AB51"/>
    <mergeCell ref="A52:AB52"/>
    <mergeCell ref="A53:AB53"/>
    <mergeCell ref="A54:AB54"/>
  </mergeCells>
  <hyperlinks>
    <hyperlink ref="AE1" r:id="rId1" location="INDICE!A1"/>
    <hyperlink ref="AE1:AF2" location="INDICE!A1" display="INDICE"/>
    <hyperlink ref="AE51" r:id="rId2" location="INDICE!A1"/>
    <hyperlink ref="AE51:AF52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3"/>
  <headerFooter alignWithMargins="0"/>
  <rowBreaks count="1" manualBreakCount="1">
    <brk id="50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6"/>
  <sheetViews>
    <sheetView zoomScaleNormal="100" zoomScaleSheetLayoutView="100" workbookViewId="0">
      <selection activeCell="AE1" sqref="AE1:AF2"/>
    </sheetView>
  </sheetViews>
  <sheetFormatPr baseColWidth="10" defaultRowHeight="15" customHeight="1" x14ac:dyDescent="0.25"/>
  <cols>
    <col min="1" max="1" width="17.7109375" style="124" customWidth="1"/>
    <col min="2" max="4" width="7.7109375" style="124" customWidth="1"/>
    <col min="5" max="5" width="1.42578125" style="124" customWidth="1"/>
    <col min="6" max="8" width="7.7109375" style="124" customWidth="1"/>
    <col min="9" max="9" width="1.42578125" style="124" customWidth="1"/>
    <col min="10" max="12" width="7.7109375" style="124" customWidth="1"/>
    <col min="13" max="13" width="1.85546875" style="124" customWidth="1"/>
    <col min="14" max="16" width="7.7109375" style="124" customWidth="1"/>
    <col min="17" max="17" width="1.5703125" style="124" customWidth="1"/>
    <col min="18" max="20" width="7.7109375" style="124" customWidth="1"/>
    <col min="21" max="21" width="1.140625" style="124" customWidth="1"/>
    <col min="22" max="24" width="7.7109375" style="124" customWidth="1"/>
    <col min="25" max="25" width="1.42578125" style="124" customWidth="1"/>
    <col min="26" max="28" width="7.7109375" style="124" customWidth="1"/>
    <col min="29" max="33" width="7.7109375" style="108" customWidth="1"/>
    <col min="34" max="256" width="11.42578125" style="108"/>
    <col min="257" max="257" width="17.7109375" style="108" customWidth="1"/>
    <col min="258" max="260" width="7.42578125" style="108" bestFit="1" customWidth="1"/>
    <col min="261" max="261" width="1.42578125" style="108" customWidth="1"/>
    <col min="262" max="264" width="7.28515625" style="108" customWidth="1"/>
    <col min="265" max="265" width="1.42578125" style="108" customWidth="1"/>
    <col min="266" max="268" width="7.28515625" style="108" customWidth="1"/>
    <col min="269" max="269" width="1.85546875" style="108" customWidth="1"/>
    <col min="270" max="272" width="7.28515625" style="108" customWidth="1"/>
    <col min="273" max="273" width="1.5703125" style="108" customWidth="1"/>
    <col min="274" max="276" width="7.28515625" style="108" customWidth="1"/>
    <col min="277" max="277" width="1.140625" style="108" customWidth="1"/>
    <col min="278" max="280" width="7.28515625" style="108" customWidth="1"/>
    <col min="281" max="281" width="1.42578125" style="108" customWidth="1"/>
    <col min="282" max="284" width="7.28515625" style="108" customWidth="1"/>
    <col min="285" max="512" width="11.42578125" style="108"/>
    <col min="513" max="513" width="17.7109375" style="108" customWidth="1"/>
    <col min="514" max="516" width="7.42578125" style="108" bestFit="1" customWidth="1"/>
    <col min="517" max="517" width="1.42578125" style="108" customWidth="1"/>
    <col min="518" max="520" width="7.28515625" style="108" customWidth="1"/>
    <col min="521" max="521" width="1.42578125" style="108" customWidth="1"/>
    <col min="522" max="524" width="7.28515625" style="108" customWidth="1"/>
    <col min="525" max="525" width="1.85546875" style="108" customWidth="1"/>
    <col min="526" max="528" width="7.28515625" style="108" customWidth="1"/>
    <col min="529" max="529" width="1.5703125" style="108" customWidth="1"/>
    <col min="530" max="532" width="7.28515625" style="108" customWidth="1"/>
    <col min="533" max="533" width="1.140625" style="108" customWidth="1"/>
    <col min="534" max="536" width="7.28515625" style="108" customWidth="1"/>
    <col min="537" max="537" width="1.42578125" style="108" customWidth="1"/>
    <col min="538" max="540" width="7.28515625" style="108" customWidth="1"/>
    <col min="541" max="768" width="11.42578125" style="108"/>
    <col min="769" max="769" width="17.7109375" style="108" customWidth="1"/>
    <col min="770" max="772" width="7.42578125" style="108" bestFit="1" customWidth="1"/>
    <col min="773" max="773" width="1.42578125" style="108" customWidth="1"/>
    <col min="774" max="776" width="7.28515625" style="108" customWidth="1"/>
    <col min="777" max="777" width="1.42578125" style="108" customWidth="1"/>
    <col min="778" max="780" width="7.28515625" style="108" customWidth="1"/>
    <col min="781" max="781" width="1.85546875" style="108" customWidth="1"/>
    <col min="782" max="784" width="7.28515625" style="108" customWidth="1"/>
    <col min="785" max="785" width="1.5703125" style="108" customWidth="1"/>
    <col min="786" max="788" width="7.28515625" style="108" customWidth="1"/>
    <col min="789" max="789" width="1.140625" style="108" customWidth="1"/>
    <col min="790" max="792" width="7.28515625" style="108" customWidth="1"/>
    <col min="793" max="793" width="1.42578125" style="108" customWidth="1"/>
    <col min="794" max="796" width="7.28515625" style="108" customWidth="1"/>
    <col min="797" max="1024" width="11.42578125" style="108"/>
    <col min="1025" max="1025" width="17.7109375" style="108" customWidth="1"/>
    <col min="1026" max="1028" width="7.42578125" style="108" bestFit="1" customWidth="1"/>
    <col min="1029" max="1029" width="1.42578125" style="108" customWidth="1"/>
    <col min="1030" max="1032" width="7.28515625" style="108" customWidth="1"/>
    <col min="1033" max="1033" width="1.42578125" style="108" customWidth="1"/>
    <col min="1034" max="1036" width="7.28515625" style="108" customWidth="1"/>
    <col min="1037" max="1037" width="1.85546875" style="108" customWidth="1"/>
    <col min="1038" max="1040" width="7.28515625" style="108" customWidth="1"/>
    <col min="1041" max="1041" width="1.5703125" style="108" customWidth="1"/>
    <col min="1042" max="1044" width="7.28515625" style="108" customWidth="1"/>
    <col min="1045" max="1045" width="1.140625" style="108" customWidth="1"/>
    <col min="1046" max="1048" width="7.28515625" style="108" customWidth="1"/>
    <col min="1049" max="1049" width="1.42578125" style="108" customWidth="1"/>
    <col min="1050" max="1052" width="7.28515625" style="108" customWidth="1"/>
    <col min="1053" max="1280" width="11.42578125" style="108"/>
    <col min="1281" max="1281" width="17.7109375" style="108" customWidth="1"/>
    <col min="1282" max="1284" width="7.42578125" style="108" bestFit="1" customWidth="1"/>
    <col min="1285" max="1285" width="1.42578125" style="108" customWidth="1"/>
    <col min="1286" max="1288" width="7.28515625" style="108" customWidth="1"/>
    <col min="1289" max="1289" width="1.42578125" style="108" customWidth="1"/>
    <col min="1290" max="1292" width="7.28515625" style="108" customWidth="1"/>
    <col min="1293" max="1293" width="1.85546875" style="108" customWidth="1"/>
    <col min="1294" max="1296" width="7.28515625" style="108" customWidth="1"/>
    <col min="1297" max="1297" width="1.5703125" style="108" customWidth="1"/>
    <col min="1298" max="1300" width="7.28515625" style="108" customWidth="1"/>
    <col min="1301" max="1301" width="1.140625" style="108" customWidth="1"/>
    <col min="1302" max="1304" width="7.28515625" style="108" customWidth="1"/>
    <col min="1305" max="1305" width="1.42578125" style="108" customWidth="1"/>
    <col min="1306" max="1308" width="7.28515625" style="108" customWidth="1"/>
    <col min="1309" max="1536" width="11.42578125" style="108"/>
    <col min="1537" max="1537" width="17.7109375" style="108" customWidth="1"/>
    <col min="1538" max="1540" width="7.42578125" style="108" bestFit="1" customWidth="1"/>
    <col min="1541" max="1541" width="1.42578125" style="108" customWidth="1"/>
    <col min="1542" max="1544" width="7.28515625" style="108" customWidth="1"/>
    <col min="1545" max="1545" width="1.42578125" style="108" customWidth="1"/>
    <col min="1546" max="1548" width="7.28515625" style="108" customWidth="1"/>
    <col min="1549" max="1549" width="1.85546875" style="108" customWidth="1"/>
    <col min="1550" max="1552" width="7.28515625" style="108" customWidth="1"/>
    <col min="1553" max="1553" width="1.5703125" style="108" customWidth="1"/>
    <col min="1554" max="1556" width="7.28515625" style="108" customWidth="1"/>
    <col min="1557" max="1557" width="1.140625" style="108" customWidth="1"/>
    <col min="1558" max="1560" width="7.28515625" style="108" customWidth="1"/>
    <col min="1561" max="1561" width="1.42578125" style="108" customWidth="1"/>
    <col min="1562" max="1564" width="7.28515625" style="108" customWidth="1"/>
    <col min="1565" max="1792" width="11.42578125" style="108"/>
    <col min="1793" max="1793" width="17.7109375" style="108" customWidth="1"/>
    <col min="1794" max="1796" width="7.42578125" style="108" bestFit="1" customWidth="1"/>
    <col min="1797" max="1797" width="1.42578125" style="108" customWidth="1"/>
    <col min="1798" max="1800" width="7.28515625" style="108" customWidth="1"/>
    <col min="1801" max="1801" width="1.42578125" style="108" customWidth="1"/>
    <col min="1802" max="1804" width="7.28515625" style="108" customWidth="1"/>
    <col min="1805" max="1805" width="1.85546875" style="108" customWidth="1"/>
    <col min="1806" max="1808" width="7.28515625" style="108" customWidth="1"/>
    <col min="1809" max="1809" width="1.5703125" style="108" customWidth="1"/>
    <col min="1810" max="1812" width="7.28515625" style="108" customWidth="1"/>
    <col min="1813" max="1813" width="1.140625" style="108" customWidth="1"/>
    <col min="1814" max="1816" width="7.28515625" style="108" customWidth="1"/>
    <col min="1817" max="1817" width="1.42578125" style="108" customWidth="1"/>
    <col min="1818" max="1820" width="7.28515625" style="108" customWidth="1"/>
    <col min="1821" max="2048" width="11.42578125" style="108"/>
    <col min="2049" max="2049" width="17.7109375" style="108" customWidth="1"/>
    <col min="2050" max="2052" width="7.42578125" style="108" bestFit="1" customWidth="1"/>
    <col min="2053" max="2053" width="1.42578125" style="108" customWidth="1"/>
    <col min="2054" max="2056" width="7.28515625" style="108" customWidth="1"/>
    <col min="2057" max="2057" width="1.42578125" style="108" customWidth="1"/>
    <col min="2058" max="2060" width="7.28515625" style="108" customWidth="1"/>
    <col min="2061" max="2061" width="1.85546875" style="108" customWidth="1"/>
    <col min="2062" max="2064" width="7.28515625" style="108" customWidth="1"/>
    <col min="2065" max="2065" width="1.5703125" style="108" customWidth="1"/>
    <col min="2066" max="2068" width="7.28515625" style="108" customWidth="1"/>
    <col min="2069" max="2069" width="1.140625" style="108" customWidth="1"/>
    <col min="2070" max="2072" width="7.28515625" style="108" customWidth="1"/>
    <col min="2073" max="2073" width="1.42578125" style="108" customWidth="1"/>
    <col min="2074" max="2076" width="7.28515625" style="108" customWidth="1"/>
    <col min="2077" max="2304" width="11.42578125" style="108"/>
    <col min="2305" max="2305" width="17.7109375" style="108" customWidth="1"/>
    <col min="2306" max="2308" width="7.42578125" style="108" bestFit="1" customWidth="1"/>
    <col min="2309" max="2309" width="1.42578125" style="108" customWidth="1"/>
    <col min="2310" max="2312" width="7.28515625" style="108" customWidth="1"/>
    <col min="2313" max="2313" width="1.42578125" style="108" customWidth="1"/>
    <col min="2314" max="2316" width="7.28515625" style="108" customWidth="1"/>
    <col min="2317" max="2317" width="1.85546875" style="108" customWidth="1"/>
    <col min="2318" max="2320" width="7.28515625" style="108" customWidth="1"/>
    <col min="2321" max="2321" width="1.5703125" style="108" customWidth="1"/>
    <col min="2322" max="2324" width="7.28515625" style="108" customWidth="1"/>
    <col min="2325" max="2325" width="1.140625" style="108" customWidth="1"/>
    <col min="2326" max="2328" width="7.28515625" style="108" customWidth="1"/>
    <col min="2329" max="2329" width="1.42578125" style="108" customWidth="1"/>
    <col min="2330" max="2332" width="7.28515625" style="108" customWidth="1"/>
    <col min="2333" max="2560" width="11.42578125" style="108"/>
    <col min="2561" max="2561" width="17.7109375" style="108" customWidth="1"/>
    <col min="2562" max="2564" width="7.42578125" style="108" bestFit="1" customWidth="1"/>
    <col min="2565" max="2565" width="1.42578125" style="108" customWidth="1"/>
    <col min="2566" max="2568" width="7.28515625" style="108" customWidth="1"/>
    <col min="2569" max="2569" width="1.42578125" style="108" customWidth="1"/>
    <col min="2570" max="2572" width="7.28515625" style="108" customWidth="1"/>
    <col min="2573" max="2573" width="1.85546875" style="108" customWidth="1"/>
    <col min="2574" max="2576" width="7.28515625" style="108" customWidth="1"/>
    <col min="2577" max="2577" width="1.5703125" style="108" customWidth="1"/>
    <col min="2578" max="2580" width="7.28515625" style="108" customWidth="1"/>
    <col min="2581" max="2581" width="1.140625" style="108" customWidth="1"/>
    <col min="2582" max="2584" width="7.28515625" style="108" customWidth="1"/>
    <col min="2585" max="2585" width="1.42578125" style="108" customWidth="1"/>
    <col min="2586" max="2588" width="7.28515625" style="108" customWidth="1"/>
    <col min="2589" max="2816" width="11.42578125" style="108"/>
    <col min="2817" max="2817" width="17.7109375" style="108" customWidth="1"/>
    <col min="2818" max="2820" width="7.42578125" style="108" bestFit="1" customWidth="1"/>
    <col min="2821" max="2821" width="1.42578125" style="108" customWidth="1"/>
    <col min="2822" max="2824" width="7.28515625" style="108" customWidth="1"/>
    <col min="2825" max="2825" width="1.42578125" style="108" customWidth="1"/>
    <col min="2826" max="2828" width="7.28515625" style="108" customWidth="1"/>
    <col min="2829" max="2829" width="1.85546875" style="108" customWidth="1"/>
    <col min="2830" max="2832" width="7.28515625" style="108" customWidth="1"/>
    <col min="2833" max="2833" width="1.5703125" style="108" customWidth="1"/>
    <col min="2834" max="2836" width="7.28515625" style="108" customWidth="1"/>
    <col min="2837" max="2837" width="1.140625" style="108" customWidth="1"/>
    <col min="2838" max="2840" width="7.28515625" style="108" customWidth="1"/>
    <col min="2841" max="2841" width="1.42578125" style="108" customWidth="1"/>
    <col min="2842" max="2844" width="7.28515625" style="108" customWidth="1"/>
    <col min="2845" max="3072" width="11.42578125" style="108"/>
    <col min="3073" max="3073" width="17.7109375" style="108" customWidth="1"/>
    <col min="3074" max="3076" width="7.42578125" style="108" bestFit="1" customWidth="1"/>
    <col min="3077" max="3077" width="1.42578125" style="108" customWidth="1"/>
    <col min="3078" max="3080" width="7.28515625" style="108" customWidth="1"/>
    <col min="3081" max="3081" width="1.42578125" style="108" customWidth="1"/>
    <col min="3082" max="3084" width="7.28515625" style="108" customWidth="1"/>
    <col min="3085" max="3085" width="1.85546875" style="108" customWidth="1"/>
    <col min="3086" max="3088" width="7.28515625" style="108" customWidth="1"/>
    <col min="3089" max="3089" width="1.5703125" style="108" customWidth="1"/>
    <col min="3090" max="3092" width="7.28515625" style="108" customWidth="1"/>
    <col min="3093" max="3093" width="1.140625" style="108" customWidth="1"/>
    <col min="3094" max="3096" width="7.28515625" style="108" customWidth="1"/>
    <col min="3097" max="3097" width="1.42578125" style="108" customWidth="1"/>
    <col min="3098" max="3100" width="7.28515625" style="108" customWidth="1"/>
    <col min="3101" max="3328" width="11.42578125" style="108"/>
    <col min="3329" max="3329" width="17.7109375" style="108" customWidth="1"/>
    <col min="3330" max="3332" width="7.42578125" style="108" bestFit="1" customWidth="1"/>
    <col min="3333" max="3333" width="1.42578125" style="108" customWidth="1"/>
    <col min="3334" max="3336" width="7.28515625" style="108" customWidth="1"/>
    <col min="3337" max="3337" width="1.42578125" style="108" customWidth="1"/>
    <col min="3338" max="3340" width="7.28515625" style="108" customWidth="1"/>
    <col min="3341" max="3341" width="1.85546875" style="108" customWidth="1"/>
    <col min="3342" max="3344" width="7.28515625" style="108" customWidth="1"/>
    <col min="3345" max="3345" width="1.5703125" style="108" customWidth="1"/>
    <col min="3346" max="3348" width="7.28515625" style="108" customWidth="1"/>
    <col min="3349" max="3349" width="1.140625" style="108" customWidth="1"/>
    <col min="3350" max="3352" width="7.28515625" style="108" customWidth="1"/>
    <col min="3353" max="3353" width="1.42578125" style="108" customWidth="1"/>
    <col min="3354" max="3356" width="7.28515625" style="108" customWidth="1"/>
    <col min="3357" max="3584" width="11.42578125" style="108"/>
    <col min="3585" max="3585" width="17.7109375" style="108" customWidth="1"/>
    <col min="3586" max="3588" width="7.42578125" style="108" bestFit="1" customWidth="1"/>
    <col min="3589" max="3589" width="1.42578125" style="108" customWidth="1"/>
    <col min="3590" max="3592" width="7.28515625" style="108" customWidth="1"/>
    <col min="3593" max="3593" width="1.42578125" style="108" customWidth="1"/>
    <col min="3594" max="3596" width="7.28515625" style="108" customWidth="1"/>
    <col min="3597" max="3597" width="1.85546875" style="108" customWidth="1"/>
    <col min="3598" max="3600" width="7.28515625" style="108" customWidth="1"/>
    <col min="3601" max="3601" width="1.5703125" style="108" customWidth="1"/>
    <col min="3602" max="3604" width="7.28515625" style="108" customWidth="1"/>
    <col min="3605" max="3605" width="1.140625" style="108" customWidth="1"/>
    <col min="3606" max="3608" width="7.28515625" style="108" customWidth="1"/>
    <col min="3609" max="3609" width="1.42578125" style="108" customWidth="1"/>
    <col min="3610" max="3612" width="7.28515625" style="108" customWidth="1"/>
    <col min="3613" max="3840" width="11.42578125" style="108"/>
    <col min="3841" max="3841" width="17.7109375" style="108" customWidth="1"/>
    <col min="3842" max="3844" width="7.42578125" style="108" bestFit="1" customWidth="1"/>
    <col min="3845" max="3845" width="1.42578125" style="108" customWidth="1"/>
    <col min="3846" max="3848" width="7.28515625" style="108" customWidth="1"/>
    <col min="3849" max="3849" width="1.42578125" style="108" customWidth="1"/>
    <col min="3850" max="3852" width="7.28515625" style="108" customWidth="1"/>
    <col min="3853" max="3853" width="1.85546875" style="108" customWidth="1"/>
    <col min="3854" max="3856" width="7.28515625" style="108" customWidth="1"/>
    <col min="3857" max="3857" width="1.5703125" style="108" customWidth="1"/>
    <col min="3858" max="3860" width="7.28515625" style="108" customWidth="1"/>
    <col min="3861" max="3861" width="1.140625" style="108" customWidth="1"/>
    <col min="3862" max="3864" width="7.28515625" style="108" customWidth="1"/>
    <col min="3865" max="3865" width="1.42578125" style="108" customWidth="1"/>
    <col min="3866" max="3868" width="7.28515625" style="108" customWidth="1"/>
    <col min="3869" max="4096" width="11.42578125" style="108"/>
    <col min="4097" max="4097" width="17.7109375" style="108" customWidth="1"/>
    <col min="4098" max="4100" width="7.42578125" style="108" bestFit="1" customWidth="1"/>
    <col min="4101" max="4101" width="1.42578125" style="108" customWidth="1"/>
    <col min="4102" max="4104" width="7.28515625" style="108" customWidth="1"/>
    <col min="4105" max="4105" width="1.42578125" style="108" customWidth="1"/>
    <col min="4106" max="4108" width="7.28515625" style="108" customWidth="1"/>
    <col min="4109" max="4109" width="1.85546875" style="108" customWidth="1"/>
    <col min="4110" max="4112" width="7.28515625" style="108" customWidth="1"/>
    <col min="4113" max="4113" width="1.5703125" style="108" customWidth="1"/>
    <col min="4114" max="4116" width="7.28515625" style="108" customWidth="1"/>
    <col min="4117" max="4117" width="1.140625" style="108" customWidth="1"/>
    <col min="4118" max="4120" width="7.28515625" style="108" customWidth="1"/>
    <col min="4121" max="4121" width="1.42578125" style="108" customWidth="1"/>
    <col min="4122" max="4124" width="7.28515625" style="108" customWidth="1"/>
    <col min="4125" max="4352" width="11.42578125" style="108"/>
    <col min="4353" max="4353" width="17.7109375" style="108" customWidth="1"/>
    <col min="4354" max="4356" width="7.42578125" style="108" bestFit="1" customWidth="1"/>
    <col min="4357" max="4357" width="1.42578125" style="108" customWidth="1"/>
    <col min="4358" max="4360" width="7.28515625" style="108" customWidth="1"/>
    <col min="4361" max="4361" width="1.42578125" style="108" customWidth="1"/>
    <col min="4362" max="4364" width="7.28515625" style="108" customWidth="1"/>
    <col min="4365" max="4365" width="1.85546875" style="108" customWidth="1"/>
    <col min="4366" max="4368" width="7.28515625" style="108" customWidth="1"/>
    <col min="4369" max="4369" width="1.5703125" style="108" customWidth="1"/>
    <col min="4370" max="4372" width="7.28515625" style="108" customWidth="1"/>
    <col min="4373" max="4373" width="1.140625" style="108" customWidth="1"/>
    <col min="4374" max="4376" width="7.28515625" style="108" customWidth="1"/>
    <col min="4377" max="4377" width="1.42578125" style="108" customWidth="1"/>
    <col min="4378" max="4380" width="7.28515625" style="108" customWidth="1"/>
    <col min="4381" max="4608" width="11.42578125" style="108"/>
    <col min="4609" max="4609" width="17.7109375" style="108" customWidth="1"/>
    <col min="4610" max="4612" width="7.42578125" style="108" bestFit="1" customWidth="1"/>
    <col min="4613" max="4613" width="1.42578125" style="108" customWidth="1"/>
    <col min="4614" max="4616" width="7.28515625" style="108" customWidth="1"/>
    <col min="4617" max="4617" width="1.42578125" style="108" customWidth="1"/>
    <col min="4618" max="4620" width="7.28515625" style="108" customWidth="1"/>
    <col min="4621" max="4621" width="1.85546875" style="108" customWidth="1"/>
    <col min="4622" max="4624" width="7.28515625" style="108" customWidth="1"/>
    <col min="4625" max="4625" width="1.5703125" style="108" customWidth="1"/>
    <col min="4626" max="4628" width="7.28515625" style="108" customWidth="1"/>
    <col min="4629" max="4629" width="1.140625" style="108" customWidth="1"/>
    <col min="4630" max="4632" width="7.28515625" style="108" customWidth="1"/>
    <col min="4633" max="4633" width="1.42578125" style="108" customWidth="1"/>
    <col min="4634" max="4636" width="7.28515625" style="108" customWidth="1"/>
    <col min="4637" max="4864" width="11.42578125" style="108"/>
    <col min="4865" max="4865" width="17.7109375" style="108" customWidth="1"/>
    <col min="4866" max="4868" width="7.42578125" style="108" bestFit="1" customWidth="1"/>
    <col min="4869" max="4869" width="1.42578125" style="108" customWidth="1"/>
    <col min="4870" max="4872" width="7.28515625" style="108" customWidth="1"/>
    <col min="4873" max="4873" width="1.42578125" style="108" customWidth="1"/>
    <col min="4874" max="4876" width="7.28515625" style="108" customWidth="1"/>
    <col min="4877" max="4877" width="1.85546875" style="108" customWidth="1"/>
    <col min="4878" max="4880" width="7.28515625" style="108" customWidth="1"/>
    <col min="4881" max="4881" width="1.5703125" style="108" customWidth="1"/>
    <col min="4882" max="4884" width="7.28515625" style="108" customWidth="1"/>
    <col min="4885" max="4885" width="1.140625" style="108" customWidth="1"/>
    <col min="4886" max="4888" width="7.28515625" style="108" customWidth="1"/>
    <col min="4889" max="4889" width="1.42578125" style="108" customWidth="1"/>
    <col min="4890" max="4892" width="7.28515625" style="108" customWidth="1"/>
    <col min="4893" max="5120" width="11.42578125" style="108"/>
    <col min="5121" max="5121" width="17.7109375" style="108" customWidth="1"/>
    <col min="5122" max="5124" width="7.42578125" style="108" bestFit="1" customWidth="1"/>
    <col min="5125" max="5125" width="1.42578125" style="108" customWidth="1"/>
    <col min="5126" max="5128" width="7.28515625" style="108" customWidth="1"/>
    <col min="5129" max="5129" width="1.42578125" style="108" customWidth="1"/>
    <col min="5130" max="5132" width="7.28515625" style="108" customWidth="1"/>
    <col min="5133" max="5133" width="1.85546875" style="108" customWidth="1"/>
    <col min="5134" max="5136" width="7.28515625" style="108" customWidth="1"/>
    <col min="5137" max="5137" width="1.5703125" style="108" customWidth="1"/>
    <col min="5138" max="5140" width="7.28515625" style="108" customWidth="1"/>
    <col min="5141" max="5141" width="1.140625" style="108" customWidth="1"/>
    <col min="5142" max="5144" width="7.28515625" style="108" customWidth="1"/>
    <col min="5145" max="5145" width="1.42578125" style="108" customWidth="1"/>
    <col min="5146" max="5148" width="7.28515625" style="108" customWidth="1"/>
    <col min="5149" max="5376" width="11.42578125" style="108"/>
    <col min="5377" max="5377" width="17.7109375" style="108" customWidth="1"/>
    <col min="5378" max="5380" width="7.42578125" style="108" bestFit="1" customWidth="1"/>
    <col min="5381" max="5381" width="1.42578125" style="108" customWidth="1"/>
    <col min="5382" max="5384" width="7.28515625" style="108" customWidth="1"/>
    <col min="5385" max="5385" width="1.42578125" style="108" customWidth="1"/>
    <col min="5386" max="5388" width="7.28515625" style="108" customWidth="1"/>
    <col min="5389" max="5389" width="1.85546875" style="108" customWidth="1"/>
    <col min="5390" max="5392" width="7.28515625" style="108" customWidth="1"/>
    <col min="5393" max="5393" width="1.5703125" style="108" customWidth="1"/>
    <col min="5394" max="5396" width="7.28515625" style="108" customWidth="1"/>
    <col min="5397" max="5397" width="1.140625" style="108" customWidth="1"/>
    <col min="5398" max="5400" width="7.28515625" style="108" customWidth="1"/>
    <col min="5401" max="5401" width="1.42578125" style="108" customWidth="1"/>
    <col min="5402" max="5404" width="7.28515625" style="108" customWidth="1"/>
    <col min="5405" max="5632" width="11.42578125" style="108"/>
    <col min="5633" max="5633" width="17.7109375" style="108" customWidth="1"/>
    <col min="5634" max="5636" width="7.42578125" style="108" bestFit="1" customWidth="1"/>
    <col min="5637" max="5637" width="1.42578125" style="108" customWidth="1"/>
    <col min="5638" max="5640" width="7.28515625" style="108" customWidth="1"/>
    <col min="5641" max="5641" width="1.42578125" style="108" customWidth="1"/>
    <col min="5642" max="5644" width="7.28515625" style="108" customWidth="1"/>
    <col min="5645" max="5645" width="1.85546875" style="108" customWidth="1"/>
    <col min="5646" max="5648" width="7.28515625" style="108" customWidth="1"/>
    <col min="5649" max="5649" width="1.5703125" style="108" customWidth="1"/>
    <col min="5650" max="5652" width="7.28515625" style="108" customWidth="1"/>
    <col min="5653" max="5653" width="1.140625" style="108" customWidth="1"/>
    <col min="5654" max="5656" width="7.28515625" style="108" customWidth="1"/>
    <col min="5657" max="5657" width="1.42578125" style="108" customWidth="1"/>
    <col min="5658" max="5660" width="7.28515625" style="108" customWidth="1"/>
    <col min="5661" max="5888" width="11.42578125" style="108"/>
    <col min="5889" max="5889" width="17.7109375" style="108" customWidth="1"/>
    <col min="5890" max="5892" width="7.42578125" style="108" bestFit="1" customWidth="1"/>
    <col min="5893" max="5893" width="1.42578125" style="108" customWidth="1"/>
    <col min="5894" max="5896" width="7.28515625" style="108" customWidth="1"/>
    <col min="5897" max="5897" width="1.42578125" style="108" customWidth="1"/>
    <col min="5898" max="5900" width="7.28515625" style="108" customWidth="1"/>
    <col min="5901" max="5901" width="1.85546875" style="108" customWidth="1"/>
    <col min="5902" max="5904" width="7.28515625" style="108" customWidth="1"/>
    <col min="5905" max="5905" width="1.5703125" style="108" customWidth="1"/>
    <col min="5906" max="5908" width="7.28515625" style="108" customWidth="1"/>
    <col min="5909" max="5909" width="1.140625" style="108" customWidth="1"/>
    <col min="5910" max="5912" width="7.28515625" style="108" customWidth="1"/>
    <col min="5913" max="5913" width="1.42578125" style="108" customWidth="1"/>
    <col min="5914" max="5916" width="7.28515625" style="108" customWidth="1"/>
    <col min="5917" max="6144" width="11.42578125" style="108"/>
    <col min="6145" max="6145" width="17.7109375" style="108" customWidth="1"/>
    <col min="6146" max="6148" width="7.42578125" style="108" bestFit="1" customWidth="1"/>
    <col min="6149" max="6149" width="1.42578125" style="108" customWidth="1"/>
    <col min="6150" max="6152" width="7.28515625" style="108" customWidth="1"/>
    <col min="6153" max="6153" width="1.42578125" style="108" customWidth="1"/>
    <col min="6154" max="6156" width="7.28515625" style="108" customWidth="1"/>
    <col min="6157" max="6157" width="1.85546875" style="108" customWidth="1"/>
    <col min="6158" max="6160" width="7.28515625" style="108" customWidth="1"/>
    <col min="6161" max="6161" width="1.5703125" style="108" customWidth="1"/>
    <col min="6162" max="6164" width="7.28515625" style="108" customWidth="1"/>
    <col min="6165" max="6165" width="1.140625" style="108" customWidth="1"/>
    <col min="6166" max="6168" width="7.28515625" style="108" customWidth="1"/>
    <col min="6169" max="6169" width="1.42578125" style="108" customWidth="1"/>
    <col min="6170" max="6172" width="7.28515625" style="108" customWidth="1"/>
    <col min="6173" max="6400" width="11.42578125" style="108"/>
    <col min="6401" max="6401" width="17.7109375" style="108" customWidth="1"/>
    <col min="6402" max="6404" width="7.42578125" style="108" bestFit="1" customWidth="1"/>
    <col min="6405" max="6405" width="1.42578125" style="108" customWidth="1"/>
    <col min="6406" max="6408" width="7.28515625" style="108" customWidth="1"/>
    <col min="6409" max="6409" width="1.42578125" style="108" customWidth="1"/>
    <col min="6410" max="6412" width="7.28515625" style="108" customWidth="1"/>
    <col min="6413" max="6413" width="1.85546875" style="108" customWidth="1"/>
    <col min="6414" max="6416" width="7.28515625" style="108" customWidth="1"/>
    <col min="6417" max="6417" width="1.5703125" style="108" customWidth="1"/>
    <col min="6418" max="6420" width="7.28515625" style="108" customWidth="1"/>
    <col min="6421" max="6421" width="1.140625" style="108" customWidth="1"/>
    <col min="6422" max="6424" width="7.28515625" style="108" customWidth="1"/>
    <col min="6425" max="6425" width="1.42578125" style="108" customWidth="1"/>
    <col min="6426" max="6428" width="7.28515625" style="108" customWidth="1"/>
    <col min="6429" max="6656" width="11.42578125" style="108"/>
    <col min="6657" max="6657" width="17.7109375" style="108" customWidth="1"/>
    <col min="6658" max="6660" width="7.42578125" style="108" bestFit="1" customWidth="1"/>
    <col min="6661" max="6661" width="1.42578125" style="108" customWidth="1"/>
    <col min="6662" max="6664" width="7.28515625" style="108" customWidth="1"/>
    <col min="6665" max="6665" width="1.42578125" style="108" customWidth="1"/>
    <col min="6666" max="6668" width="7.28515625" style="108" customWidth="1"/>
    <col min="6669" max="6669" width="1.85546875" style="108" customWidth="1"/>
    <col min="6670" max="6672" width="7.28515625" style="108" customWidth="1"/>
    <col min="6673" max="6673" width="1.5703125" style="108" customWidth="1"/>
    <col min="6674" max="6676" width="7.28515625" style="108" customWidth="1"/>
    <col min="6677" max="6677" width="1.140625" style="108" customWidth="1"/>
    <col min="6678" max="6680" width="7.28515625" style="108" customWidth="1"/>
    <col min="6681" max="6681" width="1.42578125" style="108" customWidth="1"/>
    <col min="6682" max="6684" width="7.28515625" style="108" customWidth="1"/>
    <col min="6685" max="6912" width="11.42578125" style="108"/>
    <col min="6913" max="6913" width="17.7109375" style="108" customWidth="1"/>
    <col min="6914" max="6916" width="7.42578125" style="108" bestFit="1" customWidth="1"/>
    <col min="6917" max="6917" width="1.42578125" style="108" customWidth="1"/>
    <col min="6918" max="6920" width="7.28515625" style="108" customWidth="1"/>
    <col min="6921" max="6921" width="1.42578125" style="108" customWidth="1"/>
    <col min="6922" max="6924" width="7.28515625" style="108" customWidth="1"/>
    <col min="6925" max="6925" width="1.85546875" style="108" customWidth="1"/>
    <col min="6926" max="6928" width="7.28515625" style="108" customWidth="1"/>
    <col min="6929" max="6929" width="1.5703125" style="108" customWidth="1"/>
    <col min="6930" max="6932" width="7.28515625" style="108" customWidth="1"/>
    <col min="6933" max="6933" width="1.140625" style="108" customWidth="1"/>
    <col min="6934" max="6936" width="7.28515625" style="108" customWidth="1"/>
    <col min="6937" max="6937" width="1.42578125" style="108" customWidth="1"/>
    <col min="6938" max="6940" width="7.28515625" style="108" customWidth="1"/>
    <col min="6941" max="7168" width="11.42578125" style="108"/>
    <col min="7169" max="7169" width="17.7109375" style="108" customWidth="1"/>
    <col min="7170" max="7172" width="7.42578125" style="108" bestFit="1" customWidth="1"/>
    <col min="7173" max="7173" width="1.42578125" style="108" customWidth="1"/>
    <col min="7174" max="7176" width="7.28515625" style="108" customWidth="1"/>
    <col min="7177" max="7177" width="1.42578125" style="108" customWidth="1"/>
    <col min="7178" max="7180" width="7.28515625" style="108" customWidth="1"/>
    <col min="7181" max="7181" width="1.85546875" style="108" customWidth="1"/>
    <col min="7182" max="7184" width="7.28515625" style="108" customWidth="1"/>
    <col min="7185" max="7185" width="1.5703125" style="108" customWidth="1"/>
    <col min="7186" max="7188" width="7.28515625" style="108" customWidth="1"/>
    <col min="7189" max="7189" width="1.140625" style="108" customWidth="1"/>
    <col min="7190" max="7192" width="7.28515625" style="108" customWidth="1"/>
    <col min="7193" max="7193" width="1.42578125" style="108" customWidth="1"/>
    <col min="7194" max="7196" width="7.28515625" style="108" customWidth="1"/>
    <col min="7197" max="7424" width="11.42578125" style="108"/>
    <col min="7425" max="7425" width="17.7109375" style="108" customWidth="1"/>
    <col min="7426" max="7428" width="7.42578125" style="108" bestFit="1" customWidth="1"/>
    <col min="7429" max="7429" width="1.42578125" style="108" customWidth="1"/>
    <col min="7430" max="7432" width="7.28515625" style="108" customWidth="1"/>
    <col min="7433" max="7433" width="1.42578125" style="108" customWidth="1"/>
    <col min="7434" max="7436" width="7.28515625" style="108" customWidth="1"/>
    <col min="7437" max="7437" width="1.85546875" style="108" customWidth="1"/>
    <col min="7438" max="7440" width="7.28515625" style="108" customWidth="1"/>
    <col min="7441" max="7441" width="1.5703125" style="108" customWidth="1"/>
    <col min="7442" max="7444" width="7.28515625" style="108" customWidth="1"/>
    <col min="7445" max="7445" width="1.140625" style="108" customWidth="1"/>
    <col min="7446" max="7448" width="7.28515625" style="108" customWidth="1"/>
    <col min="7449" max="7449" width="1.42578125" style="108" customWidth="1"/>
    <col min="7450" max="7452" width="7.28515625" style="108" customWidth="1"/>
    <col min="7453" max="7680" width="11.42578125" style="108"/>
    <col min="7681" max="7681" width="17.7109375" style="108" customWidth="1"/>
    <col min="7682" max="7684" width="7.42578125" style="108" bestFit="1" customWidth="1"/>
    <col min="7685" max="7685" width="1.42578125" style="108" customWidth="1"/>
    <col min="7686" max="7688" width="7.28515625" style="108" customWidth="1"/>
    <col min="7689" max="7689" width="1.42578125" style="108" customWidth="1"/>
    <col min="7690" max="7692" width="7.28515625" style="108" customWidth="1"/>
    <col min="7693" max="7693" width="1.85546875" style="108" customWidth="1"/>
    <col min="7694" max="7696" width="7.28515625" style="108" customWidth="1"/>
    <col min="7697" max="7697" width="1.5703125" style="108" customWidth="1"/>
    <col min="7698" max="7700" width="7.28515625" style="108" customWidth="1"/>
    <col min="7701" max="7701" width="1.140625" style="108" customWidth="1"/>
    <col min="7702" max="7704" width="7.28515625" style="108" customWidth="1"/>
    <col min="7705" max="7705" width="1.42578125" style="108" customWidth="1"/>
    <col min="7706" max="7708" width="7.28515625" style="108" customWidth="1"/>
    <col min="7709" max="7936" width="11.42578125" style="108"/>
    <col min="7937" max="7937" width="17.7109375" style="108" customWidth="1"/>
    <col min="7938" max="7940" width="7.42578125" style="108" bestFit="1" customWidth="1"/>
    <col min="7941" max="7941" width="1.42578125" style="108" customWidth="1"/>
    <col min="7942" max="7944" width="7.28515625" style="108" customWidth="1"/>
    <col min="7945" max="7945" width="1.42578125" style="108" customWidth="1"/>
    <col min="7946" max="7948" width="7.28515625" style="108" customWidth="1"/>
    <col min="7949" max="7949" width="1.85546875" style="108" customWidth="1"/>
    <col min="7950" max="7952" width="7.28515625" style="108" customWidth="1"/>
    <col min="7953" max="7953" width="1.5703125" style="108" customWidth="1"/>
    <col min="7954" max="7956" width="7.28515625" style="108" customWidth="1"/>
    <col min="7957" max="7957" width="1.140625" style="108" customWidth="1"/>
    <col min="7958" max="7960" width="7.28515625" style="108" customWidth="1"/>
    <col min="7961" max="7961" width="1.42578125" style="108" customWidth="1"/>
    <col min="7962" max="7964" width="7.28515625" style="108" customWidth="1"/>
    <col min="7965" max="8192" width="11.42578125" style="108"/>
    <col min="8193" max="8193" width="17.7109375" style="108" customWidth="1"/>
    <col min="8194" max="8196" width="7.42578125" style="108" bestFit="1" customWidth="1"/>
    <col min="8197" max="8197" width="1.42578125" style="108" customWidth="1"/>
    <col min="8198" max="8200" width="7.28515625" style="108" customWidth="1"/>
    <col min="8201" max="8201" width="1.42578125" style="108" customWidth="1"/>
    <col min="8202" max="8204" width="7.28515625" style="108" customWidth="1"/>
    <col min="8205" max="8205" width="1.85546875" style="108" customWidth="1"/>
    <col min="8206" max="8208" width="7.28515625" style="108" customWidth="1"/>
    <col min="8209" max="8209" width="1.5703125" style="108" customWidth="1"/>
    <col min="8210" max="8212" width="7.28515625" style="108" customWidth="1"/>
    <col min="8213" max="8213" width="1.140625" style="108" customWidth="1"/>
    <col min="8214" max="8216" width="7.28515625" style="108" customWidth="1"/>
    <col min="8217" max="8217" width="1.42578125" style="108" customWidth="1"/>
    <col min="8218" max="8220" width="7.28515625" style="108" customWidth="1"/>
    <col min="8221" max="8448" width="11.42578125" style="108"/>
    <col min="8449" max="8449" width="17.7109375" style="108" customWidth="1"/>
    <col min="8450" max="8452" width="7.42578125" style="108" bestFit="1" customWidth="1"/>
    <col min="8453" max="8453" width="1.42578125" style="108" customWidth="1"/>
    <col min="8454" max="8456" width="7.28515625" style="108" customWidth="1"/>
    <col min="8457" max="8457" width="1.42578125" style="108" customWidth="1"/>
    <col min="8458" max="8460" width="7.28515625" style="108" customWidth="1"/>
    <col min="8461" max="8461" width="1.85546875" style="108" customWidth="1"/>
    <col min="8462" max="8464" width="7.28515625" style="108" customWidth="1"/>
    <col min="8465" max="8465" width="1.5703125" style="108" customWidth="1"/>
    <col min="8466" max="8468" width="7.28515625" style="108" customWidth="1"/>
    <col min="8469" max="8469" width="1.140625" style="108" customWidth="1"/>
    <col min="8470" max="8472" width="7.28515625" style="108" customWidth="1"/>
    <col min="8473" max="8473" width="1.42578125" style="108" customWidth="1"/>
    <col min="8474" max="8476" width="7.28515625" style="108" customWidth="1"/>
    <col min="8477" max="8704" width="11.42578125" style="108"/>
    <col min="8705" max="8705" width="17.7109375" style="108" customWidth="1"/>
    <col min="8706" max="8708" width="7.42578125" style="108" bestFit="1" customWidth="1"/>
    <col min="8709" max="8709" width="1.42578125" style="108" customWidth="1"/>
    <col min="8710" max="8712" width="7.28515625" style="108" customWidth="1"/>
    <col min="8713" max="8713" width="1.42578125" style="108" customWidth="1"/>
    <col min="8714" max="8716" width="7.28515625" style="108" customWidth="1"/>
    <col min="8717" max="8717" width="1.85546875" style="108" customWidth="1"/>
    <col min="8718" max="8720" width="7.28515625" style="108" customWidth="1"/>
    <col min="8721" max="8721" width="1.5703125" style="108" customWidth="1"/>
    <col min="8722" max="8724" width="7.28515625" style="108" customWidth="1"/>
    <col min="8725" max="8725" width="1.140625" style="108" customWidth="1"/>
    <col min="8726" max="8728" width="7.28515625" style="108" customWidth="1"/>
    <col min="8729" max="8729" width="1.42578125" style="108" customWidth="1"/>
    <col min="8730" max="8732" width="7.28515625" style="108" customWidth="1"/>
    <col min="8733" max="8960" width="11.42578125" style="108"/>
    <col min="8961" max="8961" width="17.7109375" style="108" customWidth="1"/>
    <col min="8962" max="8964" width="7.42578125" style="108" bestFit="1" customWidth="1"/>
    <col min="8965" max="8965" width="1.42578125" style="108" customWidth="1"/>
    <col min="8966" max="8968" width="7.28515625" style="108" customWidth="1"/>
    <col min="8969" max="8969" width="1.42578125" style="108" customWidth="1"/>
    <col min="8970" max="8972" width="7.28515625" style="108" customWidth="1"/>
    <col min="8973" max="8973" width="1.85546875" style="108" customWidth="1"/>
    <col min="8974" max="8976" width="7.28515625" style="108" customWidth="1"/>
    <col min="8977" max="8977" width="1.5703125" style="108" customWidth="1"/>
    <col min="8978" max="8980" width="7.28515625" style="108" customWidth="1"/>
    <col min="8981" max="8981" width="1.140625" style="108" customWidth="1"/>
    <col min="8982" max="8984" width="7.28515625" style="108" customWidth="1"/>
    <col min="8985" max="8985" width="1.42578125" style="108" customWidth="1"/>
    <col min="8986" max="8988" width="7.28515625" style="108" customWidth="1"/>
    <col min="8989" max="9216" width="11.42578125" style="108"/>
    <col min="9217" max="9217" width="17.7109375" style="108" customWidth="1"/>
    <col min="9218" max="9220" width="7.42578125" style="108" bestFit="1" customWidth="1"/>
    <col min="9221" max="9221" width="1.42578125" style="108" customWidth="1"/>
    <col min="9222" max="9224" width="7.28515625" style="108" customWidth="1"/>
    <col min="9225" max="9225" width="1.42578125" style="108" customWidth="1"/>
    <col min="9226" max="9228" width="7.28515625" style="108" customWidth="1"/>
    <col min="9229" max="9229" width="1.85546875" style="108" customWidth="1"/>
    <col min="9230" max="9232" width="7.28515625" style="108" customWidth="1"/>
    <col min="9233" max="9233" width="1.5703125" style="108" customWidth="1"/>
    <col min="9234" max="9236" width="7.28515625" style="108" customWidth="1"/>
    <col min="9237" max="9237" width="1.140625" style="108" customWidth="1"/>
    <col min="9238" max="9240" width="7.28515625" style="108" customWidth="1"/>
    <col min="9241" max="9241" width="1.42578125" style="108" customWidth="1"/>
    <col min="9242" max="9244" width="7.28515625" style="108" customWidth="1"/>
    <col min="9245" max="9472" width="11.42578125" style="108"/>
    <col min="9473" max="9473" width="17.7109375" style="108" customWidth="1"/>
    <col min="9474" max="9476" width="7.42578125" style="108" bestFit="1" customWidth="1"/>
    <col min="9477" max="9477" width="1.42578125" style="108" customWidth="1"/>
    <col min="9478" max="9480" width="7.28515625" style="108" customWidth="1"/>
    <col min="9481" max="9481" width="1.42578125" style="108" customWidth="1"/>
    <col min="9482" max="9484" width="7.28515625" style="108" customWidth="1"/>
    <col min="9485" max="9485" width="1.85546875" style="108" customWidth="1"/>
    <col min="9486" max="9488" width="7.28515625" style="108" customWidth="1"/>
    <col min="9489" max="9489" width="1.5703125" style="108" customWidth="1"/>
    <col min="9490" max="9492" width="7.28515625" style="108" customWidth="1"/>
    <col min="9493" max="9493" width="1.140625" style="108" customWidth="1"/>
    <col min="9494" max="9496" width="7.28515625" style="108" customWidth="1"/>
    <col min="9497" max="9497" width="1.42578125" style="108" customWidth="1"/>
    <col min="9498" max="9500" width="7.28515625" style="108" customWidth="1"/>
    <col min="9501" max="9728" width="11.42578125" style="108"/>
    <col min="9729" max="9729" width="17.7109375" style="108" customWidth="1"/>
    <col min="9730" max="9732" width="7.42578125" style="108" bestFit="1" customWidth="1"/>
    <col min="9733" max="9733" width="1.42578125" style="108" customWidth="1"/>
    <col min="9734" max="9736" width="7.28515625" style="108" customWidth="1"/>
    <col min="9737" max="9737" width="1.42578125" style="108" customWidth="1"/>
    <col min="9738" max="9740" width="7.28515625" style="108" customWidth="1"/>
    <col min="9741" max="9741" width="1.85546875" style="108" customWidth="1"/>
    <col min="9742" max="9744" width="7.28515625" style="108" customWidth="1"/>
    <col min="9745" max="9745" width="1.5703125" style="108" customWidth="1"/>
    <col min="9746" max="9748" width="7.28515625" style="108" customWidth="1"/>
    <col min="9749" max="9749" width="1.140625" style="108" customWidth="1"/>
    <col min="9750" max="9752" width="7.28515625" style="108" customWidth="1"/>
    <col min="9753" max="9753" width="1.42578125" style="108" customWidth="1"/>
    <col min="9754" max="9756" width="7.28515625" style="108" customWidth="1"/>
    <col min="9757" max="9984" width="11.42578125" style="108"/>
    <col min="9985" max="9985" width="17.7109375" style="108" customWidth="1"/>
    <col min="9986" max="9988" width="7.42578125" style="108" bestFit="1" customWidth="1"/>
    <col min="9989" max="9989" width="1.42578125" style="108" customWidth="1"/>
    <col min="9990" max="9992" width="7.28515625" style="108" customWidth="1"/>
    <col min="9993" max="9993" width="1.42578125" style="108" customWidth="1"/>
    <col min="9994" max="9996" width="7.28515625" style="108" customWidth="1"/>
    <col min="9997" max="9997" width="1.85546875" style="108" customWidth="1"/>
    <col min="9998" max="10000" width="7.28515625" style="108" customWidth="1"/>
    <col min="10001" max="10001" width="1.5703125" style="108" customWidth="1"/>
    <col min="10002" max="10004" width="7.28515625" style="108" customWidth="1"/>
    <col min="10005" max="10005" width="1.140625" style="108" customWidth="1"/>
    <col min="10006" max="10008" width="7.28515625" style="108" customWidth="1"/>
    <col min="10009" max="10009" width="1.42578125" style="108" customWidth="1"/>
    <col min="10010" max="10012" width="7.28515625" style="108" customWidth="1"/>
    <col min="10013" max="10240" width="11.42578125" style="108"/>
    <col min="10241" max="10241" width="17.7109375" style="108" customWidth="1"/>
    <col min="10242" max="10244" width="7.42578125" style="108" bestFit="1" customWidth="1"/>
    <col min="10245" max="10245" width="1.42578125" style="108" customWidth="1"/>
    <col min="10246" max="10248" width="7.28515625" style="108" customWidth="1"/>
    <col min="10249" max="10249" width="1.42578125" style="108" customWidth="1"/>
    <col min="10250" max="10252" width="7.28515625" style="108" customWidth="1"/>
    <col min="10253" max="10253" width="1.85546875" style="108" customWidth="1"/>
    <col min="10254" max="10256" width="7.28515625" style="108" customWidth="1"/>
    <col min="10257" max="10257" width="1.5703125" style="108" customWidth="1"/>
    <col min="10258" max="10260" width="7.28515625" style="108" customWidth="1"/>
    <col min="10261" max="10261" width="1.140625" style="108" customWidth="1"/>
    <col min="10262" max="10264" width="7.28515625" style="108" customWidth="1"/>
    <col min="10265" max="10265" width="1.42578125" style="108" customWidth="1"/>
    <col min="10266" max="10268" width="7.28515625" style="108" customWidth="1"/>
    <col min="10269" max="10496" width="11.42578125" style="108"/>
    <col min="10497" max="10497" width="17.7109375" style="108" customWidth="1"/>
    <col min="10498" max="10500" width="7.42578125" style="108" bestFit="1" customWidth="1"/>
    <col min="10501" max="10501" width="1.42578125" style="108" customWidth="1"/>
    <col min="10502" max="10504" width="7.28515625" style="108" customWidth="1"/>
    <col min="10505" max="10505" width="1.42578125" style="108" customWidth="1"/>
    <col min="10506" max="10508" width="7.28515625" style="108" customWidth="1"/>
    <col min="10509" max="10509" width="1.85546875" style="108" customWidth="1"/>
    <col min="10510" max="10512" width="7.28515625" style="108" customWidth="1"/>
    <col min="10513" max="10513" width="1.5703125" style="108" customWidth="1"/>
    <col min="10514" max="10516" width="7.28515625" style="108" customWidth="1"/>
    <col min="10517" max="10517" width="1.140625" style="108" customWidth="1"/>
    <col min="10518" max="10520" width="7.28515625" style="108" customWidth="1"/>
    <col min="10521" max="10521" width="1.42578125" style="108" customWidth="1"/>
    <col min="10522" max="10524" width="7.28515625" style="108" customWidth="1"/>
    <col min="10525" max="10752" width="11.42578125" style="108"/>
    <col min="10753" max="10753" width="17.7109375" style="108" customWidth="1"/>
    <col min="10754" max="10756" width="7.42578125" style="108" bestFit="1" customWidth="1"/>
    <col min="10757" max="10757" width="1.42578125" style="108" customWidth="1"/>
    <col min="10758" max="10760" width="7.28515625" style="108" customWidth="1"/>
    <col min="10761" max="10761" width="1.42578125" style="108" customWidth="1"/>
    <col min="10762" max="10764" width="7.28515625" style="108" customWidth="1"/>
    <col min="10765" max="10765" width="1.85546875" style="108" customWidth="1"/>
    <col min="10766" max="10768" width="7.28515625" style="108" customWidth="1"/>
    <col min="10769" max="10769" width="1.5703125" style="108" customWidth="1"/>
    <col min="10770" max="10772" width="7.28515625" style="108" customWidth="1"/>
    <col min="10773" max="10773" width="1.140625" style="108" customWidth="1"/>
    <col min="10774" max="10776" width="7.28515625" style="108" customWidth="1"/>
    <col min="10777" max="10777" width="1.42578125" style="108" customWidth="1"/>
    <col min="10778" max="10780" width="7.28515625" style="108" customWidth="1"/>
    <col min="10781" max="11008" width="11.42578125" style="108"/>
    <col min="11009" max="11009" width="17.7109375" style="108" customWidth="1"/>
    <col min="11010" max="11012" width="7.42578125" style="108" bestFit="1" customWidth="1"/>
    <col min="11013" max="11013" width="1.42578125" style="108" customWidth="1"/>
    <col min="11014" max="11016" width="7.28515625" style="108" customWidth="1"/>
    <col min="11017" max="11017" width="1.42578125" style="108" customWidth="1"/>
    <col min="11018" max="11020" width="7.28515625" style="108" customWidth="1"/>
    <col min="11021" max="11021" width="1.85546875" style="108" customWidth="1"/>
    <col min="11022" max="11024" width="7.28515625" style="108" customWidth="1"/>
    <col min="11025" max="11025" width="1.5703125" style="108" customWidth="1"/>
    <col min="11026" max="11028" width="7.28515625" style="108" customWidth="1"/>
    <col min="11029" max="11029" width="1.140625" style="108" customWidth="1"/>
    <col min="11030" max="11032" width="7.28515625" style="108" customWidth="1"/>
    <col min="11033" max="11033" width="1.42578125" style="108" customWidth="1"/>
    <col min="11034" max="11036" width="7.28515625" style="108" customWidth="1"/>
    <col min="11037" max="11264" width="11.42578125" style="108"/>
    <col min="11265" max="11265" width="17.7109375" style="108" customWidth="1"/>
    <col min="11266" max="11268" width="7.42578125" style="108" bestFit="1" customWidth="1"/>
    <col min="11269" max="11269" width="1.42578125" style="108" customWidth="1"/>
    <col min="11270" max="11272" width="7.28515625" style="108" customWidth="1"/>
    <col min="11273" max="11273" width="1.42578125" style="108" customWidth="1"/>
    <col min="11274" max="11276" width="7.28515625" style="108" customWidth="1"/>
    <col min="11277" max="11277" width="1.85546875" style="108" customWidth="1"/>
    <col min="11278" max="11280" width="7.28515625" style="108" customWidth="1"/>
    <col min="11281" max="11281" width="1.5703125" style="108" customWidth="1"/>
    <col min="11282" max="11284" width="7.28515625" style="108" customWidth="1"/>
    <col min="11285" max="11285" width="1.140625" style="108" customWidth="1"/>
    <col min="11286" max="11288" width="7.28515625" style="108" customWidth="1"/>
    <col min="11289" max="11289" width="1.42578125" style="108" customWidth="1"/>
    <col min="11290" max="11292" width="7.28515625" style="108" customWidth="1"/>
    <col min="11293" max="11520" width="11.42578125" style="108"/>
    <col min="11521" max="11521" width="17.7109375" style="108" customWidth="1"/>
    <col min="11522" max="11524" width="7.42578125" style="108" bestFit="1" customWidth="1"/>
    <col min="11525" max="11525" width="1.42578125" style="108" customWidth="1"/>
    <col min="11526" max="11528" width="7.28515625" style="108" customWidth="1"/>
    <col min="11529" max="11529" width="1.42578125" style="108" customWidth="1"/>
    <col min="11530" max="11532" width="7.28515625" style="108" customWidth="1"/>
    <col min="11533" max="11533" width="1.85546875" style="108" customWidth="1"/>
    <col min="11534" max="11536" width="7.28515625" style="108" customWidth="1"/>
    <col min="11537" max="11537" width="1.5703125" style="108" customWidth="1"/>
    <col min="11538" max="11540" width="7.28515625" style="108" customWidth="1"/>
    <col min="11541" max="11541" width="1.140625" style="108" customWidth="1"/>
    <col min="11542" max="11544" width="7.28515625" style="108" customWidth="1"/>
    <col min="11545" max="11545" width="1.42578125" style="108" customWidth="1"/>
    <col min="11546" max="11548" width="7.28515625" style="108" customWidth="1"/>
    <col min="11549" max="11776" width="11.42578125" style="108"/>
    <col min="11777" max="11777" width="17.7109375" style="108" customWidth="1"/>
    <col min="11778" max="11780" width="7.42578125" style="108" bestFit="1" customWidth="1"/>
    <col min="11781" max="11781" width="1.42578125" style="108" customWidth="1"/>
    <col min="11782" max="11784" width="7.28515625" style="108" customWidth="1"/>
    <col min="11785" max="11785" width="1.42578125" style="108" customWidth="1"/>
    <col min="11786" max="11788" width="7.28515625" style="108" customWidth="1"/>
    <col min="11789" max="11789" width="1.85546875" style="108" customWidth="1"/>
    <col min="11790" max="11792" width="7.28515625" style="108" customWidth="1"/>
    <col min="11793" max="11793" width="1.5703125" style="108" customWidth="1"/>
    <col min="11794" max="11796" width="7.28515625" style="108" customWidth="1"/>
    <col min="11797" max="11797" width="1.140625" style="108" customWidth="1"/>
    <col min="11798" max="11800" width="7.28515625" style="108" customWidth="1"/>
    <col min="11801" max="11801" width="1.42578125" style="108" customWidth="1"/>
    <col min="11802" max="11804" width="7.28515625" style="108" customWidth="1"/>
    <col min="11805" max="12032" width="11.42578125" style="108"/>
    <col min="12033" max="12033" width="17.7109375" style="108" customWidth="1"/>
    <col min="12034" max="12036" width="7.42578125" style="108" bestFit="1" customWidth="1"/>
    <col min="12037" max="12037" width="1.42578125" style="108" customWidth="1"/>
    <col min="12038" max="12040" width="7.28515625" style="108" customWidth="1"/>
    <col min="12041" max="12041" width="1.42578125" style="108" customWidth="1"/>
    <col min="12042" max="12044" width="7.28515625" style="108" customWidth="1"/>
    <col min="12045" max="12045" width="1.85546875" style="108" customWidth="1"/>
    <col min="12046" max="12048" width="7.28515625" style="108" customWidth="1"/>
    <col min="12049" max="12049" width="1.5703125" style="108" customWidth="1"/>
    <col min="12050" max="12052" width="7.28515625" style="108" customWidth="1"/>
    <col min="12053" max="12053" width="1.140625" style="108" customWidth="1"/>
    <col min="12054" max="12056" width="7.28515625" style="108" customWidth="1"/>
    <col min="12057" max="12057" width="1.42578125" style="108" customWidth="1"/>
    <col min="12058" max="12060" width="7.28515625" style="108" customWidth="1"/>
    <col min="12061" max="12288" width="11.42578125" style="108"/>
    <col min="12289" max="12289" width="17.7109375" style="108" customWidth="1"/>
    <col min="12290" max="12292" width="7.42578125" style="108" bestFit="1" customWidth="1"/>
    <col min="12293" max="12293" width="1.42578125" style="108" customWidth="1"/>
    <col min="12294" max="12296" width="7.28515625" style="108" customWidth="1"/>
    <col min="12297" max="12297" width="1.42578125" style="108" customWidth="1"/>
    <col min="12298" max="12300" width="7.28515625" style="108" customWidth="1"/>
    <col min="12301" max="12301" width="1.85546875" style="108" customWidth="1"/>
    <col min="12302" max="12304" width="7.28515625" style="108" customWidth="1"/>
    <col min="12305" max="12305" width="1.5703125" style="108" customWidth="1"/>
    <col min="12306" max="12308" width="7.28515625" style="108" customWidth="1"/>
    <col min="12309" max="12309" width="1.140625" style="108" customWidth="1"/>
    <col min="12310" max="12312" width="7.28515625" style="108" customWidth="1"/>
    <col min="12313" max="12313" width="1.42578125" style="108" customWidth="1"/>
    <col min="12314" max="12316" width="7.28515625" style="108" customWidth="1"/>
    <col min="12317" max="12544" width="11.42578125" style="108"/>
    <col min="12545" max="12545" width="17.7109375" style="108" customWidth="1"/>
    <col min="12546" max="12548" width="7.42578125" style="108" bestFit="1" customWidth="1"/>
    <col min="12549" max="12549" width="1.42578125" style="108" customWidth="1"/>
    <col min="12550" max="12552" width="7.28515625" style="108" customWidth="1"/>
    <col min="12553" max="12553" width="1.42578125" style="108" customWidth="1"/>
    <col min="12554" max="12556" width="7.28515625" style="108" customWidth="1"/>
    <col min="12557" max="12557" width="1.85546875" style="108" customWidth="1"/>
    <col min="12558" max="12560" width="7.28515625" style="108" customWidth="1"/>
    <col min="12561" max="12561" width="1.5703125" style="108" customWidth="1"/>
    <col min="12562" max="12564" width="7.28515625" style="108" customWidth="1"/>
    <col min="12565" max="12565" width="1.140625" style="108" customWidth="1"/>
    <col min="12566" max="12568" width="7.28515625" style="108" customWidth="1"/>
    <col min="12569" max="12569" width="1.42578125" style="108" customWidth="1"/>
    <col min="12570" max="12572" width="7.28515625" style="108" customWidth="1"/>
    <col min="12573" max="12800" width="11.42578125" style="108"/>
    <col min="12801" max="12801" width="17.7109375" style="108" customWidth="1"/>
    <col min="12802" max="12804" width="7.42578125" style="108" bestFit="1" customWidth="1"/>
    <col min="12805" max="12805" width="1.42578125" style="108" customWidth="1"/>
    <col min="12806" max="12808" width="7.28515625" style="108" customWidth="1"/>
    <col min="12809" max="12809" width="1.42578125" style="108" customWidth="1"/>
    <col min="12810" max="12812" width="7.28515625" style="108" customWidth="1"/>
    <col min="12813" max="12813" width="1.85546875" style="108" customWidth="1"/>
    <col min="12814" max="12816" width="7.28515625" style="108" customWidth="1"/>
    <col min="12817" max="12817" width="1.5703125" style="108" customWidth="1"/>
    <col min="12818" max="12820" width="7.28515625" style="108" customWidth="1"/>
    <col min="12821" max="12821" width="1.140625" style="108" customWidth="1"/>
    <col min="12822" max="12824" width="7.28515625" style="108" customWidth="1"/>
    <col min="12825" max="12825" width="1.42578125" style="108" customWidth="1"/>
    <col min="12826" max="12828" width="7.28515625" style="108" customWidth="1"/>
    <col min="12829" max="13056" width="11.42578125" style="108"/>
    <col min="13057" max="13057" width="17.7109375" style="108" customWidth="1"/>
    <col min="13058" max="13060" width="7.42578125" style="108" bestFit="1" customWidth="1"/>
    <col min="13061" max="13061" width="1.42578125" style="108" customWidth="1"/>
    <col min="13062" max="13064" width="7.28515625" style="108" customWidth="1"/>
    <col min="13065" max="13065" width="1.42578125" style="108" customWidth="1"/>
    <col min="13066" max="13068" width="7.28515625" style="108" customWidth="1"/>
    <col min="13069" max="13069" width="1.85546875" style="108" customWidth="1"/>
    <col min="13070" max="13072" width="7.28515625" style="108" customWidth="1"/>
    <col min="13073" max="13073" width="1.5703125" style="108" customWidth="1"/>
    <col min="13074" max="13076" width="7.28515625" style="108" customWidth="1"/>
    <col min="13077" max="13077" width="1.140625" style="108" customWidth="1"/>
    <col min="13078" max="13080" width="7.28515625" style="108" customWidth="1"/>
    <col min="13081" max="13081" width="1.42578125" style="108" customWidth="1"/>
    <col min="13082" max="13084" width="7.28515625" style="108" customWidth="1"/>
    <col min="13085" max="13312" width="11.42578125" style="108"/>
    <col min="13313" max="13313" width="17.7109375" style="108" customWidth="1"/>
    <col min="13314" max="13316" width="7.42578125" style="108" bestFit="1" customWidth="1"/>
    <col min="13317" max="13317" width="1.42578125" style="108" customWidth="1"/>
    <col min="13318" max="13320" width="7.28515625" style="108" customWidth="1"/>
    <col min="13321" max="13321" width="1.42578125" style="108" customWidth="1"/>
    <col min="13322" max="13324" width="7.28515625" style="108" customWidth="1"/>
    <col min="13325" max="13325" width="1.85546875" style="108" customWidth="1"/>
    <col min="13326" max="13328" width="7.28515625" style="108" customWidth="1"/>
    <col min="13329" max="13329" width="1.5703125" style="108" customWidth="1"/>
    <col min="13330" max="13332" width="7.28515625" style="108" customWidth="1"/>
    <col min="13333" max="13333" width="1.140625" style="108" customWidth="1"/>
    <col min="13334" max="13336" width="7.28515625" style="108" customWidth="1"/>
    <col min="13337" max="13337" width="1.42578125" style="108" customWidth="1"/>
    <col min="13338" max="13340" width="7.28515625" style="108" customWidth="1"/>
    <col min="13341" max="13568" width="11.42578125" style="108"/>
    <col min="13569" max="13569" width="17.7109375" style="108" customWidth="1"/>
    <col min="13570" max="13572" width="7.42578125" style="108" bestFit="1" customWidth="1"/>
    <col min="13573" max="13573" width="1.42578125" style="108" customWidth="1"/>
    <col min="13574" max="13576" width="7.28515625" style="108" customWidth="1"/>
    <col min="13577" max="13577" width="1.42578125" style="108" customWidth="1"/>
    <col min="13578" max="13580" width="7.28515625" style="108" customWidth="1"/>
    <col min="13581" max="13581" width="1.85546875" style="108" customWidth="1"/>
    <col min="13582" max="13584" width="7.28515625" style="108" customWidth="1"/>
    <col min="13585" max="13585" width="1.5703125" style="108" customWidth="1"/>
    <col min="13586" max="13588" width="7.28515625" style="108" customWidth="1"/>
    <col min="13589" max="13589" width="1.140625" style="108" customWidth="1"/>
    <col min="13590" max="13592" width="7.28515625" style="108" customWidth="1"/>
    <col min="13593" max="13593" width="1.42578125" style="108" customWidth="1"/>
    <col min="13594" max="13596" width="7.28515625" style="108" customWidth="1"/>
    <col min="13597" max="13824" width="11.42578125" style="108"/>
    <col min="13825" max="13825" width="17.7109375" style="108" customWidth="1"/>
    <col min="13826" max="13828" width="7.42578125" style="108" bestFit="1" customWidth="1"/>
    <col min="13829" max="13829" width="1.42578125" style="108" customWidth="1"/>
    <col min="13830" max="13832" width="7.28515625" style="108" customWidth="1"/>
    <col min="13833" max="13833" width="1.42578125" style="108" customWidth="1"/>
    <col min="13834" max="13836" width="7.28515625" style="108" customWidth="1"/>
    <col min="13837" max="13837" width="1.85546875" style="108" customWidth="1"/>
    <col min="13838" max="13840" width="7.28515625" style="108" customWidth="1"/>
    <col min="13841" max="13841" width="1.5703125" style="108" customWidth="1"/>
    <col min="13842" max="13844" width="7.28515625" style="108" customWidth="1"/>
    <col min="13845" max="13845" width="1.140625" style="108" customWidth="1"/>
    <col min="13846" max="13848" width="7.28515625" style="108" customWidth="1"/>
    <col min="13849" max="13849" width="1.42578125" style="108" customWidth="1"/>
    <col min="13850" max="13852" width="7.28515625" style="108" customWidth="1"/>
    <col min="13853" max="14080" width="11.42578125" style="108"/>
    <col min="14081" max="14081" width="17.7109375" style="108" customWidth="1"/>
    <col min="14082" max="14084" width="7.42578125" style="108" bestFit="1" customWidth="1"/>
    <col min="14085" max="14085" width="1.42578125" style="108" customWidth="1"/>
    <col min="14086" max="14088" width="7.28515625" style="108" customWidth="1"/>
    <col min="14089" max="14089" width="1.42578125" style="108" customWidth="1"/>
    <col min="14090" max="14092" width="7.28515625" style="108" customWidth="1"/>
    <col min="14093" max="14093" width="1.85546875" style="108" customWidth="1"/>
    <col min="14094" max="14096" width="7.28515625" style="108" customWidth="1"/>
    <col min="14097" max="14097" width="1.5703125" style="108" customWidth="1"/>
    <col min="14098" max="14100" width="7.28515625" style="108" customWidth="1"/>
    <col min="14101" max="14101" width="1.140625" style="108" customWidth="1"/>
    <col min="14102" max="14104" width="7.28515625" style="108" customWidth="1"/>
    <col min="14105" max="14105" width="1.42578125" style="108" customWidth="1"/>
    <col min="14106" max="14108" width="7.28515625" style="108" customWidth="1"/>
    <col min="14109" max="14336" width="11.42578125" style="108"/>
    <col min="14337" max="14337" width="17.7109375" style="108" customWidth="1"/>
    <col min="14338" max="14340" width="7.42578125" style="108" bestFit="1" customWidth="1"/>
    <col min="14341" max="14341" width="1.42578125" style="108" customWidth="1"/>
    <col min="14342" max="14344" width="7.28515625" style="108" customWidth="1"/>
    <col min="14345" max="14345" width="1.42578125" style="108" customWidth="1"/>
    <col min="14346" max="14348" width="7.28515625" style="108" customWidth="1"/>
    <col min="14349" max="14349" width="1.85546875" style="108" customWidth="1"/>
    <col min="14350" max="14352" width="7.28515625" style="108" customWidth="1"/>
    <col min="14353" max="14353" width="1.5703125" style="108" customWidth="1"/>
    <col min="14354" max="14356" width="7.28515625" style="108" customWidth="1"/>
    <col min="14357" max="14357" width="1.140625" style="108" customWidth="1"/>
    <col min="14358" max="14360" width="7.28515625" style="108" customWidth="1"/>
    <col min="14361" max="14361" width="1.42578125" style="108" customWidth="1"/>
    <col min="14362" max="14364" width="7.28515625" style="108" customWidth="1"/>
    <col min="14365" max="14592" width="11.42578125" style="108"/>
    <col min="14593" max="14593" width="17.7109375" style="108" customWidth="1"/>
    <col min="14594" max="14596" width="7.42578125" style="108" bestFit="1" customWidth="1"/>
    <col min="14597" max="14597" width="1.42578125" style="108" customWidth="1"/>
    <col min="14598" max="14600" width="7.28515625" style="108" customWidth="1"/>
    <col min="14601" max="14601" width="1.42578125" style="108" customWidth="1"/>
    <col min="14602" max="14604" width="7.28515625" style="108" customWidth="1"/>
    <col min="14605" max="14605" width="1.85546875" style="108" customWidth="1"/>
    <col min="14606" max="14608" width="7.28515625" style="108" customWidth="1"/>
    <col min="14609" max="14609" width="1.5703125" style="108" customWidth="1"/>
    <col min="14610" max="14612" width="7.28515625" style="108" customWidth="1"/>
    <col min="14613" max="14613" width="1.140625" style="108" customWidth="1"/>
    <col min="14614" max="14616" width="7.28515625" style="108" customWidth="1"/>
    <col min="14617" max="14617" width="1.42578125" style="108" customWidth="1"/>
    <col min="14618" max="14620" width="7.28515625" style="108" customWidth="1"/>
    <col min="14621" max="14848" width="11.42578125" style="108"/>
    <col min="14849" max="14849" width="17.7109375" style="108" customWidth="1"/>
    <col min="14850" max="14852" width="7.42578125" style="108" bestFit="1" customWidth="1"/>
    <col min="14853" max="14853" width="1.42578125" style="108" customWidth="1"/>
    <col min="14854" max="14856" width="7.28515625" style="108" customWidth="1"/>
    <col min="14857" max="14857" width="1.42578125" style="108" customWidth="1"/>
    <col min="14858" max="14860" width="7.28515625" style="108" customWidth="1"/>
    <col min="14861" max="14861" width="1.85546875" style="108" customWidth="1"/>
    <col min="14862" max="14864" width="7.28515625" style="108" customWidth="1"/>
    <col min="14865" max="14865" width="1.5703125" style="108" customWidth="1"/>
    <col min="14866" max="14868" width="7.28515625" style="108" customWidth="1"/>
    <col min="14869" max="14869" width="1.140625" style="108" customWidth="1"/>
    <col min="14870" max="14872" width="7.28515625" style="108" customWidth="1"/>
    <col min="14873" max="14873" width="1.42578125" style="108" customWidth="1"/>
    <col min="14874" max="14876" width="7.28515625" style="108" customWidth="1"/>
    <col min="14877" max="15104" width="11.42578125" style="108"/>
    <col min="15105" max="15105" width="17.7109375" style="108" customWidth="1"/>
    <col min="15106" max="15108" width="7.42578125" style="108" bestFit="1" customWidth="1"/>
    <col min="15109" max="15109" width="1.42578125" style="108" customWidth="1"/>
    <col min="15110" max="15112" width="7.28515625" style="108" customWidth="1"/>
    <col min="15113" max="15113" width="1.42578125" style="108" customWidth="1"/>
    <col min="15114" max="15116" width="7.28515625" style="108" customWidth="1"/>
    <col min="15117" max="15117" width="1.85546875" style="108" customWidth="1"/>
    <col min="15118" max="15120" width="7.28515625" style="108" customWidth="1"/>
    <col min="15121" max="15121" width="1.5703125" style="108" customWidth="1"/>
    <col min="15122" max="15124" width="7.28515625" style="108" customWidth="1"/>
    <col min="15125" max="15125" width="1.140625" style="108" customWidth="1"/>
    <col min="15126" max="15128" width="7.28515625" style="108" customWidth="1"/>
    <col min="15129" max="15129" width="1.42578125" style="108" customWidth="1"/>
    <col min="15130" max="15132" width="7.28515625" style="108" customWidth="1"/>
    <col min="15133" max="15360" width="11.42578125" style="108"/>
    <col min="15361" max="15361" width="17.7109375" style="108" customWidth="1"/>
    <col min="15362" max="15364" width="7.42578125" style="108" bestFit="1" customWidth="1"/>
    <col min="15365" max="15365" width="1.42578125" style="108" customWidth="1"/>
    <col min="15366" max="15368" width="7.28515625" style="108" customWidth="1"/>
    <col min="15369" max="15369" width="1.42578125" style="108" customWidth="1"/>
    <col min="15370" max="15372" width="7.28515625" style="108" customWidth="1"/>
    <col min="15373" max="15373" width="1.85546875" style="108" customWidth="1"/>
    <col min="15374" max="15376" width="7.28515625" style="108" customWidth="1"/>
    <col min="15377" max="15377" width="1.5703125" style="108" customWidth="1"/>
    <col min="15378" max="15380" width="7.28515625" style="108" customWidth="1"/>
    <col min="15381" max="15381" width="1.140625" style="108" customWidth="1"/>
    <col min="15382" max="15384" width="7.28515625" style="108" customWidth="1"/>
    <col min="15385" max="15385" width="1.42578125" style="108" customWidth="1"/>
    <col min="15386" max="15388" width="7.28515625" style="108" customWidth="1"/>
    <col min="15389" max="15616" width="11.42578125" style="108"/>
    <col min="15617" max="15617" width="17.7109375" style="108" customWidth="1"/>
    <col min="15618" max="15620" width="7.42578125" style="108" bestFit="1" customWidth="1"/>
    <col min="15621" max="15621" width="1.42578125" style="108" customWidth="1"/>
    <col min="15622" max="15624" width="7.28515625" style="108" customWidth="1"/>
    <col min="15625" max="15625" width="1.42578125" style="108" customWidth="1"/>
    <col min="15626" max="15628" width="7.28515625" style="108" customWidth="1"/>
    <col min="15629" max="15629" width="1.85546875" style="108" customWidth="1"/>
    <col min="15630" max="15632" width="7.28515625" style="108" customWidth="1"/>
    <col min="15633" max="15633" width="1.5703125" style="108" customWidth="1"/>
    <col min="15634" max="15636" width="7.28515625" style="108" customWidth="1"/>
    <col min="15637" max="15637" width="1.140625" style="108" customWidth="1"/>
    <col min="15638" max="15640" width="7.28515625" style="108" customWidth="1"/>
    <col min="15641" max="15641" width="1.42578125" style="108" customWidth="1"/>
    <col min="15642" max="15644" width="7.28515625" style="108" customWidth="1"/>
    <col min="15645" max="15872" width="11.42578125" style="108"/>
    <col min="15873" max="15873" width="17.7109375" style="108" customWidth="1"/>
    <col min="15874" max="15876" width="7.42578125" style="108" bestFit="1" customWidth="1"/>
    <col min="15877" max="15877" width="1.42578125" style="108" customWidth="1"/>
    <col min="15878" max="15880" width="7.28515625" style="108" customWidth="1"/>
    <col min="15881" max="15881" width="1.42578125" style="108" customWidth="1"/>
    <col min="15882" max="15884" width="7.28515625" style="108" customWidth="1"/>
    <col min="15885" max="15885" width="1.85546875" style="108" customWidth="1"/>
    <col min="15886" max="15888" width="7.28515625" style="108" customWidth="1"/>
    <col min="15889" max="15889" width="1.5703125" style="108" customWidth="1"/>
    <col min="15890" max="15892" width="7.28515625" style="108" customWidth="1"/>
    <col min="15893" max="15893" width="1.140625" style="108" customWidth="1"/>
    <col min="15894" max="15896" width="7.28515625" style="108" customWidth="1"/>
    <col min="15897" max="15897" width="1.42578125" style="108" customWidth="1"/>
    <col min="15898" max="15900" width="7.28515625" style="108" customWidth="1"/>
    <col min="15901" max="16128" width="11.42578125" style="108"/>
    <col min="16129" max="16129" width="17.7109375" style="108" customWidth="1"/>
    <col min="16130" max="16132" width="7.42578125" style="108" bestFit="1" customWidth="1"/>
    <col min="16133" max="16133" width="1.42578125" style="108" customWidth="1"/>
    <col min="16134" max="16136" width="7.28515625" style="108" customWidth="1"/>
    <col min="16137" max="16137" width="1.42578125" style="108" customWidth="1"/>
    <col min="16138" max="16140" width="7.28515625" style="108" customWidth="1"/>
    <col min="16141" max="16141" width="1.85546875" style="108" customWidth="1"/>
    <col min="16142" max="16144" width="7.28515625" style="108" customWidth="1"/>
    <col min="16145" max="16145" width="1.5703125" style="108" customWidth="1"/>
    <col min="16146" max="16148" width="7.28515625" style="108" customWidth="1"/>
    <col min="16149" max="16149" width="1.140625" style="108" customWidth="1"/>
    <col min="16150" max="16152" width="7.28515625" style="108" customWidth="1"/>
    <col min="16153" max="16153" width="1.42578125" style="108" customWidth="1"/>
    <col min="16154" max="16156" width="7.28515625" style="108" customWidth="1"/>
    <col min="16157" max="16384" width="11.42578125" style="108"/>
  </cols>
  <sheetData>
    <row r="1" spans="1:32" ht="15" customHeight="1" x14ac:dyDescent="0.2">
      <c r="A1" s="330" t="s">
        <v>320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D1" s="29"/>
      <c r="AE1" s="318" t="s">
        <v>356</v>
      </c>
      <c r="AF1" s="318"/>
    </row>
    <row r="2" spans="1:32" ht="15" customHeight="1" x14ac:dyDescent="0.2">
      <c r="A2" s="330" t="s">
        <v>161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D2" s="30"/>
      <c r="AE2" s="318"/>
      <c r="AF2" s="318"/>
    </row>
    <row r="3" spans="1:32" ht="15" customHeight="1" x14ac:dyDescent="0.25">
      <c r="A3" s="330" t="s">
        <v>254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</row>
    <row r="4" spans="1:32" ht="15" customHeight="1" x14ac:dyDescent="0.25">
      <c r="A4" s="330" t="s">
        <v>264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</row>
    <row r="5" spans="1:32" ht="15" customHeight="1" x14ac:dyDescent="0.25">
      <c r="A5" s="330" t="s">
        <v>248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</row>
    <row r="6" spans="1:32" ht="15" customHeight="1" x14ac:dyDescent="0.25">
      <c r="A6" s="330" t="s">
        <v>515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</row>
    <row r="7" spans="1:32" ht="15" customHeight="1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</row>
    <row r="8" spans="1:32" ht="15" customHeight="1" x14ac:dyDescent="0.25">
      <c r="A8" s="337" t="s">
        <v>260</v>
      </c>
      <c r="B8" s="331" t="s">
        <v>19</v>
      </c>
      <c r="C8" s="331"/>
      <c r="D8" s="331"/>
      <c r="E8" s="109"/>
      <c r="F8" s="331" t="s">
        <v>116</v>
      </c>
      <c r="G8" s="331"/>
      <c r="H8" s="331"/>
      <c r="I8" s="109"/>
      <c r="J8" s="331" t="s">
        <v>117</v>
      </c>
      <c r="K8" s="331"/>
      <c r="L8" s="331"/>
      <c r="M8" s="109"/>
      <c r="N8" s="331" t="s">
        <v>118</v>
      </c>
      <c r="O8" s="331"/>
      <c r="P8" s="331"/>
      <c r="Q8" s="109"/>
      <c r="R8" s="331" t="s">
        <v>119</v>
      </c>
      <c r="S8" s="331"/>
      <c r="T8" s="331"/>
      <c r="U8" s="109"/>
      <c r="V8" s="331" t="s">
        <v>120</v>
      </c>
      <c r="W8" s="331"/>
      <c r="X8" s="331"/>
      <c r="Y8" s="109"/>
      <c r="Z8" s="331" t="s">
        <v>121</v>
      </c>
      <c r="AA8" s="331"/>
      <c r="AB8" s="331"/>
    </row>
    <row r="9" spans="1:32" ht="15" customHeight="1" thickBot="1" x14ac:dyDescent="0.3">
      <c r="A9" s="338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  <c r="U9" s="111"/>
      <c r="V9" s="110" t="s">
        <v>70</v>
      </c>
      <c r="W9" s="110" t="s">
        <v>71</v>
      </c>
      <c r="X9" s="110" t="s">
        <v>72</v>
      </c>
      <c r="Y9" s="111"/>
      <c r="Z9" s="110" t="s">
        <v>70</v>
      </c>
      <c r="AA9" s="110" t="s">
        <v>71</v>
      </c>
      <c r="AB9" s="110" t="s">
        <v>72</v>
      </c>
    </row>
    <row r="10" spans="1:32" ht="15" customHeight="1" x14ac:dyDescent="0.25">
      <c r="A10" s="127"/>
      <c r="B10" s="113"/>
      <c r="C10" s="113"/>
      <c r="D10" s="113"/>
      <c r="E10" s="114"/>
      <c r="F10" s="113"/>
      <c r="G10" s="113"/>
      <c r="H10" s="113"/>
      <c r="I10" s="114"/>
      <c r="J10" s="113"/>
      <c r="K10" s="113"/>
      <c r="L10" s="113"/>
      <c r="M10" s="114"/>
      <c r="N10" s="113"/>
      <c r="O10" s="113"/>
      <c r="P10" s="113"/>
      <c r="Q10" s="114"/>
      <c r="R10" s="113"/>
      <c r="S10" s="113"/>
      <c r="T10" s="113"/>
      <c r="U10" s="114"/>
      <c r="V10" s="113"/>
      <c r="W10" s="113"/>
      <c r="X10" s="113"/>
      <c r="Y10" s="114"/>
      <c r="Z10" s="113"/>
      <c r="AA10" s="113"/>
      <c r="AB10" s="113"/>
    </row>
    <row r="11" spans="1:32" ht="15" customHeight="1" x14ac:dyDescent="0.25">
      <c r="A11" s="151" t="s">
        <v>262</v>
      </c>
      <c r="B11" s="153">
        <f>SUM(B13:B34)</f>
        <v>28700</v>
      </c>
      <c r="C11" s="153">
        <f>SUM(C13:C34)</f>
        <v>13759</v>
      </c>
      <c r="D11" s="153">
        <f>SUM(D13:D34)</f>
        <v>14941</v>
      </c>
      <c r="E11" s="153"/>
      <c r="F11" s="153">
        <f>SUM(F13:F34)</f>
        <v>4473</v>
      </c>
      <c r="G11" s="153">
        <f>SUM(G13:G34)</f>
        <v>2391</v>
      </c>
      <c r="H11" s="153">
        <f>SUM(H13:H34)</f>
        <v>2082</v>
      </c>
      <c r="I11" s="153"/>
      <c r="J11" s="153">
        <f>SUM(J13:J34)</f>
        <v>5426</v>
      </c>
      <c r="K11" s="153">
        <f>SUM(K13:K34)</f>
        <v>2703</v>
      </c>
      <c r="L11" s="153">
        <f>SUM(L13:L34)</f>
        <v>2723</v>
      </c>
      <c r="M11" s="153"/>
      <c r="N11" s="153">
        <f>SUM(N13:N34)</f>
        <v>5482</v>
      </c>
      <c r="O11" s="153">
        <f>SUM(O13:O34)</f>
        <v>2680</v>
      </c>
      <c r="P11" s="153">
        <f>SUM(P13:P34)</f>
        <v>2802</v>
      </c>
      <c r="Q11" s="153"/>
      <c r="R11" s="153">
        <f>SUM(R13:R34)</f>
        <v>7409</v>
      </c>
      <c r="S11" s="153">
        <f>SUM(S13:S34)</f>
        <v>3451</v>
      </c>
      <c r="T11" s="153">
        <f>SUM(T13:T34)</f>
        <v>3958</v>
      </c>
      <c r="U11" s="153"/>
      <c r="V11" s="153">
        <f>SUM(V13:V34)</f>
        <v>5910</v>
      </c>
      <c r="W11" s="153">
        <f>SUM(W13:W34)</f>
        <v>2534</v>
      </c>
      <c r="X11" s="153">
        <f>SUM(X13:X34)</f>
        <v>3376</v>
      </c>
      <c r="Y11" s="153"/>
      <c r="Z11" s="153">
        <f>SUM(Z13:Z34)</f>
        <v>0</v>
      </c>
      <c r="AA11" s="153">
        <f>SUM(AA13:AA34)</f>
        <v>0</v>
      </c>
      <c r="AB11" s="153">
        <f>SUM(AB13:AB34)</f>
        <v>0</v>
      </c>
    </row>
    <row r="12" spans="1:32" ht="15" customHeight="1" x14ac:dyDescent="0.25">
      <c r="A12" s="108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</row>
    <row r="13" spans="1:32" ht="15" customHeight="1" x14ac:dyDescent="0.2">
      <c r="A13" s="108" t="s">
        <v>79</v>
      </c>
      <c r="B13" s="272">
        <v>505</v>
      </c>
      <c r="C13" s="272">
        <v>232</v>
      </c>
      <c r="D13" s="272">
        <v>273</v>
      </c>
      <c r="E13" s="272"/>
      <c r="F13" s="272">
        <v>97</v>
      </c>
      <c r="G13" s="272">
        <v>38</v>
      </c>
      <c r="H13" s="272">
        <v>59</v>
      </c>
      <c r="I13" s="272"/>
      <c r="J13" s="272">
        <v>107</v>
      </c>
      <c r="K13" s="272">
        <v>55</v>
      </c>
      <c r="L13" s="272">
        <v>52</v>
      </c>
      <c r="M13" s="272"/>
      <c r="N13" s="272">
        <v>103</v>
      </c>
      <c r="O13" s="272">
        <v>47</v>
      </c>
      <c r="P13" s="272">
        <v>56</v>
      </c>
      <c r="Q13" s="272"/>
      <c r="R13" s="272">
        <v>106</v>
      </c>
      <c r="S13" s="272">
        <v>54</v>
      </c>
      <c r="T13" s="272">
        <v>52</v>
      </c>
      <c r="U13" s="272"/>
      <c r="V13" s="272">
        <v>92</v>
      </c>
      <c r="W13" s="272">
        <v>38</v>
      </c>
      <c r="X13" s="272">
        <v>54</v>
      </c>
      <c r="Y13" s="119"/>
      <c r="Z13" s="119">
        <v>0</v>
      </c>
      <c r="AA13" s="119">
        <v>0</v>
      </c>
      <c r="AB13" s="119">
        <v>0</v>
      </c>
    </row>
    <row r="14" spans="1:32" ht="15" customHeight="1" x14ac:dyDescent="0.2">
      <c r="A14" s="108" t="s">
        <v>80</v>
      </c>
      <c r="B14" s="272">
        <v>874</v>
      </c>
      <c r="C14" s="272">
        <v>377</v>
      </c>
      <c r="D14" s="272">
        <v>497</v>
      </c>
      <c r="E14" s="272"/>
      <c r="F14" s="272">
        <v>167</v>
      </c>
      <c r="G14" s="272">
        <v>70</v>
      </c>
      <c r="H14" s="272">
        <v>97</v>
      </c>
      <c r="I14" s="272"/>
      <c r="J14" s="272">
        <v>174</v>
      </c>
      <c r="K14" s="272">
        <v>83</v>
      </c>
      <c r="L14" s="272">
        <v>91</v>
      </c>
      <c r="M14" s="272"/>
      <c r="N14" s="272">
        <v>199</v>
      </c>
      <c r="O14" s="272">
        <v>88</v>
      </c>
      <c r="P14" s="272">
        <v>111</v>
      </c>
      <c r="Q14" s="272"/>
      <c r="R14" s="272">
        <v>200</v>
      </c>
      <c r="S14" s="272">
        <v>84</v>
      </c>
      <c r="T14" s="272">
        <v>116</v>
      </c>
      <c r="U14" s="272"/>
      <c r="V14" s="272">
        <v>134</v>
      </c>
      <c r="W14" s="272">
        <v>52</v>
      </c>
      <c r="X14" s="272">
        <v>82</v>
      </c>
      <c r="Y14" s="119"/>
      <c r="Z14" s="119">
        <v>0</v>
      </c>
      <c r="AA14" s="119">
        <v>0</v>
      </c>
      <c r="AB14" s="119">
        <v>0</v>
      </c>
    </row>
    <row r="15" spans="1:32" ht="15" customHeight="1" x14ac:dyDescent="0.2">
      <c r="A15" s="108" t="s">
        <v>82</v>
      </c>
      <c r="B15" s="272">
        <v>825</v>
      </c>
      <c r="C15" s="272">
        <v>373</v>
      </c>
      <c r="D15" s="272">
        <v>452</v>
      </c>
      <c r="E15" s="272"/>
      <c r="F15" s="272">
        <v>130</v>
      </c>
      <c r="G15" s="272">
        <v>74</v>
      </c>
      <c r="H15" s="272">
        <v>56</v>
      </c>
      <c r="I15" s="272"/>
      <c r="J15" s="272">
        <v>210</v>
      </c>
      <c r="K15" s="272">
        <v>86</v>
      </c>
      <c r="L15" s="272">
        <v>124</v>
      </c>
      <c r="M15" s="272"/>
      <c r="N15" s="272">
        <v>201</v>
      </c>
      <c r="O15" s="272">
        <v>100</v>
      </c>
      <c r="P15" s="272">
        <v>101</v>
      </c>
      <c r="Q15" s="272"/>
      <c r="R15" s="272">
        <v>151</v>
      </c>
      <c r="S15" s="272">
        <v>68</v>
      </c>
      <c r="T15" s="272">
        <v>83</v>
      </c>
      <c r="U15" s="272"/>
      <c r="V15" s="272">
        <v>133</v>
      </c>
      <c r="W15" s="272">
        <v>45</v>
      </c>
      <c r="X15" s="272">
        <v>88</v>
      </c>
      <c r="Y15" s="119"/>
      <c r="Z15" s="119">
        <v>0</v>
      </c>
      <c r="AA15" s="119">
        <v>0</v>
      </c>
      <c r="AB15" s="119">
        <v>0</v>
      </c>
    </row>
    <row r="16" spans="1:32" ht="15" customHeight="1" x14ac:dyDescent="0.2">
      <c r="A16" s="108" t="s">
        <v>83</v>
      </c>
      <c r="B16" s="272">
        <v>601</v>
      </c>
      <c r="C16" s="272">
        <v>303</v>
      </c>
      <c r="D16" s="272">
        <v>298</v>
      </c>
      <c r="E16" s="272"/>
      <c r="F16" s="272">
        <v>83</v>
      </c>
      <c r="G16" s="272">
        <v>46</v>
      </c>
      <c r="H16" s="272">
        <v>37</v>
      </c>
      <c r="I16" s="272"/>
      <c r="J16" s="272">
        <v>119</v>
      </c>
      <c r="K16" s="272">
        <v>72</v>
      </c>
      <c r="L16" s="272">
        <v>47</v>
      </c>
      <c r="M16" s="272"/>
      <c r="N16" s="272">
        <v>109</v>
      </c>
      <c r="O16" s="272">
        <v>56</v>
      </c>
      <c r="P16" s="272">
        <v>53</v>
      </c>
      <c r="Q16" s="272"/>
      <c r="R16" s="272">
        <v>165</v>
      </c>
      <c r="S16" s="272">
        <v>81</v>
      </c>
      <c r="T16" s="272">
        <v>84</v>
      </c>
      <c r="U16" s="272"/>
      <c r="V16" s="272">
        <v>125</v>
      </c>
      <c r="W16" s="272">
        <v>48</v>
      </c>
      <c r="X16" s="272">
        <v>77</v>
      </c>
      <c r="Y16" s="119"/>
      <c r="Z16" s="119">
        <v>0</v>
      </c>
      <c r="AA16" s="119">
        <v>0</v>
      </c>
      <c r="AB16" s="119">
        <v>0</v>
      </c>
    </row>
    <row r="17" spans="1:28" ht="15" customHeight="1" x14ac:dyDescent="0.2">
      <c r="A17" s="108" t="s">
        <v>84</v>
      </c>
      <c r="B17" s="272">
        <v>2854</v>
      </c>
      <c r="C17" s="272">
        <v>1509</v>
      </c>
      <c r="D17" s="272">
        <v>1345</v>
      </c>
      <c r="E17" s="272"/>
      <c r="F17" s="272">
        <v>374</v>
      </c>
      <c r="G17" s="272">
        <v>218</v>
      </c>
      <c r="H17" s="272">
        <v>156</v>
      </c>
      <c r="I17" s="272"/>
      <c r="J17" s="272">
        <v>486</v>
      </c>
      <c r="K17" s="272">
        <v>284</v>
      </c>
      <c r="L17" s="272">
        <v>202</v>
      </c>
      <c r="M17" s="272"/>
      <c r="N17" s="272">
        <v>515</v>
      </c>
      <c r="O17" s="272">
        <v>284</v>
      </c>
      <c r="P17" s="272">
        <v>231</v>
      </c>
      <c r="Q17" s="272"/>
      <c r="R17" s="272">
        <v>869</v>
      </c>
      <c r="S17" s="272">
        <v>436</v>
      </c>
      <c r="T17" s="272">
        <v>433</v>
      </c>
      <c r="U17" s="272"/>
      <c r="V17" s="272">
        <v>610</v>
      </c>
      <c r="W17" s="272">
        <v>287</v>
      </c>
      <c r="X17" s="272">
        <v>323</v>
      </c>
      <c r="Y17" s="119"/>
      <c r="Z17" s="119">
        <v>0</v>
      </c>
      <c r="AA17" s="119">
        <v>0</v>
      </c>
      <c r="AB17" s="119">
        <v>0</v>
      </c>
    </row>
    <row r="18" spans="1:28" ht="15" customHeight="1" x14ac:dyDescent="0.2">
      <c r="A18" s="108" t="s">
        <v>86</v>
      </c>
      <c r="B18" s="272">
        <v>1669</v>
      </c>
      <c r="C18" s="272">
        <v>805</v>
      </c>
      <c r="D18" s="272">
        <v>864</v>
      </c>
      <c r="E18" s="272"/>
      <c r="F18" s="272">
        <v>321</v>
      </c>
      <c r="G18" s="272">
        <v>180</v>
      </c>
      <c r="H18" s="272">
        <v>141</v>
      </c>
      <c r="I18" s="272"/>
      <c r="J18" s="272">
        <v>373</v>
      </c>
      <c r="K18" s="272">
        <v>181</v>
      </c>
      <c r="L18" s="272">
        <v>192</v>
      </c>
      <c r="M18" s="272"/>
      <c r="N18" s="272">
        <v>314</v>
      </c>
      <c r="O18" s="272">
        <v>155</v>
      </c>
      <c r="P18" s="272">
        <v>159</v>
      </c>
      <c r="Q18" s="272"/>
      <c r="R18" s="272">
        <v>398</v>
      </c>
      <c r="S18" s="272">
        <v>173</v>
      </c>
      <c r="T18" s="272">
        <v>225</v>
      </c>
      <c r="U18" s="272"/>
      <c r="V18" s="272">
        <v>263</v>
      </c>
      <c r="W18" s="272">
        <v>116</v>
      </c>
      <c r="X18" s="272">
        <v>147</v>
      </c>
      <c r="Y18" s="119"/>
      <c r="Z18" s="119">
        <v>0</v>
      </c>
      <c r="AA18" s="119">
        <v>0</v>
      </c>
      <c r="AB18" s="119">
        <v>0</v>
      </c>
    </row>
    <row r="19" spans="1:28" ht="15" customHeight="1" x14ac:dyDescent="0.2">
      <c r="A19" s="108" t="s">
        <v>87</v>
      </c>
      <c r="B19" s="272">
        <v>2135</v>
      </c>
      <c r="C19" s="272">
        <v>1063</v>
      </c>
      <c r="D19" s="272">
        <v>1072</v>
      </c>
      <c r="E19" s="272"/>
      <c r="F19" s="272">
        <v>316</v>
      </c>
      <c r="G19" s="272">
        <v>185</v>
      </c>
      <c r="H19" s="272">
        <v>131</v>
      </c>
      <c r="I19" s="272"/>
      <c r="J19" s="272">
        <v>381</v>
      </c>
      <c r="K19" s="272">
        <v>209</v>
      </c>
      <c r="L19" s="272">
        <v>172</v>
      </c>
      <c r="M19" s="272"/>
      <c r="N19" s="272">
        <v>432</v>
      </c>
      <c r="O19" s="272">
        <v>226</v>
      </c>
      <c r="P19" s="272">
        <v>206</v>
      </c>
      <c r="Q19" s="272"/>
      <c r="R19" s="272">
        <v>572</v>
      </c>
      <c r="S19" s="272">
        <v>254</v>
      </c>
      <c r="T19" s="272">
        <v>318</v>
      </c>
      <c r="U19" s="272"/>
      <c r="V19" s="272">
        <v>434</v>
      </c>
      <c r="W19" s="272">
        <v>189</v>
      </c>
      <c r="X19" s="272">
        <v>245</v>
      </c>
      <c r="Y19" s="119"/>
      <c r="Z19" s="119">
        <v>0</v>
      </c>
      <c r="AA19" s="119">
        <v>0</v>
      </c>
      <c r="AB19" s="119">
        <v>0</v>
      </c>
    </row>
    <row r="20" spans="1:28" ht="15" customHeight="1" x14ac:dyDescent="0.2">
      <c r="A20" s="108" t="s">
        <v>90</v>
      </c>
      <c r="B20" s="272">
        <v>2783</v>
      </c>
      <c r="C20" s="272">
        <v>1327</v>
      </c>
      <c r="D20" s="272">
        <v>1456</v>
      </c>
      <c r="E20" s="272"/>
      <c r="F20" s="272">
        <v>543</v>
      </c>
      <c r="G20" s="272">
        <v>306</v>
      </c>
      <c r="H20" s="272">
        <v>237</v>
      </c>
      <c r="I20" s="272"/>
      <c r="J20" s="272">
        <v>599</v>
      </c>
      <c r="K20" s="272">
        <v>269</v>
      </c>
      <c r="L20" s="272">
        <v>330</v>
      </c>
      <c r="M20" s="272"/>
      <c r="N20" s="272">
        <v>574</v>
      </c>
      <c r="O20" s="272">
        <v>278</v>
      </c>
      <c r="P20" s="272">
        <v>296</v>
      </c>
      <c r="Q20" s="272"/>
      <c r="R20" s="272">
        <v>649</v>
      </c>
      <c r="S20" s="272">
        <v>311</v>
      </c>
      <c r="T20" s="272">
        <v>338</v>
      </c>
      <c r="U20" s="272"/>
      <c r="V20" s="272">
        <v>418</v>
      </c>
      <c r="W20" s="272">
        <v>163</v>
      </c>
      <c r="X20" s="272">
        <v>255</v>
      </c>
      <c r="Y20" s="119"/>
      <c r="Z20" s="119">
        <v>0</v>
      </c>
      <c r="AA20" s="119">
        <v>0</v>
      </c>
      <c r="AB20" s="119">
        <v>0</v>
      </c>
    </row>
    <row r="21" spans="1:28" ht="15" customHeight="1" x14ac:dyDescent="0.2">
      <c r="A21" s="108" t="s">
        <v>91</v>
      </c>
      <c r="B21" s="272">
        <v>593</v>
      </c>
      <c r="C21" s="272">
        <v>303</v>
      </c>
      <c r="D21" s="272">
        <v>290</v>
      </c>
      <c r="E21" s="272"/>
      <c r="F21" s="272">
        <v>86</v>
      </c>
      <c r="G21" s="272">
        <v>51</v>
      </c>
      <c r="H21" s="272">
        <v>35</v>
      </c>
      <c r="I21" s="272"/>
      <c r="J21" s="272">
        <v>114</v>
      </c>
      <c r="K21" s="272">
        <v>75</v>
      </c>
      <c r="L21" s="272">
        <v>39</v>
      </c>
      <c r="M21" s="272"/>
      <c r="N21" s="272">
        <v>108</v>
      </c>
      <c r="O21" s="272">
        <v>52</v>
      </c>
      <c r="P21" s="272">
        <v>56</v>
      </c>
      <c r="Q21" s="272"/>
      <c r="R21" s="272">
        <v>143</v>
      </c>
      <c r="S21" s="272">
        <v>69</v>
      </c>
      <c r="T21" s="272">
        <v>74</v>
      </c>
      <c r="U21" s="272"/>
      <c r="V21" s="272">
        <v>142</v>
      </c>
      <c r="W21" s="272">
        <v>56</v>
      </c>
      <c r="X21" s="272">
        <v>86</v>
      </c>
      <c r="Y21" s="119"/>
      <c r="Z21" s="119">
        <v>0</v>
      </c>
      <c r="AA21" s="119">
        <v>0</v>
      </c>
      <c r="AB21" s="119">
        <v>0</v>
      </c>
    </row>
    <row r="22" spans="1:28" ht="15" customHeight="1" x14ac:dyDescent="0.2">
      <c r="A22" s="108" t="s">
        <v>92</v>
      </c>
      <c r="B22" s="272">
        <v>1667</v>
      </c>
      <c r="C22" s="272">
        <v>756</v>
      </c>
      <c r="D22" s="272">
        <v>911</v>
      </c>
      <c r="E22" s="272"/>
      <c r="F22" s="272">
        <v>323</v>
      </c>
      <c r="G22" s="272">
        <v>174</v>
      </c>
      <c r="H22" s="272">
        <v>149</v>
      </c>
      <c r="I22" s="272"/>
      <c r="J22" s="272">
        <v>381</v>
      </c>
      <c r="K22" s="272">
        <v>178</v>
      </c>
      <c r="L22" s="272">
        <v>203</v>
      </c>
      <c r="M22" s="272"/>
      <c r="N22" s="272">
        <v>340</v>
      </c>
      <c r="O22" s="272">
        <v>141</v>
      </c>
      <c r="P22" s="272">
        <v>199</v>
      </c>
      <c r="Q22" s="272"/>
      <c r="R22" s="272">
        <v>334</v>
      </c>
      <c r="S22" s="272">
        <v>133</v>
      </c>
      <c r="T22" s="272">
        <v>201</v>
      </c>
      <c r="U22" s="272"/>
      <c r="V22" s="272">
        <v>289</v>
      </c>
      <c r="W22" s="272">
        <v>130</v>
      </c>
      <c r="X22" s="272">
        <v>159</v>
      </c>
      <c r="Y22" s="119"/>
      <c r="Z22" s="119">
        <v>0</v>
      </c>
      <c r="AA22" s="119">
        <v>0</v>
      </c>
      <c r="AB22" s="119">
        <v>0</v>
      </c>
    </row>
    <row r="23" spans="1:28" ht="15" customHeight="1" x14ac:dyDescent="0.2">
      <c r="A23" s="108" t="s">
        <v>162</v>
      </c>
      <c r="B23" s="272">
        <v>1422</v>
      </c>
      <c r="C23" s="272">
        <v>672</v>
      </c>
      <c r="D23" s="272">
        <v>750</v>
      </c>
      <c r="E23" s="272"/>
      <c r="F23" s="272">
        <v>203</v>
      </c>
      <c r="G23" s="272">
        <v>109</v>
      </c>
      <c r="H23" s="272">
        <v>94</v>
      </c>
      <c r="I23" s="272"/>
      <c r="J23" s="272">
        <v>246</v>
      </c>
      <c r="K23" s="272">
        <v>115</v>
      </c>
      <c r="L23" s="272">
        <v>131</v>
      </c>
      <c r="M23" s="272"/>
      <c r="N23" s="272">
        <v>287</v>
      </c>
      <c r="O23" s="272">
        <v>129</v>
      </c>
      <c r="P23" s="272">
        <v>158</v>
      </c>
      <c r="Q23" s="272"/>
      <c r="R23" s="272">
        <v>400</v>
      </c>
      <c r="S23" s="272">
        <v>196</v>
      </c>
      <c r="T23" s="272">
        <v>204</v>
      </c>
      <c r="U23" s="272"/>
      <c r="V23" s="272">
        <v>286</v>
      </c>
      <c r="W23" s="272">
        <v>123</v>
      </c>
      <c r="X23" s="272">
        <v>163</v>
      </c>
      <c r="Y23" s="119"/>
      <c r="Z23" s="119">
        <v>0</v>
      </c>
      <c r="AA23" s="119">
        <v>0</v>
      </c>
      <c r="AB23" s="119">
        <v>0</v>
      </c>
    </row>
    <row r="24" spans="1:28" ht="15" customHeight="1" x14ac:dyDescent="0.2">
      <c r="A24" s="154" t="s">
        <v>94</v>
      </c>
      <c r="B24" s="272">
        <v>1594</v>
      </c>
      <c r="C24" s="272">
        <v>701</v>
      </c>
      <c r="D24" s="272">
        <v>893</v>
      </c>
      <c r="E24" s="272"/>
      <c r="F24" s="272">
        <v>321</v>
      </c>
      <c r="G24" s="272">
        <v>142</v>
      </c>
      <c r="H24" s="272">
        <v>179</v>
      </c>
      <c r="I24" s="272"/>
      <c r="J24" s="272">
        <v>329</v>
      </c>
      <c r="K24" s="272">
        <v>137</v>
      </c>
      <c r="L24" s="272">
        <v>192</v>
      </c>
      <c r="M24" s="272"/>
      <c r="N24" s="272">
        <v>265</v>
      </c>
      <c r="O24" s="272">
        <v>127</v>
      </c>
      <c r="P24" s="272">
        <v>138</v>
      </c>
      <c r="Q24" s="272"/>
      <c r="R24" s="272">
        <v>366</v>
      </c>
      <c r="S24" s="272">
        <v>170</v>
      </c>
      <c r="T24" s="272">
        <v>196</v>
      </c>
      <c r="U24" s="272"/>
      <c r="V24" s="272">
        <v>313</v>
      </c>
      <c r="W24" s="272">
        <v>125</v>
      </c>
      <c r="X24" s="272">
        <v>188</v>
      </c>
      <c r="Y24" s="119"/>
      <c r="Z24" s="119">
        <v>0</v>
      </c>
      <c r="AA24" s="119">
        <v>0</v>
      </c>
      <c r="AB24" s="119">
        <v>0</v>
      </c>
    </row>
    <row r="25" spans="1:28" ht="15" customHeight="1" x14ac:dyDescent="0.2">
      <c r="A25" s="108" t="s">
        <v>95</v>
      </c>
      <c r="B25" s="272">
        <v>252</v>
      </c>
      <c r="C25" s="272">
        <v>127</v>
      </c>
      <c r="D25" s="272">
        <v>125</v>
      </c>
      <c r="E25" s="272"/>
      <c r="F25" s="272">
        <v>24</v>
      </c>
      <c r="G25" s="272">
        <v>14</v>
      </c>
      <c r="H25" s="272">
        <v>10</v>
      </c>
      <c r="I25" s="272"/>
      <c r="J25" s="272">
        <v>34</v>
      </c>
      <c r="K25" s="272">
        <v>21</v>
      </c>
      <c r="L25" s="272">
        <v>13</v>
      </c>
      <c r="M25" s="272"/>
      <c r="N25" s="272">
        <v>38</v>
      </c>
      <c r="O25" s="272">
        <v>15</v>
      </c>
      <c r="P25" s="272">
        <v>23</v>
      </c>
      <c r="Q25" s="272"/>
      <c r="R25" s="272">
        <v>70</v>
      </c>
      <c r="S25" s="272">
        <v>38</v>
      </c>
      <c r="T25" s="272">
        <v>32</v>
      </c>
      <c r="U25" s="272"/>
      <c r="V25" s="272">
        <v>86</v>
      </c>
      <c r="W25" s="272">
        <v>39</v>
      </c>
      <c r="X25" s="272">
        <v>47</v>
      </c>
      <c r="Y25" s="119"/>
      <c r="Z25" s="119">
        <v>0</v>
      </c>
      <c r="AA25" s="119">
        <v>0</v>
      </c>
      <c r="AB25" s="119">
        <v>0</v>
      </c>
    </row>
    <row r="26" spans="1:28" ht="15" customHeight="1" x14ac:dyDescent="0.2">
      <c r="A26" s="108" t="s">
        <v>96</v>
      </c>
      <c r="B26" s="272">
        <v>196</v>
      </c>
      <c r="C26" s="272">
        <v>100</v>
      </c>
      <c r="D26" s="272">
        <v>96</v>
      </c>
      <c r="E26" s="272"/>
      <c r="F26" s="272">
        <v>21</v>
      </c>
      <c r="G26" s="272">
        <v>10</v>
      </c>
      <c r="H26" s="272">
        <v>11</v>
      </c>
      <c r="I26" s="272"/>
      <c r="J26" s="272">
        <v>25</v>
      </c>
      <c r="K26" s="272">
        <v>17</v>
      </c>
      <c r="L26" s="272">
        <v>8</v>
      </c>
      <c r="M26" s="272"/>
      <c r="N26" s="272">
        <v>30</v>
      </c>
      <c r="O26" s="272">
        <v>18</v>
      </c>
      <c r="P26" s="272">
        <v>12</v>
      </c>
      <c r="Q26" s="272"/>
      <c r="R26" s="272">
        <v>55</v>
      </c>
      <c r="S26" s="272">
        <v>22</v>
      </c>
      <c r="T26" s="272">
        <v>33</v>
      </c>
      <c r="U26" s="272"/>
      <c r="V26" s="272">
        <v>65</v>
      </c>
      <c r="W26" s="272">
        <v>33</v>
      </c>
      <c r="X26" s="272">
        <v>32</v>
      </c>
      <c r="Y26" s="119"/>
      <c r="Z26" s="119">
        <v>0</v>
      </c>
      <c r="AA26" s="119">
        <v>0</v>
      </c>
      <c r="AB26" s="119">
        <v>0</v>
      </c>
    </row>
    <row r="27" spans="1:28" ht="15" customHeight="1" x14ac:dyDescent="0.2">
      <c r="A27" s="108" t="s">
        <v>97</v>
      </c>
      <c r="B27" s="272">
        <v>672</v>
      </c>
      <c r="C27" s="272">
        <v>291</v>
      </c>
      <c r="D27" s="272">
        <v>381</v>
      </c>
      <c r="E27" s="272"/>
      <c r="F27" s="272">
        <v>80</v>
      </c>
      <c r="G27" s="272">
        <v>35</v>
      </c>
      <c r="H27" s="272">
        <v>45</v>
      </c>
      <c r="I27" s="272"/>
      <c r="J27" s="272">
        <v>103</v>
      </c>
      <c r="K27" s="272">
        <v>46</v>
      </c>
      <c r="L27" s="272">
        <v>57</v>
      </c>
      <c r="M27" s="272"/>
      <c r="N27" s="272">
        <v>119</v>
      </c>
      <c r="O27" s="272">
        <v>44</v>
      </c>
      <c r="P27" s="272">
        <v>75</v>
      </c>
      <c r="Q27" s="272"/>
      <c r="R27" s="272">
        <v>169</v>
      </c>
      <c r="S27" s="272">
        <v>86</v>
      </c>
      <c r="T27" s="272">
        <v>83</v>
      </c>
      <c r="U27" s="272"/>
      <c r="V27" s="272">
        <v>201</v>
      </c>
      <c r="W27" s="272">
        <v>80</v>
      </c>
      <c r="X27" s="272">
        <v>121</v>
      </c>
      <c r="Y27" s="119"/>
      <c r="Z27" s="119">
        <v>0</v>
      </c>
      <c r="AA27" s="119">
        <v>0</v>
      </c>
      <c r="AB27" s="119">
        <v>0</v>
      </c>
    </row>
    <row r="28" spans="1:28" ht="15" customHeight="1" x14ac:dyDescent="0.2">
      <c r="A28" s="108" t="s">
        <v>98</v>
      </c>
      <c r="B28" s="272">
        <v>585</v>
      </c>
      <c r="C28" s="272">
        <v>266</v>
      </c>
      <c r="D28" s="272">
        <v>319</v>
      </c>
      <c r="E28" s="272"/>
      <c r="F28" s="272">
        <v>104</v>
      </c>
      <c r="G28" s="272">
        <v>51</v>
      </c>
      <c r="H28" s="272">
        <v>53</v>
      </c>
      <c r="I28" s="272"/>
      <c r="J28" s="272">
        <v>99</v>
      </c>
      <c r="K28" s="272">
        <v>48</v>
      </c>
      <c r="L28" s="272">
        <v>51</v>
      </c>
      <c r="M28" s="272"/>
      <c r="N28" s="272">
        <v>115</v>
      </c>
      <c r="O28" s="272">
        <v>64</v>
      </c>
      <c r="P28" s="272">
        <v>51</v>
      </c>
      <c r="Q28" s="272"/>
      <c r="R28" s="272">
        <v>171</v>
      </c>
      <c r="S28" s="272">
        <v>71</v>
      </c>
      <c r="T28" s="272">
        <v>100</v>
      </c>
      <c r="U28" s="272"/>
      <c r="V28" s="272">
        <v>96</v>
      </c>
      <c r="W28" s="272">
        <v>32</v>
      </c>
      <c r="X28" s="272">
        <v>64</v>
      </c>
      <c r="Y28" s="119"/>
      <c r="Z28" s="119">
        <v>0</v>
      </c>
      <c r="AA28" s="119">
        <v>0</v>
      </c>
      <c r="AB28" s="119">
        <v>0</v>
      </c>
    </row>
    <row r="29" spans="1:28" ht="15" customHeight="1" x14ac:dyDescent="0.2">
      <c r="A29" s="108" t="s">
        <v>99</v>
      </c>
      <c r="B29" s="272">
        <v>2332</v>
      </c>
      <c r="C29" s="272">
        <v>1203</v>
      </c>
      <c r="D29" s="272">
        <v>1129</v>
      </c>
      <c r="E29" s="272"/>
      <c r="F29" s="272">
        <v>295</v>
      </c>
      <c r="G29" s="272">
        <v>162</v>
      </c>
      <c r="H29" s="272">
        <v>133</v>
      </c>
      <c r="I29" s="272"/>
      <c r="J29" s="272">
        <v>409</v>
      </c>
      <c r="K29" s="272">
        <v>218</v>
      </c>
      <c r="L29" s="272">
        <v>191</v>
      </c>
      <c r="M29" s="272"/>
      <c r="N29" s="272">
        <v>395</v>
      </c>
      <c r="O29" s="272">
        <v>220</v>
      </c>
      <c r="P29" s="272">
        <v>175</v>
      </c>
      <c r="Q29" s="272"/>
      <c r="R29" s="272">
        <v>618</v>
      </c>
      <c r="S29" s="272">
        <v>314</v>
      </c>
      <c r="T29" s="272">
        <v>304</v>
      </c>
      <c r="U29" s="272"/>
      <c r="V29" s="272">
        <v>615</v>
      </c>
      <c r="W29" s="272">
        <v>289</v>
      </c>
      <c r="X29" s="272">
        <v>326</v>
      </c>
      <c r="Y29" s="119"/>
      <c r="Z29" s="119">
        <v>0</v>
      </c>
      <c r="AA29" s="119">
        <v>0</v>
      </c>
      <c r="AB29" s="119">
        <v>0</v>
      </c>
    </row>
    <row r="30" spans="1:28" ht="15" customHeight="1" x14ac:dyDescent="0.2">
      <c r="A30" s="108" t="s">
        <v>100</v>
      </c>
      <c r="B30" s="272">
        <v>1577</v>
      </c>
      <c r="C30" s="272">
        <v>729</v>
      </c>
      <c r="D30" s="272">
        <v>848</v>
      </c>
      <c r="E30" s="272"/>
      <c r="F30" s="272">
        <v>207</v>
      </c>
      <c r="G30" s="272">
        <v>108</v>
      </c>
      <c r="H30" s="272">
        <v>99</v>
      </c>
      <c r="I30" s="272"/>
      <c r="J30" s="272">
        <v>323</v>
      </c>
      <c r="K30" s="272">
        <v>159</v>
      </c>
      <c r="L30" s="272">
        <v>164</v>
      </c>
      <c r="M30" s="272"/>
      <c r="N30" s="272">
        <v>341</v>
      </c>
      <c r="O30" s="272">
        <v>153</v>
      </c>
      <c r="P30" s="272">
        <v>188</v>
      </c>
      <c r="Q30" s="272"/>
      <c r="R30" s="272">
        <v>422</v>
      </c>
      <c r="S30" s="272">
        <v>182</v>
      </c>
      <c r="T30" s="272">
        <v>240</v>
      </c>
      <c r="U30" s="272"/>
      <c r="V30" s="272">
        <v>284</v>
      </c>
      <c r="W30" s="272">
        <v>127</v>
      </c>
      <c r="X30" s="272">
        <v>157</v>
      </c>
      <c r="Y30" s="119"/>
      <c r="Z30" s="119">
        <v>0</v>
      </c>
      <c r="AA30" s="119">
        <v>0</v>
      </c>
      <c r="AB30" s="119">
        <v>0</v>
      </c>
    </row>
    <row r="31" spans="1:28" ht="15" customHeight="1" x14ac:dyDescent="0.2">
      <c r="A31" s="108" t="s">
        <v>163</v>
      </c>
      <c r="B31" s="272">
        <v>1369</v>
      </c>
      <c r="C31" s="272">
        <v>650</v>
      </c>
      <c r="D31" s="272">
        <v>719</v>
      </c>
      <c r="E31" s="272"/>
      <c r="F31" s="272">
        <v>163</v>
      </c>
      <c r="G31" s="272">
        <v>85</v>
      </c>
      <c r="H31" s="272">
        <v>78</v>
      </c>
      <c r="I31" s="272"/>
      <c r="J31" s="272">
        <v>213</v>
      </c>
      <c r="K31" s="272">
        <v>109</v>
      </c>
      <c r="L31" s="272">
        <v>104</v>
      </c>
      <c r="M31" s="272"/>
      <c r="N31" s="272">
        <v>266</v>
      </c>
      <c r="O31" s="272">
        <v>127</v>
      </c>
      <c r="P31" s="272">
        <v>139</v>
      </c>
      <c r="Q31" s="272"/>
      <c r="R31" s="272">
        <v>407</v>
      </c>
      <c r="S31" s="272">
        <v>186</v>
      </c>
      <c r="T31" s="272">
        <v>221</v>
      </c>
      <c r="U31" s="272"/>
      <c r="V31" s="272">
        <v>320</v>
      </c>
      <c r="W31" s="272">
        <v>143</v>
      </c>
      <c r="X31" s="272">
        <v>177</v>
      </c>
      <c r="Y31" s="119"/>
      <c r="Z31" s="119">
        <v>0</v>
      </c>
      <c r="AA31" s="119">
        <v>0</v>
      </c>
      <c r="AB31" s="119">
        <v>0</v>
      </c>
    </row>
    <row r="32" spans="1:28" ht="15" customHeight="1" x14ac:dyDescent="0.2">
      <c r="A32" s="108" t="s">
        <v>103</v>
      </c>
      <c r="B32" s="272">
        <v>2265</v>
      </c>
      <c r="C32" s="272">
        <v>1021</v>
      </c>
      <c r="D32" s="272">
        <v>1244</v>
      </c>
      <c r="E32" s="272"/>
      <c r="F32" s="272">
        <v>317</v>
      </c>
      <c r="G32" s="272">
        <v>167</v>
      </c>
      <c r="H32" s="272">
        <v>150</v>
      </c>
      <c r="I32" s="272"/>
      <c r="J32" s="272">
        <v>393</v>
      </c>
      <c r="K32" s="272">
        <v>175</v>
      </c>
      <c r="L32" s="272">
        <v>218</v>
      </c>
      <c r="M32" s="272"/>
      <c r="N32" s="272">
        <v>412</v>
      </c>
      <c r="O32" s="272">
        <v>191</v>
      </c>
      <c r="P32" s="272">
        <v>221</v>
      </c>
      <c r="Q32" s="272"/>
      <c r="R32" s="272">
        <v>622</v>
      </c>
      <c r="S32" s="272">
        <v>265</v>
      </c>
      <c r="T32" s="272">
        <v>357</v>
      </c>
      <c r="U32" s="272"/>
      <c r="V32" s="272">
        <v>521</v>
      </c>
      <c r="W32" s="272">
        <v>223</v>
      </c>
      <c r="X32" s="272">
        <v>298</v>
      </c>
      <c r="Y32" s="119"/>
      <c r="Z32" s="119">
        <v>0</v>
      </c>
      <c r="AA32" s="119">
        <v>0</v>
      </c>
      <c r="AB32" s="119">
        <v>0</v>
      </c>
    </row>
    <row r="33" spans="1:28" ht="15" customHeight="1" x14ac:dyDescent="0.2">
      <c r="A33" s="108" t="s">
        <v>104</v>
      </c>
      <c r="B33" s="272">
        <v>1717</v>
      </c>
      <c r="C33" s="272">
        <v>836</v>
      </c>
      <c r="D33" s="272">
        <v>881</v>
      </c>
      <c r="E33" s="272"/>
      <c r="F33" s="272">
        <v>256</v>
      </c>
      <c r="G33" s="272">
        <v>140</v>
      </c>
      <c r="H33" s="272">
        <v>116</v>
      </c>
      <c r="I33" s="272"/>
      <c r="J33" s="272">
        <v>266</v>
      </c>
      <c r="K33" s="272">
        <v>144</v>
      </c>
      <c r="L33" s="272">
        <v>122</v>
      </c>
      <c r="M33" s="272"/>
      <c r="N33" s="272">
        <v>278</v>
      </c>
      <c r="O33" s="272">
        <v>142</v>
      </c>
      <c r="P33" s="272">
        <v>136</v>
      </c>
      <c r="Q33" s="272"/>
      <c r="R33" s="272">
        <v>468</v>
      </c>
      <c r="S33" s="272">
        <v>235</v>
      </c>
      <c r="T33" s="272">
        <v>233</v>
      </c>
      <c r="U33" s="272"/>
      <c r="V33" s="272">
        <v>449</v>
      </c>
      <c r="W33" s="272">
        <v>175</v>
      </c>
      <c r="X33" s="272">
        <v>274</v>
      </c>
      <c r="Y33" s="119"/>
      <c r="Z33" s="119">
        <v>0</v>
      </c>
      <c r="AA33" s="119">
        <v>0</v>
      </c>
      <c r="AB33" s="119">
        <v>0</v>
      </c>
    </row>
    <row r="34" spans="1:28" ht="15" customHeight="1" thickBot="1" x14ac:dyDescent="0.25">
      <c r="A34" s="108" t="s">
        <v>164</v>
      </c>
      <c r="B34" s="272">
        <v>213</v>
      </c>
      <c r="C34" s="272">
        <v>115</v>
      </c>
      <c r="D34" s="272">
        <v>98</v>
      </c>
      <c r="E34" s="272"/>
      <c r="F34" s="272">
        <v>42</v>
      </c>
      <c r="G34" s="272">
        <v>26</v>
      </c>
      <c r="H34" s="272">
        <v>16</v>
      </c>
      <c r="I34" s="272"/>
      <c r="J34" s="272">
        <v>42</v>
      </c>
      <c r="K34" s="272">
        <v>22</v>
      </c>
      <c r="L34" s="272">
        <v>20</v>
      </c>
      <c r="M34" s="272"/>
      <c r="N34" s="272">
        <v>41</v>
      </c>
      <c r="O34" s="272">
        <v>23</v>
      </c>
      <c r="P34" s="272">
        <v>18</v>
      </c>
      <c r="Q34" s="272"/>
      <c r="R34" s="272">
        <v>54</v>
      </c>
      <c r="S34" s="272">
        <v>23</v>
      </c>
      <c r="T34" s="272">
        <v>31</v>
      </c>
      <c r="U34" s="272"/>
      <c r="V34" s="272">
        <v>34</v>
      </c>
      <c r="W34" s="272">
        <v>21</v>
      </c>
      <c r="X34" s="272">
        <v>13</v>
      </c>
      <c r="Y34" s="119"/>
      <c r="Z34" s="119">
        <v>0</v>
      </c>
      <c r="AA34" s="119">
        <v>0</v>
      </c>
      <c r="AB34" s="119">
        <v>0</v>
      </c>
    </row>
    <row r="35" spans="1:28" ht="15" customHeight="1" x14ac:dyDescent="0.25">
      <c r="A35" s="334" t="s">
        <v>256</v>
      </c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</row>
    <row r="36" spans="1:28" ht="15" customHeight="1" x14ac:dyDescent="0.25">
      <c r="A36" s="335" t="s">
        <v>242</v>
      </c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</row>
  </sheetData>
  <mergeCells count="17">
    <mergeCell ref="A3:AB3"/>
    <mergeCell ref="A4:AB4"/>
    <mergeCell ref="A5:AB5"/>
    <mergeCell ref="A35:AB35"/>
    <mergeCell ref="A36:AB36"/>
    <mergeCell ref="AE1:AF2"/>
    <mergeCell ref="A8:A9"/>
    <mergeCell ref="B8:D8"/>
    <mergeCell ref="F8:H8"/>
    <mergeCell ref="J8:L8"/>
    <mergeCell ref="N8:P8"/>
    <mergeCell ref="R8:T8"/>
    <mergeCell ref="V8:X8"/>
    <mergeCell ref="Z8:AB8"/>
    <mergeCell ref="A6:AB6"/>
    <mergeCell ref="A1:AB1"/>
    <mergeCell ref="A2:AB2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79"/>
  <sheetViews>
    <sheetView topLeftCell="T1" zoomScaleNormal="100" zoomScaleSheetLayoutView="75" workbookViewId="0">
      <selection activeCell="AD7" sqref="AD7:BE7"/>
    </sheetView>
  </sheetViews>
  <sheetFormatPr baseColWidth="10" defaultRowHeight="15" customHeight="1" x14ac:dyDescent="0.25"/>
  <cols>
    <col min="1" max="1" width="16" style="124" customWidth="1"/>
    <col min="2" max="4" width="7" style="124" bestFit="1" customWidth="1"/>
    <col min="5" max="5" width="1.42578125" style="124" customWidth="1"/>
    <col min="6" max="8" width="6" style="124" bestFit="1" customWidth="1"/>
    <col min="9" max="9" width="1.42578125" style="124" customWidth="1"/>
    <col min="10" max="12" width="6" style="124" bestFit="1" customWidth="1"/>
    <col min="13" max="13" width="1.42578125" style="124" customWidth="1"/>
    <col min="14" max="16" width="6" style="124" bestFit="1" customWidth="1"/>
    <col min="17" max="17" width="1.42578125" style="124" customWidth="1"/>
    <col min="18" max="18" width="6" style="124" customWidth="1"/>
    <col min="19" max="19" width="6" style="124" bestFit="1" customWidth="1"/>
    <col min="20" max="20" width="6" style="124" customWidth="1"/>
    <col min="21" max="21" width="1.42578125" style="124" customWidth="1"/>
    <col min="22" max="23" width="6" style="124" bestFit="1" customWidth="1"/>
    <col min="24" max="24" width="6" style="124" customWidth="1"/>
    <col min="25" max="25" width="1.42578125" style="124" customWidth="1"/>
    <col min="26" max="28" width="5.140625" style="124" customWidth="1"/>
    <col min="29" max="29" width="1.42578125" style="124" customWidth="1"/>
    <col min="30" max="30" width="16" style="124" customWidth="1"/>
    <col min="31" max="31" width="6.28515625" style="124" bestFit="1" customWidth="1"/>
    <col min="32" max="33" width="6.140625" style="124" customWidth="1"/>
    <col min="34" max="34" width="1.42578125" style="124" customWidth="1"/>
    <col min="35" max="35" width="6.28515625" style="124" bestFit="1" customWidth="1"/>
    <col min="36" max="37" width="5.140625" style="124" customWidth="1"/>
    <col min="38" max="38" width="1.42578125" style="124" customWidth="1"/>
    <col min="39" max="41" width="5.140625" style="124" customWidth="1"/>
    <col min="42" max="42" width="1.42578125" style="124" customWidth="1"/>
    <col min="43" max="45" width="5.140625" style="124" customWidth="1"/>
    <col min="46" max="46" width="1.42578125" style="124" customWidth="1"/>
    <col min="47" max="49" width="5.140625" style="124" customWidth="1"/>
    <col min="50" max="50" width="1.42578125" style="124" customWidth="1"/>
    <col min="51" max="53" width="5.140625" style="124" customWidth="1"/>
    <col min="54" max="54" width="1.42578125" style="124" customWidth="1"/>
    <col min="55" max="57" width="5.140625" style="124" customWidth="1"/>
    <col min="58" max="61" width="11.42578125" style="108"/>
    <col min="62" max="256" width="11.42578125" style="124"/>
    <col min="257" max="257" width="16" style="124" customWidth="1"/>
    <col min="258" max="258" width="7" style="124" bestFit="1" customWidth="1"/>
    <col min="259" max="260" width="6.140625" style="124" customWidth="1"/>
    <col min="261" max="261" width="1.42578125" style="124" customWidth="1"/>
    <col min="262" max="264" width="6" style="124" bestFit="1" customWidth="1"/>
    <col min="265" max="265" width="1.42578125" style="124" customWidth="1"/>
    <col min="266" max="268" width="6" style="124" bestFit="1" customWidth="1"/>
    <col min="269" max="269" width="1.42578125" style="124" customWidth="1"/>
    <col min="270" max="272" width="6" style="124" bestFit="1" customWidth="1"/>
    <col min="273" max="273" width="1.42578125" style="124" customWidth="1"/>
    <col min="274" max="274" width="6" style="124" customWidth="1"/>
    <col min="275" max="275" width="6" style="124" bestFit="1" customWidth="1"/>
    <col min="276" max="276" width="6" style="124" customWidth="1"/>
    <col min="277" max="277" width="1.42578125" style="124" customWidth="1"/>
    <col min="278" max="279" width="6" style="124" bestFit="1" customWidth="1"/>
    <col min="280" max="280" width="6" style="124" customWidth="1"/>
    <col min="281" max="281" width="1.42578125" style="124" customWidth="1"/>
    <col min="282" max="284" width="5.140625" style="124" customWidth="1"/>
    <col min="285" max="285" width="1.42578125" style="124" customWidth="1"/>
    <col min="286" max="286" width="16" style="124" customWidth="1"/>
    <col min="287" max="287" width="6.28515625" style="124" bestFit="1" customWidth="1"/>
    <col min="288" max="289" width="6.140625" style="124" customWidth="1"/>
    <col min="290" max="290" width="1.42578125" style="124" customWidth="1"/>
    <col min="291" max="291" width="6.28515625" style="124" bestFit="1" customWidth="1"/>
    <col min="292" max="293" width="5.140625" style="124" customWidth="1"/>
    <col min="294" max="294" width="1.42578125" style="124" customWidth="1"/>
    <col min="295" max="297" width="5.140625" style="124" customWidth="1"/>
    <col min="298" max="298" width="1.42578125" style="124" customWidth="1"/>
    <col min="299" max="301" width="5.140625" style="124" customWidth="1"/>
    <col min="302" max="302" width="1.42578125" style="124" customWidth="1"/>
    <col min="303" max="305" width="5.140625" style="124" customWidth="1"/>
    <col min="306" max="306" width="1.42578125" style="124" customWidth="1"/>
    <col min="307" max="309" width="5.140625" style="124" customWidth="1"/>
    <col min="310" max="310" width="1.42578125" style="124" customWidth="1"/>
    <col min="311" max="313" width="5.140625" style="124" customWidth="1"/>
    <col min="314" max="512" width="11.42578125" style="124"/>
    <col min="513" max="513" width="16" style="124" customWidth="1"/>
    <col min="514" max="514" width="7" style="124" bestFit="1" customWidth="1"/>
    <col min="515" max="516" width="6.140625" style="124" customWidth="1"/>
    <col min="517" max="517" width="1.42578125" style="124" customWidth="1"/>
    <col min="518" max="520" width="6" style="124" bestFit="1" customWidth="1"/>
    <col min="521" max="521" width="1.42578125" style="124" customWidth="1"/>
    <col min="522" max="524" width="6" style="124" bestFit="1" customWidth="1"/>
    <col min="525" max="525" width="1.42578125" style="124" customWidth="1"/>
    <col min="526" max="528" width="6" style="124" bestFit="1" customWidth="1"/>
    <col min="529" max="529" width="1.42578125" style="124" customWidth="1"/>
    <col min="530" max="530" width="6" style="124" customWidth="1"/>
    <col min="531" max="531" width="6" style="124" bestFit="1" customWidth="1"/>
    <col min="532" max="532" width="6" style="124" customWidth="1"/>
    <col min="533" max="533" width="1.42578125" style="124" customWidth="1"/>
    <col min="534" max="535" width="6" style="124" bestFit="1" customWidth="1"/>
    <col min="536" max="536" width="6" style="124" customWidth="1"/>
    <col min="537" max="537" width="1.42578125" style="124" customWidth="1"/>
    <col min="538" max="540" width="5.140625" style="124" customWidth="1"/>
    <col min="541" max="541" width="1.42578125" style="124" customWidth="1"/>
    <col min="542" max="542" width="16" style="124" customWidth="1"/>
    <col min="543" max="543" width="6.28515625" style="124" bestFit="1" customWidth="1"/>
    <col min="544" max="545" width="6.140625" style="124" customWidth="1"/>
    <col min="546" max="546" width="1.42578125" style="124" customWidth="1"/>
    <col min="547" max="547" width="6.28515625" style="124" bestFit="1" customWidth="1"/>
    <col min="548" max="549" width="5.140625" style="124" customWidth="1"/>
    <col min="550" max="550" width="1.42578125" style="124" customWidth="1"/>
    <col min="551" max="553" width="5.140625" style="124" customWidth="1"/>
    <col min="554" max="554" width="1.42578125" style="124" customWidth="1"/>
    <col min="555" max="557" width="5.140625" style="124" customWidth="1"/>
    <col min="558" max="558" width="1.42578125" style="124" customWidth="1"/>
    <col min="559" max="561" width="5.140625" style="124" customWidth="1"/>
    <col min="562" max="562" width="1.42578125" style="124" customWidth="1"/>
    <col min="563" max="565" width="5.140625" style="124" customWidth="1"/>
    <col min="566" max="566" width="1.42578125" style="124" customWidth="1"/>
    <col min="567" max="569" width="5.140625" style="124" customWidth="1"/>
    <col min="570" max="768" width="11.42578125" style="124"/>
    <col min="769" max="769" width="16" style="124" customWidth="1"/>
    <col min="770" max="770" width="7" style="124" bestFit="1" customWidth="1"/>
    <col min="771" max="772" width="6.140625" style="124" customWidth="1"/>
    <col min="773" max="773" width="1.42578125" style="124" customWidth="1"/>
    <col min="774" max="776" width="6" style="124" bestFit="1" customWidth="1"/>
    <col min="777" max="777" width="1.42578125" style="124" customWidth="1"/>
    <col min="778" max="780" width="6" style="124" bestFit="1" customWidth="1"/>
    <col min="781" max="781" width="1.42578125" style="124" customWidth="1"/>
    <col min="782" max="784" width="6" style="124" bestFit="1" customWidth="1"/>
    <col min="785" max="785" width="1.42578125" style="124" customWidth="1"/>
    <col min="786" max="786" width="6" style="124" customWidth="1"/>
    <col min="787" max="787" width="6" style="124" bestFit="1" customWidth="1"/>
    <col min="788" max="788" width="6" style="124" customWidth="1"/>
    <col min="789" max="789" width="1.42578125" style="124" customWidth="1"/>
    <col min="790" max="791" width="6" style="124" bestFit="1" customWidth="1"/>
    <col min="792" max="792" width="6" style="124" customWidth="1"/>
    <col min="793" max="793" width="1.42578125" style="124" customWidth="1"/>
    <col min="794" max="796" width="5.140625" style="124" customWidth="1"/>
    <col min="797" max="797" width="1.42578125" style="124" customWidth="1"/>
    <col min="798" max="798" width="16" style="124" customWidth="1"/>
    <col min="799" max="799" width="6.28515625" style="124" bestFit="1" customWidth="1"/>
    <col min="800" max="801" width="6.140625" style="124" customWidth="1"/>
    <col min="802" max="802" width="1.42578125" style="124" customWidth="1"/>
    <col min="803" max="803" width="6.28515625" style="124" bestFit="1" customWidth="1"/>
    <col min="804" max="805" width="5.140625" style="124" customWidth="1"/>
    <col min="806" max="806" width="1.42578125" style="124" customWidth="1"/>
    <col min="807" max="809" width="5.140625" style="124" customWidth="1"/>
    <col min="810" max="810" width="1.42578125" style="124" customWidth="1"/>
    <col min="811" max="813" width="5.140625" style="124" customWidth="1"/>
    <col min="814" max="814" width="1.42578125" style="124" customWidth="1"/>
    <col min="815" max="817" width="5.140625" style="124" customWidth="1"/>
    <col min="818" max="818" width="1.42578125" style="124" customWidth="1"/>
    <col min="819" max="821" width="5.140625" style="124" customWidth="1"/>
    <col min="822" max="822" width="1.42578125" style="124" customWidth="1"/>
    <col min="823" max="825" width="5.140625" style="124" customWidth="1"/>
    <col min="826" max="1024" width="11.42578125" style="124"/>
    <col min="1025" max="1025" width="16" style="124" customWidth="1"/>
    <col min="1026" max="1026" width="7" style="124" bestFit="1" customWidth="1"/>
    <col min="1027" max="1028" width="6.140625" style="124" customWidth="1"/>
    <col min="1029" max="1029" width="1.42578125" style="124" customWidth="1"/>
    <col min="1030" max="1032" width="6" style="124" bestFit="1" customWidth="1"/>
    <col min="1033" max="1033" width="1.42578125" style="124" customWidth="1"/>
    <col min="1034" max="1036" width="6" style="124" bestFit="1" customWidth="1"/>
    <col min="1037" max="1037" width="1.42578125" style="124" customWidth="1"/>
    <col min="1038" max="1040" width="6" style="124" bestFit="1" customWidth="1"/>
    <col min="1041" max="1041" width="1.42578125" style="124" customWidth="1"/>
    <col min="1042" max="1042" width="6" style="124" customWidth="1"/>
    <col min="1043" max="1043" width="6" style="124" bestFit="1" customWidth="1"/>
    <col min="1044" max="1044" width="6" style="124" customWidth="1"/>
    <col min="1045" max="1045" width="1.42578125" style="124" customWidth="1"/>
    <col min="1046" max="1047" width="6" style="124" bestFit="1" customWidth="1"/>
    <col min="1048" max="1048" width="6" style="124" customWidth="1"/>
    <col min="1049" max="1049" width="1.42578125" style="124" customWidth="1"/>
    <col min="1050" max="1052" width="5.140625" style="124" customWidth="1"/>
    <col min="1053" max="1053" width="1.42578125" style="124" customWidth="1"/>
    <col min="1054" max="1054" width="16" style="124" customWidth="1"/>
    <col min="1055" max="1055" width="6.28515625" style="124" bestFit="1" customWidth="1"/>
    <col min="1056" max="1057" width="6.140625" style="124" customWidth="1"/>
    <col min="1058" max="1058" width="1.42578125" style="124" customWidth="1"/>
    <col min="1059" max="1059" width="6.28515625" style="124" bestFit="1" customWidth="1"/>
    <col min="1060" max="1061" width="5.140625" style="124" customWidth="1"/>
    <col min="1062" max="1062" width="1.42578125" style="124" customWidth="1"/>
    <col min="1063" max="1065" width="5.140625" style="124" customWidth="1"/>
    <col min="1066" max="1066" width="1.42578125" style="124" customWidth="1"/>
    <col min="1067" max="1069" width="5.140625" style="124" customWidth="1"/>
    <col min="1070" max="1070" width="1.42578125" style="124" customWidth="1"/>
    <col min="1071" max="1073" width="5.140625" style="124" customWidth="1"/>
    <col min="1074" max="1074" width="1.42578125" style="124" customWidth="1"/>
    <col min="1075" max="1077" width="5.140625" style="124" customWidth="1"/>
    <col min="1078" max="1078" width="1.42578125" style="124" customWidth="1"/>
    <col min="1079" max="1081" width="5.140625" style="124" customWidth="1"/>
    <col min="1082" max="1280" width="11.42578125" style="124"/>
    <col min="1281" max="1281" width="16" style="124" customWidth="1"/>
    <col min="1282" max="1282" width="7" style="124" bestFit="1" customWidth="1"/>
    <col min="1283" max="1284" width="6.140625" style="124" customWidth="1"/>
    <col min="1285" max="1285" width="1.42578125" style="124" customWidth="1"/>
    <col min="1286" max="1288" width="6" style="124" bestFit="1" customWidth="1"/>
    <col min="1289" max="1289" width="1.42578125" style="124" customWidth="1"/>
    <col min="1290" max="1292" width="6" style="124" bestFit="1" customWidth="1"/>
    <col min="1293" max="1293" width="1.42578125" style="124" customWidth="1"/>
    <col min="1294" max="1296" width="6" style="124" bestFit="1" customWidth="1"/>
    <col min="1297" max="1297" width="1.42578125" style="124" customWidth="1"/>
    <col min="1298" max="1298" width="6" style="124" customWidth="1"/>
    <col min="1299" max="1299" width="6" style="124" bestFit="1" customWidth="1"/>
    <col min="1300" max="1300" width="6" style="124" customWidth="1"/>
    <col min="1301" max="1301" width="1.42578125" style="124" customWidth="1"/>
    <col min="1302" max="1303" width="6" style="124" bestFit="1" customWidth="1"/>
    <col min="1304" max="1304" width="6" style="124" customWidth="1"/>
    <col min="1305" max="1305" width="1.42578125" style="124" customWidth="1"/>
    <col min="1306" max="1308" width="5.140625" style="124" customWidth="1"/>
    <col min="1309" max="1309" width="1.42578125" style="124" customWidth="1"/>
    <col min="1310" max="1310" width="16" style="124" customWidth="1"/>
    <col min="1311" max="1311" width="6.28515625" style="124" bestFit="1" customWidth="1"/>
    <col min="1312" max="1313" width="6.140625" style="124" customWidth="1"/>
    <col min="1314" max="1314" width="1.42578125" style="124" customWidth="1"/>
    <col min="1315" max="1315" width="6.28515625" style="124" bestFit="1" customWidth="1"/>
    <col min="1316" max="1317" width="5.140625" style="124" customWidth="1"/>
    <col min="1318" max="1318" width="1.42578125" style="124" customWidth="1"/>
    <col min="1319" max="1321" width="5.140625" style="124" customWidth="1"/>
    <col min="1322" max="1322" width="1.42578125" style="124" customWidth="1"/>
    <col min="1323" max="1325" width="5.140625" style="124" customWidth="1"/>
    <col min="1326" max="1326" width="1.42578125" style="124" customWidth="1"/>
    <col min="1327" max="1329" width="5.140625" style="124" customWidth="1"/>
    <col min="1330" max="1330" width="1.42578125" style="124" customWidth="1"/>
    <col min="1331" max="1333" width="5.140625" style="124" customWidth="1"/>
    <col min="1334" max="1334" width="1.42578125" style="124" customWidth="1"/>
    <col min="1335" max="1337" width="5.140625" style="124" customWidth="1"/>
    <col min="1338" max="1536" width="11.42578125" style="124"/>
    <col min="1537" max="1537" width="16" style="124" customWidth="1"/>
    <col min="1538" max="1538" width="7" style="124" bestFit="1" customWidth="1"/>
    <col min="1539" max="1540" width="6.140625" style="124" customWidth="1"/>
    <col min="1541" max="1541" width="1.42578125" style="124" customWidth="1"/>
    <col min="1542" max="1544" width="6" style="124" bestFit="1" customWidth="1"/>
    <col min="1545" max="1545" width="1.42578125" style="124" customWidth="1"/>
    <col min="1546" max="1548" width="6" style="124" bestFit="1" customWidth="1"/>
    <col min="1549" max="1549" width="1.42578125" style="124" customWidth="1"/>
    <col min="1550" max="1552" width="6" style="124" bestFit="1" customWidth="1"/>
    <col min="1553" max="1553" width="1.42578125" style="124" customWidth="1"/>
    <col min="1554" max="1554" width="6" style="124" customWidth="1"/>
    <col min="1555" max="1555" width="6" style="124" bestFit="1" customWidth="1"/>
    <col min="1556" max="1556" width="6" style="124" customWidth="1"/>
    <col min="1557" max="1557" width="1.42578125" style="124" customWidth="1"/>
    <col min="1558" max="1559" width="6" style="124" bestFit="1" customWidth="1"/>
    <col min="1560" max="1560" width="6" style="124" customWidth="1"/>
    <col min="1561" max="1561" width="1.42578125" style="124" customWidth="1"/>
    <col min="1562" max="1564" width="5.140625" style="124" customWidth="1"/>
    <col min="1565" max="1565" width="1.42578125" style="124" customWidth="1"/>
    <col min="1566" max="1566" width="16" style="124" customWidth="1"/>
    <col min="1567" max="1567" width="6.28515625" style="124" bestFit="1" customWidth="1"/>
    <col min="1568" max="1569" width="6.140625" style="124" customWidth="1"/>
    <col min="1570" max="1570" width="1.42578125" style="124" customWidth="1"/>
    <col min="1571" max="1571" width="6.28515625" style="124" bestFit="1" customWidth="1"/>
    <col min="1572" max="1573" width="5.140625" style="124" customWidth="1"/>
    <col min="1574" max="1574" width="1.42578125" style="124" customWidth="1"/>
    <col min="1575" max="1577" width="5.140625" style="124" customWidth="1"/>
    <col min="1578" max="1578" width="1.42578125" style="124" customWidth="1"/>
    <col min="1579" max="1581" width="5.140625" style="124" customWidth="1"/>
    <col min="1582" max="1582" width="1.42578125" style="124" customWidth="1"/>
    <col min="1583" max="1585" width="5.140625" style="124" customWidth="1"/>
    <col min="1586" max="1586" width="1.42578125" style="124" customWidth="1"/>
    <col min="1587" max="1589" width="5.140625" style="124" customWidth="1"/>
    <col min="1590" max="1590" width="1.42578125" style="124" customWidth="1"/>
    <col min="1591" max="1593" width="5.140625" style="124" customWidth="1"/>
    <col min="1594" max="1792" width="11.42578125" style="124"/>
    <col min="1793" max="1793" width="16" style="124" customWidth="1"/>
    <col min="1794" max="1794" width="7" style="124" bestFit="1" customWidth="1"/>
    <col min="1795" max="1796" width="6.140625" style="124" customWidth="1"/>
    <col min="1797" max="1797" width="1.42578125" style="124" customWidth="1"/>
    <col min="1798" max="1800" width="6" style="124" bestFit="1" customWidth="1"/>
    <col min="1801" max="1801" width="1.42578125" style="124" customWidth="1"/>
    <col min="1802" max="1804" width="6" style="124" bestFit="1" customWidth="1"/>
    <col min="1805" max="1805" width="1.42578125" style="124" customWidth="1"/>
    <col min="1806" max="1808" width="6" style="124" bestFit="1" customWidth="1"/>
    <col min="1809" max="1809" width="1.42578125" style="124" customWidth="1"/>
    <col min="1810" max="1810" width="6" style="124" customWidth="1"/>
    <col min="1811" max="1811" width="6" style="124" bestFit="1" customWidth="1"/>
    <col min="1812" max="1812" width="6" style="124" customWidth="1"/>
    <col min="1813" max="1813" width="1.42578125" style="124" customWidth="1"/>
    <col min="1814" max="1815" width="6" style="124" bestFit="1" customWidth="1"/>
    <col min="1816" max="1816" width="6" style="124" customWidth="1"/>
    <col min="1817" max="1817" width="1.42578125" style="124" customWidth="1"/>
    <col min="1818" max="1820" width="5.140625" style="124" customWidth="1"/>
    <col min="1821" max="1821" width="1.42578125" style="124" customWidth="1"/>
    <col min="1822" max="1822" width="16" style="124" customWidth="1"/>
    <col min="1823" max="1823" width="6.28515625" style="124" bestFit="1" customWidth="1"/>
    <col min="1824" max="1825" width="6.140625" style="124" customWidth="1"/>
    <col min="1826" max="1826" width="1.42578125" style="124" customWidth="1"/>
    <col min="1827" max="1827" width="6.28515625" style="124" bestFit="1" customWidth="1"/>
    <col min="1828" max="1829" width="5.140625" style="124" customWidth="1"/>
    <col min="1830" max="1830" width="1.42578125" style="124" customWidth="1"/>
    <col min="1831" max="1833" width="5.140625" style="124" customWidth="1"/>
    <col min="1834" max="1834" width="1.42578125" style="124" customWidth="1"/>
    <col min="1835" max="1837" width="5.140625" style="124" customWidth="1"/>
    <col min="1838" max="1838" width="1.42578125" style="124" customWidth="1"/>
    <col min="1839" max="1841" width="5.140625" style="124" customWidth="1"/>
    <col min="1842" max="1842" width="1.42578125" style="124" customWidth="1"/>
    <col min="1843" max="1845" width="5.140625" style="124" customWidth="1"/>
    <col min="1846" max="1846" width="1.42578125" style="124" customWidth="1"/>
    <col min="1847" max="1849" width="5.140625" style="124" customWidth="1"/>
    <col min="1850" max="2048" width="11.42578125" style="124"/>
    <col min="2049" max="2049" width="16" style="124" customWidth="1"/>
    <col min="2050" max="2050" width="7" style="124" bestFit="1" customWidth="1"/>
    <col min="2051" max="2052" width="6.140625" style="124" customWidth="1"/>
    <col min="2053" max="2053" width="1.42578125" style="124" customWidth="1"/>
    <col min="2054" max="2056" width="6" style="124" bestFit="1" customWidth="1"/>
    <col min="2057" max="2057" width="1.42578125" style="124" customWidth="1"/>
    <col min="2058" max="2060" width="6" style="124" bestFit="1" customWidth="1"/>
    <col min="2061" max="2061" width="1.42578125" style="124" customWidth="1"/>
    <col min="2062" max="2064" width="6" style="124" bestFit="1" customWidth="1"/>
    <col min="2065" max="2065" width="1.42578125" style="124" customWidth="1"/>
    <col min="2066" max="2066" width="6" style="124" customWidth="1"/>
    <col min="2067" max="2067" width="6" style="124" bestFit="1" customWidth="1"/>
    <col min="2068" max="2068" width="6" style="124" customWidth="1"/>
    <col min="2069" max="2069" width="1.42578125" style="124" customWidth="1"/>
    <col min="2070" max="2071" width="6" style="124" bestFit="1" customWidth="1"/>
    <col min="2072" max="2072" width="6" style="124" customWidth="1"/>
    <col min="2073" max="2073" width="1.42578125" style="124" customWidth="1"/>
    <col min="2074" max="2076" width="5.140625" style="124" customWidth="1"/>
    <col min="2077" max="2077" width="1.42578125" style="124" customWidth="1"/>
    <col min="2078" max="2078" width="16" style="124" customWidth="1"/>
    <col min="2079" max="2079" width="6.28515625" style="124" bestFit="1" customWidth="1"/>
    <col min="2080" max="2081" width="6.140625" style="124" customWidth="1"/>
    <col min="2082" max="2082" width="1.42578125" style="124" customWidth="1"/>
    <col min="2083" max="2083" width="6.28515625" style="124" bestFit="1" customWidth="1"/>
    <col min="2084" max="2085" width="5.140625" style="124" customWidth="1"/>
    <col min="2086" max="2086" width="1.42578125" style="124" customWidth="1"/>
    <col min="2087" max="2089" width="5.140625" style="124" customWidth="1"/>
    <col min="2090" max="2090" width="1.42578125" style="124" customWidth="1"/>
    <col min="2091" max="2093" width="5.140625" style="124" customWidth="1"/>
    <col min="2094" max="2094" width="1.42578125" style="124" customWidth="1"/>
    <col min="2095" max="2097" width="5.140625" style="124" customWidth="1"/>
    <col min="2098" max="2098" width="1.42578125" style="124" customWidth="1"/>
    <col min="2099" max="2101" width="5.140625" style="124" customWidth="1"/>
    <col min="2102" max="2102" width="1.42578125" style="124" customWidth="1"/>
    <col min="2103" max="2105" width="5.140625" style="124" customWidth="1"/>
    <col min="2106" max="2304" width="11.42578125" style="124"/>
    <col min="2305" max="2305" width="16" style="124" customWidth="1"/>
    <col min="2306" max="2306" width="7" style="124" bestFit="1" customWidth="1"/>
    <col min="2307" max="2308" width="6.140625" style="124" customWidth="1"/>
    <col min="2309" max="2309" width="1.42578125" style="124" customWidth="1"/>
    <col min="2310" max="2312" width="6" style="124" bestFit="1" customWidth="1"/>
    <col min="2313" max="2313" width="1.42578125" style="124" customWidth="1"/>
    <col min="2314" max="2316" width="6" style="124" bestFit="1" customWidth="1"/>
    <col min="2317" max="2317" width="1.42578125" style="124" customWidth="1"/>
    <col min="2318" max="2320" width="6" style="124" bestFit="1" customWidth="1"/>
    <col min="2321" max="2321" width="1.42578125" style="124" customWidth="1"/>
    <col min="2322" max="2322" width="6" style="124" customWidth="1"/>
    <col min="2323" max="2323" width="6" style="124" bestFit="1" customWidth="1"/>
    <col min="2324" max="2324" width="6" style="124" customWidth="1"/>
    <col min="2325" max="2325" width="1.42578125" style="124" customWidth="1"/>
    <col min="2326" max="2327" width="6" style="124" bestFit="1" customWidth="1"/>
    <col min="2328" max="2328" width="6" style="124" customWidth="1"/>
    <col min="2329" max="2329" width="1.42578125" style="124" customWidth="1"/>
    <col min="2330" max="2332" width="5.140625" style="124" customWidth="1"/>
    <col min="2333" max="2333" width="1.42578125" style="124" customWidth="1"/>
    <col min="2334" max="2334" width="16" style="124" customWidth="1"/>
    <col min="2335" max="2335" width="6.28515625" style="124" bestFit="1" customWidth="1"/>
    <col min="2336" max="2337" width="6.140625" style="124" customWidth="1"/>
    <col min="2338" max="2338" width="1.42578125" style="124" customWidth="1"/>
    <col min="2339" max="2339" width="6.28515625" style="124" bestFit="1" customWidth="1"/>
    <col min="2340" max="2341" width="5.140625" style="124" customWidth="1"/>
    <col min="2342" max="2342" width="1.42578125" style="124" customWidth="1"/>
    <col min="2343" max="2345" width="5.140625" style="124" customWidth="1"/>
    <col min="2346" max="2346" width="1.42578125" style="124" customWidth="1"/>
    <col min="2347" max="2349" width="5.140625" style="124" customWidth="1"/>
    <col min="2350" max="2350" width="1.42578125" style="124" customWidth="1"/>
    <col min="2351" max="2353" width="5.140625" style="124" customWidth="1"/>
    <col min="2354" max="2354" width="1.42578125" style="124" customWidth="1"/>
    <col min="2355" max="2357" width="5.140625" style="124" customWidth="1"/>
    <col min="2358" max="2358" width="1.42578125" style="124" customWidth="1"/>
    <col min="2359" max="2361" width="5.140625" style="124" customWidth="1"/>
    <col min="2362" max="2560" width="11.42578125" style="124"/>
    <col min="2561" max="2561" width="16" style="124" customWidth="1"/>
    <col min="2562" max="2562" width="7" style="124" bestFit="1" customWidth="1"/>
    <col min="2563" max="2564" width="6.140625" style="124" customWidth="1"/>
    <col min="2565" max="2565" width="1.42578125" style="124" customWidth="1"/>
    <col min="2566" max="2568" width="6" style="124" bestFit="1" customWidth="1"/>
    <col min="2569" max="2569" width="1.42578125" style="124" customWidth="1"/>
    <col min="2570" max="2572" width="6" style="124" bestFit="1" customWidth="1"/>
    <col min="2573" max="2573" width="1.42578125" style="124" customWidth="1"/>
    <col min="2574" max="2576" width="6" style="124" bestFit="1" customWidth="1"/>
    <col min="2577" max="2577" width="1.42578125" style="124" customWidth="1"/>
    <col min="2578" max="2578" width="6" style="124" customWidth="1"/>
    <col min="2579" max="2579" width="6" style="124" bestFit="1" customWidth="1"/>
    <col min="2580" max="2580" width="6" style="124" customWidth="1"/>
    <col min="2581" max="2581" width="1.42578125" style="124" customWidth="1"/>
    <col min="2582" max="2583" width="6" style="124" bestFit="1" customWidth="1"/>
    <col min="2584" max="2584" width="6" style="124" customWidth="1"/>
    <col min="2585" max="2585" width="1.42578125" style="124" customWidth="1"/>
    <col min="2586" max="2588" width="5.140625" style="124" customWidth="1"/>
    <col min="2589" max="2589" width="1.42578125" style="124" customWidth="1"/>
    <col min="2590" max="2590" width="16" style="124" customWidth="1"/>
    <col min="2591" max="2591" width="6.28515625" style="124" bestFit="1" customWidth="1"/>
    <col min="2592" max="2593" width="6.140625" style="124" customWidth="1"/>
    <col min="2594" max="2594" width="1.42578125" style="124" customWidth="1"/>
    <col min="2595" max="2595" width="6.28515625" style="124" bestFit="1" customWidth="1"/>
    <col min="2596" max="2597" width="5.140625" style="124" customWidth="1"/>
    <col min="2598" max="2598" width="1.42578125" style="124" customWidth="1"/>
    <col min="2599" max="2601" width="5.140625" style="124" customWidth="1"/>
    <col min="2602" max="2602" width="1.42578125" style="124" customWidth="1"/>
    <col min="2603" max="2605" width="5.140625" style="124" customWidth="1"/>
    <col min="2606" max="2606" width="1.42578125" style="124" customWidth="1"/>
    <col min="2607" max="2609" width="5.140625" style="124" customWidth="1"/>
    <col min="2610" max="2610" width="1.42578125" style="124" customWidth="1"/>
    <col min="2611" max="2613" width="5.140625" style="124" customWidth="1"/>
    <col min="2614" max="2614" width="1.42578125" style="124" customWidth="1"/>
    <col min="2615" max="2617" width="5.140625" style="124" customWidth="1"/>
    <col min="2618" max="2816" width="11.42578125" style="124"/>
    <col min="2817" max="2817" width="16" style="124" customWidth="1"/>
    <col min="2818" max="2818" width="7" style="124" bestFit="1" customWidth="1"/>
    <col min="2819" max="2820" width="6.140625" style="124" customWidth="1"/>
    <col min="2821" max="2821" width="1.42578125" style="124" customWidth="1"/>
    <col min="2822" max="2824" width="6" style="124" bestFit="1" customWidth="1"/>
    <col min="2825" max="2825" width="1.42578125" style="124" customWidth="1"/>
    <col min="2826" max="2828" width="6" style="124" bestFit="1" customWidth="1"/>
    <col min="2829" max="2829" width="1.42578125" style="124" customWidth="1"/>
    <col min="2830" max="2832" width="6" style="124" bestFit="1" customWidth="1"/>
    <col min="2833" max="2833" width="1.42578125" style="124" customWidth="1"/>
    <col min="2834" max="2834" width="6" style="124" customWidth="1"/>
    <col min="2835" max="2835" width="6" style="124" bestFit="1" customWidth="1"/>
    <col min="2836" max="2836" width="6" style="124" customWidth="1"/>
    <col min="2837" max="2837" width="1.42578125" style="124" customWidth="1"/>
    <col min="2838" max="2839" width="6" style="124" bestFit="1" customWidth="1"/>
    <col min="2840" max="2840" width="6" style="124" customWidth="1"/>
    <col min="2841" max="2841" width="1.42578125" style="124" customWidth="1"/>
    <col min="2842" max="2844" width="5.140625" style="124" customWidth="1"/>
    <col min="2845" max="2845" width="1.42578125" style="124" customWidth="1"/>
    <col min="2846" max="2846" width="16" style="124" customWidth="1"/>
    <col min="2847" max="2847" width="6.28515625" style="124" bestFit="1" customWidth="1"/>
    <col min="2848" max="2849" width="6.140625" style="124" customWidth="1"/>
    <col min="2850" max="2850" width="1.42578125" style="124" customWidth="1"/>
    <col min="2851" max="2851" width="6.28515625" style="124" bestFit="1" customWidth="1"/>
    <col min="2852" max="2853" width="5.140625" style="124" customWidth="1"/>
    <col min="2854" max="2854" width="1.42578125" style="124" customWidth="1"/>
    <col min="2855" max="2857" width="5.140625" style="124" customWidth="1"/>
    <col min="2858" max="2858" width="1.42578125" style="124" customWidth="1"/>
    <col min="2859" max="2861" width="5.140625" style="124" customWidth="1"/>
    <col min="2862" max="2862" width="1.42578125" style="124" customWidth="1"/>
    <col min="2863" max="2865" width="5.140625" style="124" customWidth="1"/>
    <col min="2866" max="2866" width="1.42578125" style="124" customWidth="1"/>
    <col min="2867" max="2869" width="5.140625" style="124" customWidth="1"/>
    <col min="2870" max="2870" width="1.42578125" style="124" customWidth="1"/>
    <col min="2871" max="2873" width="5.140625" style="124" customWidth="1"/>
    <col min="2874" max="3072" width="11.42578125" style="124"/>
    <col min="3073" max="3073" width="16" style="124" customWidth="1"/>
    <col min="3074" max="3074" width="7" style="124" bestFit="1" customWidth="1"/>
    <col min="3075" max="3076" width="6.140625" style="124" customWidth="1"/>
    <col min="3077" max="3077" width="1.42578125" style="124" customWidth="1"/>
    <col min="3078" max="3080" width="6" style="124" bestFit="1" customWidth="1"/>
    <col min="3081" max="3081" width="1.42578125" style="124" customWidth="1"/>
    <col min="3082" max="3084" width="6" style="124" bestFit="1" customWidth="1"/>
    <col min="3085" max="3085" width="1.42578125" style="124" customWidth="1"/>
    <col min="3086" max="3088" width="6" style="124" bestFit="1" customWidth="1"/>
    <col min="3089" max="3089" width="1.42578125" style="124" customWidth="1"/>
    <col min="3090" max="3090" width="6" style="124" customWidth="1"/>
    <col min="3091" max="3091" width="6" style="124" bestFit="1" customWidth="1"/>
    <col min="3092" max="3092" width="6" style="124" customWidth="1"/>
    <col min="3093" max="3093" width="1.42578125" style="124" customWidth="1"/>
    <col min="3094" max="3095" width="6" style="124" bestFit="1" customWidth="1"/>
    <col min="3096" max="3096" width="6" style="124" customWidth="1"/>
    <col min="3097" max="3097" width="1.42578125" style="124" customWidth="1"/>
    <col min="3098" max="3100" width="5.140625" style="124" customWidth="1"/>
    <col min="3101" max="3101" width="1.42578125" style="124" customWidth="1"/>
    <col min="3102" max="3102" width="16" style="124" customWidth="1"/>
    <col min="3103" max="3103" width="6.28515625" style="124" bestFit="1" customWidth="1"/>
    <col min="3104" max="3105" width="6.140625" style="124" customWidth="1"/>
    <col min="3106" max="3106" width="1.42578125" style="124" customWidth="1"/>
    <col min="3107" max="3107" width="6.28515625" style="124" bestFit="1" customWidth="1"/>
    <col min="3108" max="3109" width="5.140625" style="124" customWidth="1"/>
    <col min="3110" max="3110" width="1.42578125" style="124" customWidth="1"/>
    <col min="3111" max="3113" width="5.140625" style="124" customWidth="1"/>
    <col min="3114" max="3114" width="1.42578125" style="124" customWidth="1"/>
    <col min="3115" max="3117" width="5.140625" style="124" customWidth="1"/>
    <col min="3118" max="3118" width="1.42578125" style="124" customWidth="1"/>
    <col min="3119" max="3121" width="5.140625" style="124" customWidth="1"/>
    <col min="3122" max="3122" width="1.42578125" style="124" customWidth="1"/>
    <col min="3123" max="3125" width="5.140625" style="124" customWidth="1"/>
    <col min="3126" max="3126" width="1.42578125" style="124" customWidth="1"/>
    <col min="3127" max="3129" width="5.140625" style="124" customWidth="1"/>
    <col min="3130" max="3328" width="11.42578125" style="124"/>
    <col min="3329" max="3329" width="16" style="124" customWidth="1"/>
    <col min="3330" max="3330" width="7" style="124" bestFit="1" customWidth="1"/>
    <col min="3331" max="3332" width="6.140625" style="124" customWidth="1"/>
    <col min="3333" max="3333" width="1.42578125" style="124" customWidth="1"/>
    <col min="3334" max="3336" width="6" style="124" bestFit="1" customWidth="1"/>
    <col min="3337" max="3337" width="1.42578125" style="124" customWidth="1"/>
    <col min="3338" max="3340" width="6" style="124" bestFit="1" customWidth="1"/>
    <col min="3341" max="3341" width="1.42578125" style="124" customWidth="1"/>
    <col min="3342" max="3344" width="6" style="124" bestFit="1" customWidth="1"/>
    <col min="3345" max="3345" width="1.42578125" style="124" customWidth="1"/>
    <col min="3346" max="3346" width="6" style="124" customWidth="1"/>
    <col min="3347" max="3347" width="6" style="124" bestFit="1" customWidth="1"/>
    <col min="3348" max="3348" width="6" style="124" customWidth="1"/>
    <col min="3349" max="3349" width="1.42578125" style="124" customWidth="1"/>
    <col min="3350" max="3351" width="6" style="124" bestFit="1" customWidth="1"/>
    <col min="3352" max="3352" width="6" style="124" customWidth="1"/>
    <col min="3353" max="3353" width="1.42578125" style="124" customWidth="1"/>
    <col min="3354" max="3356" width="5.140625" style="124" customWidth="1"/>
    <col min="3357" max="3357" width="1.42578125" style="124" customWidth="1"/>
    <col min="3358" max="3358" width="16" style="124" customWidth="1"/>
    <col min="3359" max="3359" width="6.28515625" style="124" bestFit="1" customWidth="1"/>
    <col min="3360" max="3361" width="6.140625" style="124" customWidth="1"/>
    <col min="3362" max="3362" width="1.42578125" style="124" customWidth="1"/>
    <col min="3363" max="3363" width="6.28515625" style="124" bestFit="1" customWidth="1"/>
    <col min="3364" max="3365" width="5.140625" style="124" customWidth="1"/>
    <col min="3366" max="3366" width="1.42578125" style="124" customWidth="1"/>
    <col min="3367" max="3369" width="5.140625" style="124" customWidth="1"/>
    <col min="3370" max="3370" width="1.42578125" style="124" customWidth="1"/>
    <col min="3371" max="3373" width="5.140625" style="124" customWidth="1"/>
    <col min="3374" max="3374" width="1.42578125" style="124" customWidth="1"/>
    <col min="3375" max="3377" width="5.140625" style="124" customWidth="1"/>
    <col min="3378" max="3378" width="1.42578125" style="124" customWidth="1"/>
    <col min="3379" max="3381" width="5.140625" style="124" customWidth="1"/>
    <col min="3382" max="3382" width="1.42578125" style="124" customWidth="1"/>
    <col min="3383" max="3385" width="5.140625" style="124" customWidth="1"/>
    <col min="3386" max="3584" width="11.42578125" style="124"/>
    <col min="3585" max="3585" width="16" style="124" customWidth="1"/>
    <col min="3586" max="3586" width="7" style="124" bestFit="1" customWidth="1"/>
    <col min="3587" max="3588" width="6.140625" style="124" customWidth="1"/>
    <col min="3589" max="3589" width="1.42578125" style="124" customWidth="1"/>
    <col min="3590" max="3592" width="6" style="124" bestFit="1" customWidth="1"/>
    <col min="3593" max="3593" width="1.42578125" style="124" customWidth="1"/>
    <col min="3594" max="3596" width="6" style="124" bestFit="1" customWidth="1"/>
    <col min="3597" max="3597" width="1.42578125" style="124" customWidth="1"/>
    <col min="3598" max="3600" width="6" style="124" bestFit="1" customWidth="1"/>
    <col min="3601" max="3601" width="1.42578125" style="124" customWidth="1"/>
    <col min="3602" max="3602" width="6" style="124" customWidth="1"/>
    <col min="3603" max="3603" width="6" style="124" bestFit="1" customWidth="1"/>
    <col min="3604" max="3604" width="6" style="124" customWidth="1"/>
    <col min="3605" max="3605" width="1.42578125" style="124" customWidth="1"/>
    <col min="3606" max="3607" width="6" style="124" bestFit="1" customWidth="1"/>
    <col min="3608" max="3608" width="6" style="124" customWidth="1"/>
    <col min="3609" max="3609" width="1.42578125" style="124" customWidth="1"/>
    <col min="3610" max="3612" width="5.140625" style="124" customWidth="1"/>
    <col min="3613" max="3613" width="1.42578125" style="124" customWidth="1"/>
    <col min="3614" max="3614" width="16" style="124" customWidth="1"/>
    <col min="3615" max="3615" width="6.28515625" style="124" bestFit="1" customWidth="1"/>
    <col min="3616" max="3617" width="6.140625" style="124" customWidth="1"/>
    <col min="3618" max="3618" width="1.42578125" style="124" customWidth="1"/>
    <col min="3619" max="3619" width="6.28515625" style="124" bestFit="1" customWidth="1"/>
    <col min="3620" max="3621" width="5.140625" style="124" customWidth="1"/>
    <col min="3622" max="3622" width="1.42578125" style="124" customWidth="1"/>
    <col min="3623" max="3625" width="5.140625" style="124" customWidth="1"/>
    <col min="3626" max="3626" width="1.42578125" style="124" customWidth="1"/>
    <col min="3627" max="3629" width="5.140625" style="124" customWidth="1"/>
    <col min="3630" max="3630" width="1.42578125" style="124" customWidth="1"/>
    <col min="3631" max="3633" width="5.140625" style="124" customWidth="1"/>
    <col min="3634" max="3634" width="1.42578125" style="124" customWidth="1"/>
    <col min="3635" max="3637" width="5.140625" style="124" customWidth="1"/>
    <col min="3638" max="3638" width="1.42578125" style="124" customWidth="1"/>
    <col min="3639" max="3641" width="5.140625" style="124" customWidth="1"/>
    <col min="3642" max="3840" width="11.42578125" style="124"/>
    <col min="3841" max="3841" width="16" style="124" customWidth="1"/>
    <col min="3842" max="3842" width="7" style="124" bestFit="1" customWidth="1"/>
    <col min="3843" max="3844" width="6.140625" style="124" customWidth="1"/>
    <col min="3845" max="3845" width="1.42578125" style="124" customWidth="1"/>
    <col min="3846" max="3848" width="6" style="124" bestFit="1" customWidth="1"/>
    <col min="3849" max="3849" width="1.42578125" style="124" customWidth="1"/>
    <col min="3850" max="3852" width="6" style="124" bestFit="1" customWidth="1"/>
    <col min="3853" max="3853" width="1.42578125" style="124" customWidth="1"/>
    <col min="3854" max="3856" width="6" style="124" bestFit="1" customWidth="1"/>
    <col min="3857" max="3857" width="1.42578125" style="124" customWidth="1"/>
    <col min="3858" max="3858" width="6" style="124" customWidth="1"/>
    <col min="3859" max="3859" width="6" style="124" bestFit="1" customWidth="1"/>
    <col min="3860" max="3860" width="6" style="124" customWidth="1"/>
    <col min="3861" max="3861" width="1.42578125" style="124" customWidth="1"/>
    <col min="3862" max="3863" width="6" style="124" bestFit="1" customWidth="1"/>
    <col min="3864" max="3864" width="6" style="124" customWidth="1"/>
    <col min="3865" max="3865" width="1.42578125" style="124" customWidth="1"/>
    <col min="3866" max="3868" width="5.140625" style="124" customWidth="1"/>
    <col min="3869" max="3869" width="1.42578125" style="124" customWidth="1"/>
    <col min="3870" max="3870" width="16" style="124" customWidth="1"/>
    <col min="3871" max="3871" width="6.28515625" style="124" bestFit="1" customWidth="1"/>
    <col min="3872" max="3873" width="6.140625" style="124" customWidth="1"/>
    <col min="3874" max="3874" width="1.42578125" style="124" customWidth="1"/>
    <col min="3875" max="3875" width="6.28515625" style="124" bestFit="1" customWidth="1"/>
    <col min="3876" max="3877" width="5.140625" style="124" customWidth="1"/>
    <col min="3878" max="3878" width="1.42578125" style="124" customWidth="1"/>
    <col min="3879" max="3881" width="5.140625" style="124" customWidth="1"/>
    <col min="3882" max="3882" width="1.42578125" style="124" customWidth="1"/>
    <col min="3883" max="3885" width="5.140625" style="124" customWidth="1"/>
    <col min="3886" max="3886" width="1.42578125" style="124" customWidth="1"/>
    <col min="3887" max="3889" width="5.140625" style="124" customWidth="1"/>
    <col min="3890" max="3890" width="1.42578125" style="124" customWidth="1"/>
    <col min="3891" max="3893" width="5.140625" style="124" customWidth="1"/>
    <col min="3894" max="3894" width="1.42578125" style="124" customWidth="1"/>
    <col min="3895" max="3897" width="5.140625" style="124" customWidth="1"/>
    <col min="3898" max="4096" width="11.42578125" style="124"/>
    <col min="4097" max="4097" width="16" style="124" customWidth="1"/>
    <col min="4098" max="4098" width="7" style="124" bestFit="1" customWidth="1"/>
    <col min="4099" max="4100" width="6.140625" style="124" customWidth="1"/>
    <col min="4101" max="4101" width="1.42578125" style="124" customWidth="1"/>
    <col min="4102" max="4104" width="6" style="124" bestFit="1" customWidth="1"/>
    <col min="4105" max="4105" width="1.42578125" style="124" customWidth="1"/>
    <col min="4106" max="4108" width="6" style="124" bestFit="1" customWidth="1"/>
    <col min="4109" max="4109" width="1.42578125" style="124" customWidth="1"/>
    <col min="4110" max="4112" width="6" style="124" bestFit="1" customWidth="1"/>
    <col min="4113" max="4113" width="1.42578125" style="124" customWidth="1"/>
    <col min="4114" max="4114" width="6" style="124" customWidth="1"/>
    <col min="4115" max="4115" width="6" style="124" bestFit="1" customWidth="1"/>
    <col min="4116" max="4116" width="6" style="124" customWidth="1"/>
    <col min="4117" max="4117" width="1.42578125" style="124" customWidth="1"/>
    <col min="4118" max="4119" width="6" style="124" bestFit="1" customWidth="1"/>
    <col min="4120" max="4120" width="6" style="124" customWidth="1"/>
    <col min="4121" max="4121" width="1.42578125" style="124" customWidth="1"/>
    <col min="4122" max="4124" width="5.140625" style="124" customWidth="1"/>
    <col min="4125" max="4125" width="1.42578125" style="124" customWidth="1"/>
    <col min="4126" max="4126" width="16" style="124" customWidth="1"/>
    <col min="4127" max="4127" width="6.28515625" style="124" bestFit="1" customWidth="1"/>
    <col min="4128" max="4129" width="6.140625" style="124" customWidth="1"/>
    <col min="4130" max="4130" width="1.42578125" style="124" customWidth="1"/>
    <col min="4131" max="4131" width="6.28515625" style="124" bestFit="1" customWidth="1"/>
    <col min="4132" max="4133" width="5.140625" style="124" customWidth="1"/>
    <col min="4134" max="4134" width="1.42578125" style="124" customWidth="1"/>
    <col min="4135" max="4137" width="5.140625" style="124" customWidth="1"/>
    <col min="4138" max="4138" width="1.42578125" style="124" customWidth="1"/>
    <col min="4139" max="4141" width="5.140625" style="124" customWidth="1"/>
    <col min="4142" max="4142" width="1.42578125" style="124" customWidth="1"/>
    <col min="4143" max="4145" width="5.140625" style="124" customWidth="1"/>
    <col min="4146" max="4146" width="1.42578125" style="124" customWidth="1"/>
    <col min="4147" max="4149" width="5.140625" style="124" customWidth="1"/>
    <col min="4150" max="4150" width="1.42578125" style="124" customWidth="1"/>
    <col min="4151" max="4153" width="5.140625" style="124" customWidth="1"/>
    <col min="4154" max="4352" width="11.42578125" style="124"/>
    <col min="4353" max="4353" width="16" style="124" customWidth="1"/>
    <col min="4354" max="4354" width="7" style="124" bestFit="1" customWidth="1"/>
    <col min="4355" max="4356" width="6.140625" style="124" customWidth="1"/>
    <col min="4357" max="4357" width="1.42578125" style="124" customWidth="1"/>
    <col min="4358" max="4360" width="6" style="124" bestFit="1" customWidth="1"/>
    <col min="4361" max="4361" width="1.42578125" style="124" customWidth="1"/>
    <col min="4362" max="4364" width="6" style="124" bestFit="1" customWidth="1"/>
    <col min="4365" max="4365" width="1.42578125" style="124" customWidth="1"/>
    <col min="4366" max="4368" width="6" style="124" bestFit="1" customWidth="1"/>
    <col min="4369" max="4369" width="1.42578125" style="124" customWidth="1"/>
    <col min="4370" max="4370" width="6" style="124" customWidth="1"/>
    <col min="4371" max="4371" width="6" style="124" bestFit="1" customWidth="1"/>
    <col min="4372" max="4372" width="6" style="124" customWidth="1"/>
    <col min="4373" max="4373" width="1.42578125" style="124" customWidth="1"/>
    <col min="4374" max="4375" width="6" style="124" bestFit="1" customWidth="1"/>
    <col min="4376" max="4376" width="6" style="124" customWidth="1"/>
    <col min="4377" max="4377" width="1.42578125" style="124" customWidth="1"/>
    <col min="4378" max="4380" width="5.140625" style="124" customWidth="1"/>
    <col min="4381" max="4381" width="1.42578125" style="124" customWidth="1"/>
    <col min="4382" max="4382" width="16" style="124" customWidth="1"/>
    <col min="4383" max="4383" width="6.28515625" style="124" bestFit="1" customWidth="1"/>
    <col min="4384" max="4385" width="6.140625" style="124" customWidth="1"/>
    <col min="4386" max="4386" width="1.42578125" style="124" customWidth="1"/>
    <col min="4387" max="4387" width="6.28515625" style="124" bestFit="1" customWidth="1"/>
    <col min="4388" max="4389" width="5.140625" style="124" customWidth="1"/>
    <col min="4390" max="4390" width="1.42578125" style="124" customWidth="1"/>
    <col min="4391" max="4393" width="5.140625" style="124" customWidth="1"/>
    <col min="4394" max="4394" width="1.42578125" style="124" customWidth="1"/>
    <col min="4395" max="4397" width="5.140625" style="124" customWidth="1"/>
    <col min="4398" max="4398" width="1.42578125" style="124" customWidth="1"/>
    <col min="4399" max="4401" width="5.140625" style="124" customWidth="1"/>
    <col min="4402" max="4402" width="1.42578125" style="124" customWidth="1"/>
    <col min="4403" max="4405" width="5.140625" style="124" customWidth="1"/>
    <col min="4406" max="4406" width="1.42578125" style="124" customWidth="1"/>
    <col min="4407" max="4409" width="5.140625" style="124" customWidth="1"/>
    <col min="4410" max="4608" width="11.42578125" style="124"/>
    <col min="4609" max="4609" width="16" style="124" customWidth="1"/>
    <col min="4610" max="4610" width="7" style="124" bestFit="1" customWidth="1"/>
    <col min="4611" max="4612" width="6.140625" style="124" customWidth="1"/>
    <col min="4613" max="4613" width="1.42578125" style="124" customWidth="1"/>
    <col min="4614" max="4616" width="6" style="124" bestFit="1" customWidth="1"/>
    <col min="4617" max="4617" width="1.42578125" style="124" customWidth="1"/>
    <col min="4618" max="4620" width="6" style="124" bestFit="1" customWidth="1"/>
    <col min="4621" max="4621" width="1.42578125" style="124" customWidth="1"/>
    <col min="4622" max="4624" width="6" style="124" bestFit="1" customWidth="1"/>
    <col min="4625" max="4625" width="1.42578125" style="124" customWidth="1"/>
    <col min="4626" max="4626" width="6" style="124" customWidth="1"/>
    <col min="4627" max="4627" width="6" style="124" bestFit="1" customWidth="1"/>
    <col min="4628" max="4628" width="6" style="124" customWidth="1"/>
    <col min="4629" max="4629" width="1.42578125" style="124" customWidth="1"/>
    <col min="4630" max="4631" width="6" style="124" bestFit="1" customWidth="1"/>
    <col min="4632" max="4632" width="6" style="124" customWidth="1"/>
    <col min="4633" max="4633" width="1.42578125" style="124" customWidth="1"/>
    <col min="4634" max="4636" width="5.140625" style="124" customWidth="1"/>
    <col min="4637" max="4637" width="1.42578125" style="124" customWidth="1"/>
    <col min="4638" max="4638" width="16" style="124" customWidth="1"/>
    <col min="4639" max="4639" width="6.28515625" style="124" bestFit="1" customWidth="1"/>
    <col min="4640" max="4641" width="6.140625" style="124" customWidth="1"/>
    <col min="4642" max="4642" width="1.42578125" style="124" customWidth="1"/>
    <col min="4643" max="4643" width="6.28515625" style="124" bestFit="1" customWidth="1"/>
    <col min="4644" max="4645" width="5.140625" style="124" customWidth="1"/>
    <col min="4646" max="4646" width="1.42578125" style="124" customWidth="1"/>
    <col min="4647" max="4649" width="5.140625" style="124" customWidth="1"/>
    <col min="4650" max="4650" width="1.42578125" style="124" customWidth="1"/>
    <col min="4651" max="4653" width="5.140625" style="124" customWidth="1"/>
    <col min="4654" max="4654" width="1.42578125" style="124" customWidth="1"/>
    <col min="4655" max="4657" width="5.140625" style="124" customWidth="1"/>
    <col min="4658" max="4658" width="1.42578125" style="124" customWidth="1"/>
    <col min="4659" max="4661" width="5.140625" style="124" customWidth="1"/>
    <col min="4662" max="4662" width="1.42578125" style="124" customWidth="1"/>
    <col min="4663" max="4665" width="5.140625" style="124" customWidth="1"/>
    <col min="4666" max="4864" width="11.42578125" style="124"/>
    <col min="4865" max="4865" width="16" style="124" customWidth="1"/>
    <col min="4866" max="4866" width="7" style="124" bestFit="1" customWidth="1"/>
    <col min="4867" max="4868" width="6.140625" style="124" customWidth="1"/>
    <col min="4869" max="4869" width="1.42578125" style="124" customWidth="1"/>
    <col min="4870" max="4872" width="6" style="124" bestFit="1" customWidth="1"/>
    <col min="4873" max="4873" width="1.42578125" style="124" customWidth="1"/>
    <col min="4874" max="4876" width="6" style="124" bestFit="1" customWidth="1"/>
    <col min="4877" max="4877" width="1.42578125" style="124" customWidth="1"/>
    <col min="4878" max="4880" width="6" style="124" bestFit="1" customWidth="1"/>
    <col min="4881" max="4881" width="1.42578125" style="124" customWidth="1"/>
    <col min="4882" max="4882" width="6" style="124" customWidth="1"/>
    <col min="4883" max="4883" width="6" style="124" bestFit="1" customWidth="1"/>
    <col min="4884" max="4884" width="6" style="124" customWidth="1"/>
    <col min="4885" max="4885" width="1.42578125" style="124" customWidth="1"/>
    <col min="4886" max="4887" width="6" style="124" bestFit="1" customWidth="1"/>
    <col min="4888" max="4888" width="6" style="124" customWidth="1"/>
    <col min="4889" max="4889" width="1.42578125" style="124" customWidth="1"/>
    <col min="4890" max="4892" width="5.140625" style="124" customWidth="1"/>
    <col min="4893" max="4893" width="1.42578125" style="124" customWidth="1"/>
    <col min="4894" max="4894" width="16" style="124" customWidth="1"/>
    <col min="4895" max="4895" width="6.28515625" style="124" bestFit="1" customWidth="1"/>
    <col min="4896" max="4897" width="6.140625" style="124" customWidth="1"/>
    <col min="4898" max="4898" width="1.42578125" style="124" customWidth="1"/>
    <col min="4899" max="4899" width="6.28515625" style="124" bestFit="1" customWidth="1"/>
    <col min="4900" max="4901" width="5.140625" style="124" customWidth="1"/>
    <col min="4902" max="4902" width="1.42578125" style="124" customWidth="1"/>
    <col min="4903" max="4905" width="5.140625" style="124" customWidth="1"/>
    <col min="4906" max="4906" width="1.42578125" style="124" customWidth="1"/>
    <col min="4907" max="4909" width="5.140625" style="124" customWidth="1"/>
    <col min="4910" max="4910" width="1.42578125" style="124" customWidth="1"/>
    <col min="4911" max="4913" width="5.140625" style="124" customWidth="1"/>
    <col min="4914" max="4914" width="1.42578125" style="124" customWidth="1"/>
    <col min="4915" max="4917" width="5.140625" style="124" customWidth="1"/>
    <col min="4918" max="4918" width="1.42578125" style="124" customWidth="1"/>
    <col min="4919" max="4921" width="5.140625" style="124" customWidth="1"/>
    <col min="4922" max="5120" width="11.42578125" style="124"/>
    <col min="5121" max="5121" width="16" style="124" customWidth="1"/>
    <col min="5122" max="5122" width="7" style="124" bestFit="1" customWidth="1"/>
    <col min="5123" max="5124" width="6.140625" style="124" customWidth="1"/>
    <col min="5125" max="5125" width="1.42578125" style="124" customWidth="1"/>
    <col min="5126" max="5128" width="6" style="124" bestFit="1" customWidth="1"/>
    <col min="5129" max="5129" width="1.42578125" style="124" customWidth="1"/>
    <col min="5130" max="5132" width="6" style="124" bestFit="1" customWidth="1"/>
    <col min="5133" max="5133" width="1.42578125" style="124" customWidth="1"/>
    <col min="5134" max="5136" width="6" style="124" bestFit="1" customWidth="1"/>
    <col min="5137" max="5137" width="1.42578125" style="124" customWidth="1"/>
    <col min="5138" max="5138" width="6" style="124" customWidth="1"/>
    <col min="5139" max="5139" width="6" style="124" bestFit="1" customWidth="1"/>
    <col min="5140" max="5140" width="6" style="124" customWidth="1"/>
    <col min="5141" max="5141" width="1.42578125" style="124" customWidth="1"/>
    <col min="5142" max="5143" width="6" style="124" bestFit="1" customWidth="1"/>
    <col min="5144" max="5144" width="6" style="124" customWidth="1"/>
    <col min="5145" max="5145" width="1.42578125" style="124" customWidth="1"/>
    <col min="5146" max="5148" width="5.140625" style="124" customWidth="1"/>
    <col min="5149" max="5149" width="1.42578125" style="124" customWidth="1"/>
    <col min="5150" max="5150" width="16" style="124" customWidth="1"/>
    <col min="5151" max="5151" width="6.28515625" style="124" bestFit="1" customWidth="1"/>
    <col min="5152" max="5153" width="6.140625" style="124" customWidth="1"/>
    <col min="5154" max="5154" width="1.42578125" style="124" customWidth="1"/>
    <col min="5155" max="5155" width="6.28515625" style="124" bestFit="1" customWidth="1"/>
    <col min="5156" max="5157" width="5.140625" style="124" customWidth="1"/>
    <col min="5158" max="5158" width="1.42578125" style="124" customWidth="1"/>
    <col min="5159" max="5161" width="5.140625" style="124" customWidth="1"/>
    <col min="5162" max="5162" width="1.42578125" style="124" customWidth="1"/>
    <col min="5163" max="5165" width="5.140625" style="124" customWidth="1"/>
    <col min="5166" max="5166" width="1.42578125" style="124" customWidth="1"/>
    <col min="5167" max="5169" width="5.140625" style="124" customWidth="1"/>
    <col min="5170" max="5170" width="1.42578125" style="124" customWidth="1"/>
    <col min="5171" max="5173" width="5.140625" style="124" customWidth="1"/>
    <col min="5174" max="5174" width="1.42578125" style="124" customWidth="1"/>
    <col min="5175" max="5177" width="5.140625" style="124" customWidth="1"/>
    <col min="5178" max="5376" width="11.42578125" style="124"/>
    <col min="5377" max="5377" width="16" style="124" customWidth="1"/>
    <col min="5378" max="5378" width="7" style="124" bestFit="1" customWidth="1"/>
    <col min="5379" max="5380" width="6.140625" style="124" customWidth="1"/>
    <col min="5381" max="5381" width="1.42578125" style="124" customWidth="1"/>
    <col min="5382" max="5384" width="6" style="124" bestFit="1" customWidth="1"/>
    <col min="5385" max="5385" width="1.42578125" style="124" customWidth="1"/>
    <col min="5386" max="5388" width="6" style="124" bestFit="1" customWidth="1"/>
    <col min="5389" max="5389" width="1.42578125" style="124" customWidth="1"/>
    <col min="5390" max="5392" width="6" style="124" bestFit="1" customWidth="1"/>
    <col min="5393" max="5393" width="1.42578125" style="124" customWidth="1"/>
    <col min="5394" max="5394" width="6" style="124" customWidth="1"/>
    <col min="5395" max="5395" width="6" style="124" bestFit="1" customWidth="1"/>
    <col min="5396" max="5396" width="6" style="124" customWidth="1"/>
    <col min="5397" max="5397" width="1.42578125" style="124" customWidth="1"/>
    <col min="5398" max="5399" width="6" style="124" bestFit="1" customWidth="1"/>
    <col min="5400" max="5400" width="6" style="124" customWidth="1"/>
    <col min="5401" max="5401" width="1.42578125" style="124" customWidth="1"/>
    <col min="5402" max="5404" width="5.140625" style="124" customWidth="1"/>
    <col min="5405" max="5405" width="1.42578125" style="124" customWidth="1"/>
    <col min="5406" max="5406" width="16" style="124" customWidth="1"/>
    <col min="5407" max="5407" width="6.28515625" style="124" bestFit="1" customWidth="1"/>
    <col min="5408" max="5409" width="6.140625" style="124" customWidth="1"/>
    <col min="5410" max="5410" width="1.42578125" style="124" customWidth="1"/>
    <col min="5411" max="5411" width="6.28515625" style="124" bestFit="1" customWidth="1"/>
    <col min="5412" max="5413" width="5.140625" style="124" customWidth="1"/>
    <col min="5414" max="5414" width="1.42578125" style="124" customWidth="1"/>
    <col min="5415" max="5417" width="5.140625" style="124" customWidth="1"/>
    <col min="5418" max="5418" width="1.42578125" style="124" customWidth="1"/>
    <col min="5419" max="5421" width="5.140625" style="124" customWidth="1"/>
    <col min="5422" max="5422" width="1.42578125" style="124" customWidth="1"/>
    <col min="5423" max="5425" width="5.140625" style="124" customWidth="1"/>
    <col min="5426" max="5426" width="1.42578125" style="124" customWidth="1"/>
    <col min="5427" max="5429" width="5.140625" style="124" customWidth="1"/>
    <col min="5430" max="5430" width="1.42578125" style="124" customWidth="1"/>
    <col min="5431" max="5433" width="5.140625" style="124" customWidth="1"/>
    <col min="5434" max="5632" width="11.42578125" style="124"/>
    <col min="5633" max="5633" width="16" style="124" customWidth="1"/>
    <col min="5634" max="5634" width="7" style="124" bestFit="1" customWidth="1"/>
    <col min="5635" max="5636" width="6.140625" style="124" customWidth="1"/>
    <col min="5637" max="5637" width="1.42578125" style="124" customWidth="1"/>
    <col min="5638" max="5640" width="6" style="124" bestFit="1" customWidth="1"/>
    <col min="5641" max="5641" width="1.42578125" style="124" customWidth="1"/>
    <col min="5642" max="5644" width="6" style="124" bestFit="1" customWidth="1"/>
    <col min="5645" max="5645" width="1.42578125" style="124" customWidth="1"/>
    <col min="5646" max="5648" width="6" style="124" bestFit="1" customWidth="1"/>
    <col min="5649" max="5649" width="1.42578125" style="124" customWidth="1"/>
    <col min="5650" max="5650" width="6" style="124" customWidth="1"/>
    <col min="5651" max="5651" width="6" style="124" bestFit="1" customWidth="1"/>
    <col min="5652" max="5652" width="6" style="124" customWidth="1"/>
    <col min="5653" max="5653" width="1.42578125" style="124" customWidth="1"/>
    <col min="5654" max="5655" width="6" style="124" bestFit="1" customWidth="1"/>
    <col min="5656" max="5656" width="6" style="124" customWidth="1"/>
    <col min="5657" max="5657" width="1.42578125" style="124" customWidth="1"/>
    <col min="5658" max="5660" width="5.140625" style="124" customWidth="1"/>
    <col min="5661" max="5661" width="1.42578125" style="124" customWidth="1"/>
    <col min="5662" max="5662" width="16" style="124" customWidth="1"/>
    <col min="5663" max="5663" width="6.28515625" style="124" bestFit="1" customWidth="1"/>
    <col min="5664" max="5665" width="6.140625" style="124" customWidth="1"/>
    <col min="5666" max="5666" width="1.42578125" style="124" customWidth="1"/>
    <col min="5667" max="5667" width="6.28515625" style="124" bestFit="1" customWidth="1"/>
    <col min="5668" max="5669" width="5.140625" style="124" customWidth="1"/>
    <col min="5670" max="5670" width="1.42578125" style="124" customWidth="1"/>
    <col min="5671" max="5673" width="5.140625" style="124" customWidth="1"/>
    <col min="5674" max="5674" width="1.42578125" style="124" customWidth="1"/>
    <col min="5675" max="5677" width="5.140625" style="124" customWidth="1"/>
    <col min="5678" max="5678" width="1.42578125" style="124" customWidth="1"/>
    <col min="5679" max="5681" width="5.140625" style="124" customWidth="1"/>
    <col min="5682" max="5682" width="1.42578125" style="124" customWidth="1"/>
    <col min="5683" max="5685" width="5.140625" style="124" customWidth="1"/>
    <col min="5686" max="5686" width="1.42578125" style="124" customWidth="1"/>
    <col min="5687" max="5689" width="5.140625" style="124" customWidth="1"/>
    <col min="5690" max="5888" width="11.42578125" style="124"/>
    <col min="5889" max="5889" width="16" style="124" customWidth="1"/>
    <col min="5890" max="5890" width="7" style="124" bestFit="1" customWidth="1"/>
    <col min="5891" max="5892" width="6.140625" style="124" customWidth="1"/>
    <col min="5893" max="5893" width="1.42578125" style="124" customWidth="1"/>
    <col min="5894" max="5896" width="6" style="124" bestFit="1" customWidth="1"/>
    <col min="5897" max="5897" width="1.42578125" style="124" customWidth="1"/>
    <col min="5898" max="5900" width="6" style="124" bestFit="1" customWidth="1"/>
    <col min="5901" max="5901" width="1.42578125" style="124" customWidth="1"/>
    <col min="5902" max="5904" width="6" style="124" bestFit="1" customWidth="1"/>
    <col min="5905" max="5905" width="1.42578125" style="124" customWidth="1"/>
    <col min="5906" max="5906" width="6" style="124" customWidth="1"/>
    <col min="5907" max="5907" width="6" style="124" bestFit="1" customWidth="1"/>
    <col min="5908" max="5908" width="6" style="124" customWidth="1"/>
    <col min="5909" max="5909" width="1.42578125" style="124" customWidth="1"/>
    <col min="5910" max="5911" width="6" style="124" bestFit="1" customWidth="1"/>
    <col min="5912" max="5912" width="6" style="124" customWidth="1"/>
    <col min="5913" max="5913" width="1.42578125" style="124" customWidth="1"/>
    <col min="5914" max="5916" width="5.140625" style="124" customWidth="1"/>
    <col min="5917" max="5917" width="1.42578125" style="124" customWidth="1"/>
    <col min="5918" max="5918" width="16" style="124" customWidth="1"/>
    <col min="5919" max="5919" width="6.28515625" style="124" bestFit="1" customWidth="1"/>
    <col min="5920" max="5921" width="6.140625" style="124" customWidth="1"/>
    <col min="5922" max="5922" width="1.42578125" style="124" customWidth="1"/>
    <col min="5923" max="5923" width="6.28515625" style="124" bestFit="1" customWidth="1"/>
    <col min="5924" max="5925" width="5.140625" style="124" customWidth="1"/>
    <col min="5926" max="5926" width="1.42578125" style="124" customWidth="1"/>
    <col min="5927" max="5929" width="5.140625" style="124" customWidth="1"/>
    <col min="5930" max="5930" width="1.42578125" style="124" customWidth="1"/>
    <col min="5931" max="5933" width="5.140625" style="124" customWidth="1"/>
    <col min="5934" max="5934" width="1.42578125" style="124" customWidth="1"/>
    <col min="5935" max="5937" width="5.140625" style="124" customWidth="1"/>
    <col min="5938" max="5938" width="1.42578125" style="124" customWidth="1"/>
    <col min="5939" max="5941" width="5.140625" style="124" customWidth="1"/>
    <col min="5942" max="5942" width="1.42578125" style="124" customWidth="1"/>
    <col min="5943" max="5945" width="5.140625" style="124" customWidth="1"/>
    <col min="5946" max="6144" width="11.42578125" style="124"/>
    <col min="6145" max="6145" width="16" style="124" customWidth="1"/>
    <col min="6146" max="6146" width="7" style="124" bestFit="1" customWidth="1"/>
    <col min="6147" max="6148" width="6.140625" style="124" customWidth="1"/>
    <col min="6149" max="6149" width="1.42578125" style="124" customWidth="1"/>
    <col min="6150" max="6152" width="6" style="124" bestFit="1" customWidth="1"/>
    <col min="6153" max="6153" width="1.42578125" style="124" customWidth="1"/>
    <col min="6154" max="6156" width="6" style="124" bestFit="1" customWidth="1"/>
    <col min="6157" max="6157" width="1.42578125" style="124" customWidth="1"/>
    <col min="6158" max="6160" width="6" style="124" bestFit="1" customWidth="1"/>
    <col min="6161" max="6161" width="1.42578125" style="124" customWidth="1"/>
    <col min="6162" max="6162" width="6" style="124" customWidth="1"/>
    <col min="6163" max="6163" width="6" style="124" bestFit="1" customWidth="1"/>
    <col min="6164" max="6164" width="6" style="124" customWidth="1"/>
    <col min="6165" max="6165" width="1.42578125" style="124" customWidth="1"/>
    <col min="6166" max="6167" width="6" style="124" bestFit="1" customWidth="1"/>
    <col min="6168" max="6168" width="6" style="124" customWidth="1"/>
    <col min="6169" max="6169" width="1.42578125" style="124" customWidth="1"/>
    <col min="6170" max="6172" width="5.140625" style="124" customWidth="1"/>
    <col min="6173" max="6173" width="1.42578125" style="124" customWidth="1"/>
    <col min="6174" max="6174" width="16" style="124" customWidth="1"/>
    <col min="6175" max="6175" width="6.28515625" style="124" bestFit="1" customWidth="1"/>
    <col min="6176" max="6177" width="6.140625" style="124" customWidth="1"/>
    <col min="6178" max="6178" width="1.42578125" style="124" customWidth="1"/>
    <col min="6179" max="6179" width="6.28515625" style="124" bestFit="1" customWidth="1"/>
    <col min="6180" max="6181" width="5.140625" style="124" customWidth="1"/>
    <col min="6182" max="6182" width="1.42578125" style="124" customWidth="1"/>
    <col min="6183" max="6185" width="5.140625" style="124" customWidth="1"/>
    <col min="6186" max="6186" width="1.42578125" style="124" customWidth="1"/>
    <col min="6187" max="6189" width="5.140625" style="124" customWidth="1"/>
    <col min="6190" max="6190" width="1.42578125" style="124" customWidth="1"/>
    <col min="6191" max="6193" width="5.140625" style="124" customWidth="1"/>
    <col min="6194" max="6194" width="1.42578125" style="124" customWidth="1"/>
    <col min="6195" max="6197" width="5.140625" style="124" customWidth="1"/>
    <col min="6198" max="6198" width="1.42578125" style="124" customWidth="1"/>
    <col min="6199" max="6201" width="5.140625" style="124" customWidth="1"/>
    <col min="6202" max="6400" width="11.42578125" style="124"/>
    <col min="6401" max="6401" width="16" style="124" customWidth="1"/>
    <col min="6402" max="6402" width="7" style="124" bestFit="1" customWidth="1"/>
    <col min="6403" max="6404" width="6.140625" style="124" customWidth="1"/>
    <col min="6405" max="6405" width="1.42578125" style="124" customWidth="1"/>
    <col min="6406" max="6408" width="6" style="124" bestFit="1" customWidth="1"/>
    <col min="6409" max="6409" width="1.42578125" style="124" customWidth="1"/>
    <col min="6410" max="6412" width="6" style="124" bestFit="1" customWidth="1"/>
    <col min="6413" max="6413" width="1.42578125" style="124" customWidth="1"/>
    <col min="6414" max="6416" width="6" style="124" bestFit="1" customWidth="1"/>
    <col min="6417" max="6417" width="1.42578125" style="124" customWidth="1"/>
    <col min="6418" max="6418" width="6" style="124" customWidth="1"/>
    <col min="6419" max="6419" width="6" style="124" bestFit="1" customWidth="1"/>
    <col min="6420" max="6420" width="6" style="124" customWidth="1"/>
    <col min="6421" max="6421" width="1.42578125" style="124" customWidth="1"/>
    <col min="6422" max="6423" width="6" style="124" bestFit="1" customWidth="1"/>
    <col min="6424" max="6424" width="6" style="124" customWidth="1"/>
    <col min="6425" max="6425" width="1.42578125" style="124" customWidth="1"/>
    <col min="6426" max="6428" width="5.140625" style="124" customWidth="1"/>
    <col min="6429" max="6429" width="1.42578125" style="124" customWidth="1"/>
    <col min="6430" max="6430" width="16" style="124" customWidth="1"/>
    <col min="6431" max="6431" width="6.28515625" style="124" bestFit="1" customWidth="1"/>
    <col min="6432" max="6433" width="6.140625" style="124" customWidth="1"/>
    <col min="6434" max="6434" width="1.42578125" style="124" customWidth="1"/>
    <col min="6435" max="6435" width="6.28515625" style="124" bestFit="1" customWidth="1"/>
    <col min="6436" max="6437" width="5.140625" style="124" customWidth="1"/>
    <col min="6438" max="6438" width="1.42578125" style="124" customWidth="1"/>
    <col min="6439" max="6441" width="5.140625" style="124" customWidth="1"/>
    <col min="6442" max="6442" width="1.42578125" style="124" customWidth="1"/>
    <col min="6443" max="6445" width="5.140625" style="124" customWidth="1"/>
    <col min="6446" max="6446" width="1.42578125" style="124" customWidth="1"/>
    <col min="6447" max="6449" width="5.140625" style="124" customWidth="1"/>
    <col min="6450" max="6450" width="1.42578125" style="124" customWidth="1"/>
    <col min="6451" max="6453" width="5.140625" style="124" customWidth="1"/>
    <col min="6454" max="6454" width="1.42578125" style="124" customWidth="1"/>
    <col min="6455" max="6457" width="5.140625" style="124" customWidth="1"/>
    <col min="6458" max="6656" width="11.42578125" style="124"/>
    <col min="6657" max="6657" width="16" style="124" customWidth="1"/>
    <col min="6658" max="6658" width="7" style="124" bestFit="1" customWidth="1"/>
    <col min="6659" max="6660" width="6.140625" style="124" customWidth="1"/>
    <col min="6661" max="6661" width="1.42578125" style="124" customWidth="1"/>
    <col min="6662" max="6664" width="6" style="124" bestFit="1" customWidth="1"/>
    <col min="6665" max="6665" width="1.42578125" style="124" customWidth="1"/>
    <col min="6666" max="6668" width="6" style="124" bestFit="1" customWidth="1"/>
    <col min="6669" max="6669" width="1.42578125" style="124" customWidth="1"/>
    <col min="6670" max="6672" width="6" style="124" bestFit="1" customWidth="1"/>
    <col min="6673" max="6673" width="1.42578125" style="124" customWidth="1"/>
    <col min="6674" max="6674" width="6" style="124" customWidth="1"/>
    <col min="6675" max="6675" width="6" style="124" bestFit="1" customWidth="1"/>
    <col min="6676" max="6676" width="6" style="124" customWidth="1"/>
    <col min="6677" max="6677" width="1.42578125" style="124" customWidth="1"/>
    <col min="6678" max="6679" width="6" style="124" bestFit="1" customWidth="1"/>
    <col min="6680" max="6680" width="6" style="124" customWidth="1"/>
    <col min="6681" max="6681" width="1.42578125" style="124" customWidth="1"/>
    <col min="6682" max="6684" width="5.140625" style="124" customWidth="1"/>
    <col min="6685" max="6685" width="1.42578125" style="124" customWidth="1"/>
    <col min="6686" max="6686" width="16" style="124" customWidth="1"/>
    <col min="6687" max="6687" width="6.28515625" style="124" bestFit="1" customWidth="1"/>
    <col min="6688" max="6689" width="6.140625" style="124" customWidth="1"/>
    <col min="6690" max="6690" width="1.42578125" style="124" customWidth="1"/>
    <col min="6691" max="6691" width="6.28515625" style="124" bestFit="1" customWidth="1"/>
    <col min="6692" max="6693" width="5.140625" style="124" customWidth="1"/>
    <col min="6694" max="6694" width="1.42578125" style="124" customWidth="1"/>
    <col min="6695" max="6697" width="5.140625" style="124" customWidth="1"/>
    <col min="6698" max="6698" width="1.42578125" style="124" customWidth="1"/>
    <col min="6699" max="6701" width="5.140625" style="124" customWidth="1"/>
    <col min="6702" max="6702" width="1.42578125" style="124" customWidth="1"/>
    <col min="6703" max="6705" width="5.140625" style="124" customWidth="1"/>
    <col min="6706" max="6706" width="1.42578125" style="124" customWidth="1"/>
    <col min="6707" max="6709" width="5.140625" style="124" customWidth="1"/>
    <col min="6710" max="6710" width="1.42578125" style="124" customWidth="1"/>
    <col min="6711" max="6713" width="5.140625" style="124" customWidth="1"/>
    <col min="6714" max="6912" width="11.42578125" style="124"/>
    <col min="6913" max="6913" width="16" style="124" customWidth="1"/>
    <col min="6914" max="6914" width="7" style="124" bestFit="1" customWidth="1"/>
    <col min="6915" max="6916" width="6.140625" style="124" customWidth="1"/>
    <col min="6917" max="6917" width="1.42578125" style="124" customWidth="1"/>
    <col min="6918" max="6920" width="6" style="124" bestFit="1" customWidth="1"/>
    <col min="6921" max="6921" width="1.42578125" style="124" customWidth="1"/>
    <col min="6922" max="6924" width="6" style="124" bestFit="1" customWidth="1"/>
    <col min="6925" max="6925" width="1.42578125" style="124" customWidth="1"/>
    <col min="6926" max="6928" width="6" style="124" bestFit="1" customWidth="1"/>
    <col min="6929" max="6929" width="1.42578125" style="124" customWidth="1"/>
    <col min="6930" max="6930" width="6" style="124" customWidth="1"/>
    <col min="6931" max="6931" width="6" style="124" bestFit="1" customWidth="1"/>
    <col min="6932" max="6932" width="6" style="124" customWidth="1"/>
    <col min="6933" max="6933" width="1.42578125" style="124" customWidth="1"/>
    <col min="6934" max="6935" width="6" style="124" bestFit="1" customWidth="1"/>
    <col min="6936" max="6936" width="6" style="124" customWidth="1"/>
    <col min="6937" max="6937" width="1.42578125" style="124" customWidth="1"/>
    <col min="6938" max="6940" width="5.140625" style="124" customWidth="1"/>
    <col min="6941" max="6941" width="1.42578125" style="124" customWidth="1"/>
    <col min="6942" max="6942" width="16" style="124" customWidth="1"/>
    <col min="6943" max="6943" width="6.28515625" style="124" bestFit="1" customWidth="1"/>
    <col min="6944" max="6945" width="6.140625" style="124" customWidth="1"/>
    <col min="6946" max="6946" width="1.42578125" style="124" customWidth="1"/>
    <col min="6947" max="6947" width="6.28515625" style="124" bestFit="1" customWidth="1"/>
    <col min="6948" max="6949" width="5.140625" style="124" customWidth="1"/>
    <col min="6950" max="6950" width="1.42578125" style="124" customWidth="1"/>
    <col min="6951" max="6953" width="5.140625" style="124" customWidth="1"/>
    <col min="6954" max="6954" width="1.42578125" style="124" customWidth="1"/>
    <col min="6955" max="6957" width="5.140625" style="124" customWidth="1"/>
    <col min="6958" max="6958" width="1.42578125" style="124" customWidth="1"/>
    <col min="6959" max="6961" width="5.140625" style="124" customWidth="1"/>
    <col min="6962" max="6962" width="1.42578125" style="124" customWidth="1"/>
    <col min="6963" max="6965" width="5.140625" style="124" customWidth="1"/>
    <col min="6966" max="6966" width="1.42578125" style="124" customWidth="1"/>
    <col min="6967" max="6969" width="5.140625" style="124" customWidth="1"/>
    <col min="6970" max="7168" width="11.42578125" style="124"/>
    <col min="7169" max="7169" width="16" style="124" customWidth="1"/>
    <col min="7170" max="7170" width="7" style="124" bestFit="1" customWidth="1"/>
    <col min="7171" max="7172" width="6.140625" style="124" customWidth="1"/>
    <col min="7173" max="7173" width="1.42578125" style="124" customWidth="1"/>
    <col min="7174" max="7176" width="6" style="124" bestFit="1" customWidth="1"/>
    <col min="7177" max="7177" width="1.42578125" style="124" customWidth="1"/>
    <col min="7178" max="7180" width="6" style="124" bestFit="1" customWidth="1"/>
    <col min="7181" max="7181" width="1.42578125" style="124" customWidth="1"/>
    <col min="7182" max="7184" width="6" style="124" bestFit="1" customWidth="1"/>
    <col min="7185" max="7185" width="1.42578125" style="124" customWidth="1"/>
    <col min="7186" max="7186" width="6" style="124" customWidth="1"/>
    <col min="7187" max="7187" width="6" style="124" bestFit="1" customWidth="1"/>
    <col min="7188" max="7188" width="6" style="124" customWidth="1"/>
    <col min="7189" max="7189" width="1.42578125" style="124" customWidth="1"/>
    <col min="7190" max="7191" width="6" style="124" bestFit="1" customWidth="1"/>
    <col min="7192" max="7192" width="6" style="124" customWidth="1"/>
    <col min="7193" max="7193" width="1.42578125" style="124" customWidth="1"/>
    <col min="7194" max="7196" width="5.140625" style="124" customWidth="1"/>
    <col min="7197" max="7197" width="1.42578125" style="124" customWidth="1"/>
    <col min="7198" max="7198" width="16" style="124" customWidth="1"/>
    <col min="7199" max="7199" width="6.28515625" style="124" bestFit="1" customWidth="1"/>
    <col min="7200" max="7201" width="6.140625" style="124" customWidth="1"/>
    <col min="7202" max="7202" width="1.42578125" style="124" customWidth="1"/>
    <col min="7203" max="7203" width="6.28515625" style="124" bestFit="1" customWidth="1"/>
    <col min="7204" max="7205" width="5.140625" style="124" customWidth="1"/>
    <col min="7206" max="7206" width="1.42578125" style="124" customWidth="1"/>
    <col min="7207" max="7209" width="5.140625" style="124" customWidth="1"/>
    <col min="7210" max="7210" width="1.42578125" style="124" customWidth="1"/>
    <col min="7211" max="7213" width="5.140625" style="124" customWidth="1"/>
    <col min="7214" max="7214" width="1.42578125" style="124" customWidth="1"/>
    <col min="7215" max="7217" width="5.140625" style="124" customWidth="1"/>
    <col min="7218" max="7218" width="1.42578125" style="124" customWidth="1"/>
    <col min="7219" max="7221" width="5.140625" style="124" customWidth="1"/>
    <col min="7222" max="7222" width="1.42578125" style="124" customWidth="1"/>
    <col min="7223" max="7225" width="5.140625" style="124" customWidth="1"/>
    <col min="7226" max="7424" width="11.42578125" style="124"/>
    <col min="7425" max="7425" width="16" style="124" customWidth="1"/>
    <col min="7426" max="7426" width="7" style="124" bestFit="1" customWidth="1"/>
    <col min="7427" max="7428" width="6.140625" style="124" customWidth="1"/>
    <col min="7429" max="7429" width="1.42578125" style="124" customWidth="1"/>
    <col min="7430" max="7432" width="6" style="124" bestFit="1" customWidth="1"/>
    <col min="7433" max="7433" width="1.42578125" style="124" customWidth="1"/>
    <col min="7434" max="7436" width="6" style="124" bestFit="1" customWidth="1"/>
    <col min="7437" max="7437" width="1.42578125" style="124" customWidth="1"/>
    <col min="7438" max="7440" width="6" style="124" bestFit="1" customWidth="1"/>
    <col min="7441" max="7441" width="1.42578125" style="124" customWidth="1"/>
    <col min="7442" max="7442" width="6" style="124" customWidth="1"/>
    <col min="7443" max="7443" width="6" style="124" bestFit="1" customWidth="1"/>
    <col min="7444" max="7444" width="6" style="124" customWidth="1"/>
    <col min="7445" max="7445" width="1.42578125" style="124" customWidth="1"/>
    <col min="7446" max="7447" width="6" style="124" bestFit="1" customWidth="1"/>
    <col min="7448" max="7448" width="6" style="124" customWidth="1"/>
    <col min="7449" max="7449" width="1.42578125" style="124" customWidth="1"/>
    <col min="7450" max="7452" width="5.140625" style="124" customWidth="1"/>
    <col min="7453" max="7453" width="1.42578125" style="124" customWidth="1"/>
    <col min="7454" max="7454" width="16" style="124" customWidth="1"/>
    <col min="7455" max="7455" width="6.28515625" style="124" bestFit="1" customWidth="1"/>
    <col min="7456" max="7457" width="6.140625" style="124" customWidth="1"/>
    <col min="7458" max="7458" width="1.42578125" style="124" customWidth="1"/>
    <col min="7459" max="7459" width="6.28515625" style="124" bestFit="1" customWidth="1"/>
    <col min="7460" max="7461" width="5.140625" style="124" customWidth="1"/>
    <col min="7462" max="7462" width="1.42578125" style="124" customWidth="1"/>
    <col min="7463" max="7465" width="5.140625" style="124" customWidth="1"/>
    <col min="7466" max="7466" width="1.42578125" style="124" customWidth="1"/>
    <col min="7467" max="7469" width="5.140625" style="124" customWidth="1"/>
    <col min="7470" max="7470" width="1.42578125" style="124" customWidth="1"/>
    <col min="7471" max="7473" width="5.140625" style="124" customWidth="1"/>
    <col min="7474" max="7474" width="1.42578125" style="124" customWidth="1"/>
    <col min="7475" max="7477" width="5.140625" style="124" customWidth="1"/>
    <col min="7478" max="7478" width="1.42578125" style="124" customWidth="1"/>
    <col min="7479" max="7481" width="5.140625" style="124" customWidth="1"/>
    <col min="7482" max="7680" width="11.42578125" style="124"/>
    <col min="7681" max="7681" width="16" style="124" customWidth="1"/>
    <col min="7682" max="7682" width="7" style="124" bestFit="1" customWidth="1"/>
    <col min="7683" max="7684" width="6.140625" style="124" customWidth="1"/>
    <col min="7685" max="7685" width="1.42578125" style="124" customWidth="1"/>
    <col min="7686" max="7688" width="6" style="124" bestFit="1" customWidth="1"/>
    <col min="7689" max="7689" width="1.42578125" style="124" customWidth="1"/>
    <col min="7690" max="7692" width="6" style="124" bestFit="1" customWidth="1"/>
    <col min="7693" max="7693" width="1.42578125" style="124" customWidth="1"/>
    <col min="7694" max="7696" width="6" style="124" bestFit="1" customWidth="1"/>
    <col min="7697" max="7697" width="1.42578125" style="124" customWidth="1"/>
    <col min="7698" max="7698" width="6" style="124" customWidth="1"/>
    <col min="7699" max="7699" width="6" style="124" bestFit="1" customWidth="1"/>
    <col min="7700" max="7700" width="6" style="124" customWidth="1"/>
    <col min="7701" max="7701" width="1.42578125" style="124" customWidth="1"/>
    <col min="7702" max="7703" width="6" style="124" bestFit="1" customWidth="1"/>
    <col min="7704" max="7704" width="6" style="124" customWidth="1"/>
    <col min="7705" max="7705" width="1.42578125" style="124" customWidth="1"/>
    <col min="7706" max="7708" width="5.140625" style="124" customWidth="1"/>
    <col min="7709" max="7709" width="1.42578125" style="124" customWidth="1"/>
    <col min="7710" max="7710" width="16" style="124" customWidth="1"/>
    <col min="7711" max="7711" width="6.28515625" style="124" bestFit="1" customWidth="1"/>
    <col min="7712" max="7713" width="6.140625" style="124" customWidth="1"/>
    <col min="7714" max="7714" width="1.42578125" style="124" customWidth="1"/>
    <col min="7715" max="7715" width="6.28515625" style="124" bestFit="1" customWidth="1"/>
    <col min="7716" max="7717" width="5.140625" style="124" customWidth="1"/>
    <col min="7718" max="7718" width="1.42578125" style="124" customWidth="1"/>
    <col min="7719" max="7721" width="5.140625" style="124" customWidth="1"/>
    <col min="7722" max="7722" width="1.42578125" style="124" customWidth="1"/>
    <col min="7723" max="7725" width="5.140625" style="124" customWidth="1"/>
    <col min="7726" max="7726" width="1.42578125" style="124" customWidth="1"/>
    <col min="7727" max="7729" width="5.140625" style="124" customWidth="1"/>
    <col min="7730" max="7730" width="1.42578125" style="124" customWidth="1"/>
    <col min="7731" max="7733" width="5.140625" style="124" customWidth="1"/>
    <col min="7734" max="7734" width="1.42578125" style="124" customWidth="1"/>
    <col min="7735" max="7737" width="5.140625" style="124" customWidth="1"/>
    <col min="7738" max="7936" width="11.42578125" style="124"/>
    <col min="7937" max="7937" width="16" style="124" customWidth="1"/>
    <col min="7938" max="7938" width="7" style="124" bestFit="1" customWidth="1"/>
    <col min="7939" max="7940" width="6.140625" style="124" customWidth="1"/>
    <col min="7941" max="7941" width="1.42578125" style="124" customWidth="1"/>
    <col min="7942" max="7944" width="6" style="124" bestFit="1" customWidth="1"/>
    <col min="7945" max="7945" width="1.42578125" style="124" customWidth="1"/>
    <col min="7946" max="7948" width="6" style="124" bestFit="1" customWidth="1"/>
    <col min="7949" max="7949" width="1.42578125" style="124" customWidth="1"/>
    <col min="7950" max="7952" width="6" style="124" bestFit="1" customWidth="1"/>
    <col min="7953" max="7953" width="1.42578125" style="124" customWidth="1"/>
    <col min="7954" max="7954" width="6" style="124" customWidth="1"/>
    <col min="7955" max="7955" width="6" style="124" bestFit="1" customWidth="1"/>
    <col min="7956" max="7956" width="6" style="124" customWidth="1"/>
    <col min="7957" max="7957" width="1.42578125" style="124" customWidth="1"/>
    <col min="7958" max="7959" width="6" style="124" bestFit="1" customWidth="1"/>
    <col min="7960" max="7960" width="6" style="124" customWidth="1"/>
    <col min="7961" max="7961" width="1.42578125" style="124" customWidth="1"/>
    <col min="7962" max="7964" width="5.140625" style="124" customWidth="1"/>
    <col min="7965" max="7965" width="1.42578125" style="124" customWidth="1"/>
    <col min="7966" max="7966" width="16" style="124" customWidth="1"/>
    <col min="7967" max="7967" width="6.28515625" style="124" bestFit="1" customWidth="1"/>
    <col min="7968" max="7969" width="6.140625" style="124" customWidth="1"/>
    <col min="7970" max="7970" width="1.42578125" style="124" customWidth="1"/>
    <col min="7971" max="7971" width="6.28515625" style="124" bestFit="1" customWidth="1"/>
    <col min="7972" max="7973" width="5.140625" style="124" customWidth="1"/>
    <col min="7974" max="7974" width="1.42578125" style="124" customWidth="1"/>
    <col min="7975" max="7977" width="5.140625" style="124" customWidth="1"/>
    <col min="7978" max="7978" width="1.42578125" style="124" customWidth="1"/>
    <col min="7979" max="7981" width="5.140625" style="124" customWidth="1"/>
    <col min="7982" max="7982" width="1.42578125" style="124" customWidth="1"/>
    <col min="7983" max="7985" width="5.140625" style="124" customWidth="1"/>
    <col min="7986" max="7986" width="1.42578125" style="124" customWidth="1"/>
    <col min="7987" max="7989" width="5.140625" style="124" customWidth="1"/>
    <col min="7990" max="7990" width="1.42578125" style="124" customWidth="1"/>
    <col min="7991" max="7993" width="5.140625" style="124" customWidth="1"/>
    <col min="7994" max="8192" width="11.42578125" style="124"/>
    <col min="8193" max="8193" width="16" style="124" customWidth="1"/>
    <col min="8194" max="8194" width="7" style="124" bestFit="1" customWidth="1"/>
    <col min="8195" max="8196" width="6.140625" style="124" customWidth="1"/>
    <col min="8197" max="8197" width="1.42578125" style="124" customWidth="1"/>
    <col min="8198" max="8200" width="6" style="124" bestFit="1" customWidth="1"/>
    <col min="8201" max="8201" width="1.42578125" style="124" customWidth="1"/>
    <col min="8202" max="8204" width="6" style="124" bestFit="1" customWidth="1"/>
    <col min="8205" max="8205" width="1.42578125" style="124" customWidth="1"/>
    <col min="8206" max="8208" width="6" style="124" bestFit="1" customWidth="1"/>
    <col min="8209" max="8209" width="1.42578125" style="124" customWidth="1"/>
    <col min="8210" max="8210" width="6" style="124" customWidth="1"/>
    <col min="8211" max="8211" width="6" style="124" bestFit="1" customWidth="1"/>
    <col min="8212" max="8212" width="6" style="124" customWidth="1"/>
    <col min="8213" max="8213" width="1.42578125" style="124" customWidth="1"/>
    <col min="8214" max="8215" width="6" style="124" bestFit="1" customWidth="1"/>
    <col min="8216" max="8216" width="6" style="124" customWidth="1"/>
    <col min="8217" max="8217" width="1.42578125" style="124" customWidth="1"/>
    <col min="8218" max="8220" width="5.140625" style="124" customWidth="1"/>
    <col min="8221" max="8221" width="1.42578125" style="124" customWidth="1"/>
    <col min="8222" max="8222" width="16" style="124" customWidth="1"/>
    <col min="8223" max="8223" width="6.28515625" style="124" bestFit="1" customWidth="1"/>
    <col min="8224" max="8225" width="6.140625" style="124" customWidth="1"/>
    <col min="8226" max="8226" width="1.42578125" style="124" customWidth="1"/>
    <col min="8227" max="8227" width="6.28515625" style="124" bestFit="1" customWidth="1"/>
    <col min="8228" max="8229" width="5.140625" style="124" customWidth="1"/>
    <col min="8230" max="8230" width="1.42578125" style="124" customWidth="1"/>
    <col min="8231" max="8233" width="5.140625" style="124" customWidth="1"/>
    <col min="8234" max="8234" width="1.42578125" style="124" customWidth="1"/>
    <col min="8235" max="8237" width="5.140625" style="124" customWidth="1"/>
    <col min="8238" max="8238" width="1.42578125" style="124" customWidth="1"/>
    <col min="8239" max="8241" width="5.140625" style="124" customWidth="1"/>
    <col min="8242" max="8242" width="1.42578125" style="124" customWidth="1"/>
    <col min="8243" max="8245" width="5.140625" style="124" customWidth="1"/>
    <col min="8246" max="8246" width="1.42578125" style="124" customWidth="1"/>
    <col min="8247" max="8249" width="5.140625" style="124" customWidth="1"/>
    <col min="8250" max="8448" width="11.42578125" style="124"/>
    <col min="8449" max="8449" width="16" style="124" customWidth="1"/>
    <col min="8450" max="8450" width="7" style="124" bestFit="1" customWidth="1"/>
    <col min="8451" max="8452" width="6.140625" style="124" customWidth="1"/>
    <col min="8453" max="8453" width="1.42578125" style="124" customWidth="1"/>
    <col min="8454" max="8456" width="6" style="124" bestFit="1" customWidth="1"/>
    <col min="8457" max="8457" width="1.42578125" style="124" customWidth="1"/>
    <col min="8458" max="8460" width="6" style="124" bestFit="1" customWidth="1"/>
    <col min="8461" max="8461" width="1.42578125" style="124" customWidth="1"/>
    <col min="8462" max="8464" width="6" style="124" bestFit="1" customWidth="1"/>
    <col min="8465" max="8465" width="1.42578125" style="124" customWidth="1"/>
    <col min="8466" max="8466" width="6" style="124" customWidth="1"/>
    <col min="8467" max="8467" width="6" style="124" bestFit="1" customWidth="1"/>
    <col min="8468" max="8468" width="6" style="124" customWidth="1"/>
    <col min="8469" max="8469" width="1.42578125" style="124" customWidth="1"/>
    <col min="8470" max="8471" width="6" style="124" bestFit="1" customWidth="1"/>
    <col min="8472" max="8472" width="6" style="124" customWidth="1"/>
    <col min="8473" max="8473" width="1.42578125" style="124" customWidth="1"/>
    <col min="8474" max="8476" width="5.140625" style="124" customWidth="1"/>
    <col min="8477" max="8477" width="1.42578125" style="124" customWidth="1"/>
    <col min="8478" max="8478" width="16" style="124" customWidth="1"/>
    <col min="8479" max="8479" width="6.28515625" style="124" bestFit="1" customWidth="1"/>
    <col min="8480" max="8481" width="6.140625" style="124" customWidth="1"/>
    <col min="8482" max="8482" width="1.42578125" style="124" customWidth="1"/>
    <col min="8483" max="8483" width="6.28515625" style="124" bestFit="1" customWidth="1"/>
    <col min="8484" max="8485" width="5.140625" style="124" customWidth="1"/>
    <col min="8486" max="8486" width="1.42578125" style="124" customWidth="1"/>
    <col min="8487" max="8489" width="5.140625" style="124" customWidth="1"/>
    <col min="8490" max="8490" width="1.42578125" style="124" customWidth="1"/>
    <col min="8491" max="8493" width="5.140625" style="124" customWidth="1"/>
    <col min="8494" max="8494" width="1.42578125" style="124" customWidth="1"/>
    <col min="8495" max="8497" width="5.140625" style="124" customWidth="1"/>
    <col min="8498" max="8498" width="1.42578125" style="124" customWidth="1"/>
    <col min="8499" max="8501" width="5.140625" style="124" customWidth="1"/>
    <col min="8502" max="8502" width="1.42578125" style="124" customWidth="1"/>
    <col min="8503" max="8505" width="5.140625" style="124" customWidth="1"/>
    <col min="8506" max="8704" width="11.42578125" style="124"/>
    <col min="8705" max="8705" width="16" style="124" customWidth="1"/>
    <col min="8706" max="8706" width="7" style="124" bestFit="1" customWidth="1"/>
    <col min="8707" max="8708" width="6.140625" style="124" customWidth="1"/>
    <col min="8709" max="8709" width="1.42578125" style="124" customWidth="1"/>
    <col min="8710" max="8712" width="6" style="124" bestFit="1" customWidth="1"/>
    <col min="8713" max="8713" width="1.42578125" style="124" customWidth="1"/>
    <col min="8714" max="8716" width="6" style="124" bestFit="1" customWidth="1"/>
    <col min="8717" max="8717" width="1.42578125" style="124" customWidth="1"/>
    <col min="8718" max="8720" width="6" style="124" bestFit="1" customWidth="1"/>
    <col min="8721" max="8721" width="1.42578125" style="124" customWidth="1"/>
    <col min="8722" max="8722" width="6" style="124" customWidth="1"/>
    <col min="8723" max="8723" width="6" style="124" bestFit="1" customWidth="1"/>
    <col min="8724" max="8724" width="6" style="124" customWidth="1"/>
    <col min="8725" max="8725" width="1.42578125" style="124" customWidth="1"/>
    <col min="8726" max="8727" width="6" style="124" bestFit="1" customWidth="1"/>
    <col min="8728" max="8728" width="6" style="124" customWidth="1"/>
    <col min="8729" max="8729" width="1.42578125" style="124" customWidth="1"/>
    <col min="8730" max="8732" width="5.140625" style="124" customWidth="1"/>
    <col min="8733" max="8733" width="1.42578125" style="124" customWidth="1"/>
    <col min="8734" max="8734" width="16" style="124" customWidth="1"/>
    <col min="8735" max="8735" width="6.28515625" style="124" bestFit="1" customWidth="1"/>
    <col min="8736" max="8737" width="6.140625" style="124" customWidth="1"/>
    <col min="8738" max="8738" width="1.42578125" style="124" customWidth="1"/>
    <col min="8739" max="8739" width="6.28515625" style="124" bestFit="1" customWidth="1"/>
    <col min="8740" max="8741" width="5.140625" style="124" customWidth="1"/>
    <col min="8742" max="8742" width="1.42578125" style="124" customWidth="1"/>
    <col min="8743" max="8745" width="5.140625" style="124" customWidth="1"/>
    <col min="8746" max="8746" width="1.42578125" style="124" customWidth="1"/>
    <col min="8747" max="8749" width="5.140625" style="124" customWidth="1"/>
    <col min="8750" max="8750" width="1.42578125" style="124" customWidth="1"/>
    <col min="8751" max="8753" width="5.140625" style="124" customWidth="1"/>
    <col min="8754" max="8754" width="1.42578125" style="124" customWidth="1"/>
    <col min="8755" max="8757" width="5.140625" style="124" customWidth="1"/>
    <col min="8758" max="8758" width="1.42578125" style="124" customWidth="1"/>
    <col min="8759" max="8761" width="5.140625" style="124" customWidth="1"/>
    <col min="8762" max="8960" width="11.42578125" style="124"/>
    <col min="8961" max="8961" width="16" style="124" customWidth="1"/>
    <col min="8962" max="8962" width="7" style="124" bestFit="1" customWidth="1"/>
    <col min="8963" max="8964" width="6.140625" style="124" customWidth="1"/>
    <col min="8965" max="8965" width="1.42578125" style="124" customWidth="1"/>
    <col min="8966" max="8968" width="6" style="124" bestFit="1" customWidth="1"/>
    <col min="8969" max="8969" width="1.42578125" style="124" customWidth="1"/>
    <col min="8970" max="8972" width="6" style="124" bestFit="1" customWidth="1"/>
    <col min="8973" max="8973" width="1.42578125" style="124" customWidth="1"/>
    <col min="8974" max="8976" width="6" style="124" bestFit="1" customWidth="1"/>
    <col min="8977" max="8977" width="1.42578125" style="124" customWidth="1"/>
    <col min="8978" max="8978" width="6" style="124" customWidth="1"/>
    <col min="8979" max="8979" width="6" style="124" bestFit="1" customWidth="1"/>
    <col min="8980" max="8980" width="6" style="124" customWidth="1"/>
    <col min="8981" max="8981" width="1.42578125" style="124" customWidth="1"/>
    <col min="8982" max="8983" width="6" style="124" bestFit="1" customWidth="1"/>
    <col min="8984" max="8984" width="6" style="124" customWidth="1"/>
    <col min="8985" max="8985" width="1.42578125" style="124" customWidth="1"/>
    <col min="8986" max="8988" width="5.140625" style="124" customWidth="1"/>
    <col min="8989" max="8989" width="1.42578125" style="124" customWidth="1"/>
    <col min="8990" max="8990" width="16" style="124" customWidth="1"/>
    <col min="8991" max="8991" width="6.28515625" style="124" bestFit="1" customWidth="1"/>
    <col min="8992" max="8993" width="6.140625" style="124" customWidth="1"/>
    <col min="8994" max="8994" width="1.42578125" style="124" customWidth="1"/>
    <col min="8995" max="8995" width="6.28515625" style="124" bestFit="1" customWidth="1"/>
    <col min="8996" max="8997" width="5.140625" style="124" customWidth="1"/>
    <col min="8998" max="8998" width="1.42578125" style="124" customWidth="1"/>
    <col min="8999" max="9001" width="5.140625" style="124" customWidth="1"/>
    <col min="9002" max="9002" width="1.42578125" style="124" customWidth="1"/>
    <col min="9003" max="9005" width="5.140625" style="124" customWidth="1"/>
    <col min="9006" max="9006" width="1.42578125" style="124" customWidth="1"/>
    <col min="9007" max="9009" width="5.140625" style="124" customWidth="1"/>
    <col min="9010" max="9010" width="1.42578125" style="124" customWidth="1"/>
    <col min="9011" max="9013" width="5.140625" style="124" customWidth="1"/>
    <col min="9014" max="9014" width="1.42578125" style="124" customWidth="1"/>
    <col min="9015" max="9017" width="5.140625" style="124" customWidth="1"/>
    <col min="9018" max="9216" width="11.42578125" style="124"/>
    <col min="9217" max="9217" width="16" style="124" customWidth="1"/>
    <col min="9218" max="9218" width="7" style="124" bestFit="1" customWidth="1"/>
    <col min="9219" max="9220" width="6.140625" style="124" customWidth="1"/>
    <col min="9221" max="9221" width="1.42578125" style="124" customWidth="1"/>
    <col min="9222" max="9224" width="6" style="124" bestFit="1" customWidth="1"/>
    <col min="9225" max="9225" width="1.42578125" style="124" customWidth="1"/>
    <col min="9226" max="9228" width="6" style="124" bestFit="1" customWidth="1"/>
    <col min="9229" max="9229" width="1.42578125" style="124" customWidth="1"/>
    <col min="9230" max="9232" width="6" style="124" bestFit="1" customWidth="1"/>
    <col min="9233" max="9233" width="1.42578125" style="124" customWidth="1"/>
    <col min="9234" max="9234" width="6" style="124" customWidth="1"/>
    <col min="9235" max="9235" width="6" style="124" bestFit="1" customWidth="1"/>
    <col min="9236" max="9236" width="6" style="124" customWidth="1"/>
    <col min="9237" max="9237" width="1.42578125" style="124" customWidth="1"/>
    <col min="9238" max="9239" width="6" style="124" bestFit="1" customWidth="1"/>
    <col min="9240" max="9240" width="6" style="124" customWidth="1"/>
    <col min="9241" max="9241" width="1.42578125" style="124" customWidth="1"/>
    <col min="9242" max="9244" width="5.140625" style="124" customWidth="1"/>
    <col min="9245" max="9245" width="1.42578125" style="124" customWidth="1"/>
    <col min="9246" max="9246" width="16" style="124" customWidth="1"/>
    <col min="9247" max="9247" width="6.28515625" style="124" bestFit="1" customWidth="1"/>
    <col min="9248" max="9249" width="6.140625" style="124" customWidth="1"/>
    <col min="9250" max="9250" width="1.42578125" style="124" customWidth="1"/>
    <col min="9251" max="9251" width="6.28515625" style="124" bestFit="1" customWidth="1"/>
    <col min="9252" max="9253" width="5.140625" style="124" customWidth="1"/>
    <col min="9254" max="9254" width="1.42578125" style="124" customWidth="1"/>
    <col min="9255" max="9257" width="5.140625" style="124" customWidth="1"/>
    <col min="9258" max="9258" width="1.42578125" style="124" customWidth="1"/>
    <col min="9259" max="9261" width="5.140625" style="124" customWidth="1"/>
    <col min="9262" max="9262" width="1.42578125" style="124" customWidth="1"/>
    <col min="9263" max="9265" width="5.140625" style="124" customWidth="1"/>
    <col min="9266" max="9266" width="1.42578125" style="124" customWidth="1"/>
    <col min="9267" max="9269" width="5.140625" style="124" customWidth="1"/>
    <col min="9270" max="9270" width="1.42578125" style="124" customWidth="1"/>
    <col min="9271" max="9273" width="5.140625" style="124" customWidth="1"/>
    <col min="9274" max="9472" width="11.42578125" style="124"/>
    <col min="9473" max="9473" width="16" style="124" customWidth="1"/>
    <col min="9474" max="9474" width="7" style="124" bestFit="1" customWidth="1"/>
    <col min="9475" max="9476" width="6.140625" style="124" customWidth="1"/>
    <col min="9477" max="9477" width="1.42578125" style="124" customWidth="1"/>
    <col min="9478" max="9480" width="6" style="124" bestFit="1" customWidth="1"/>
    <col min="9481" max="9481" width="1.42578125" style="124" customWidth="1"/>
    <col min="9482" max="9484" width="6" style="124" bestFit="1" customWidth="1"/>
    <col min="9485" max="9485" width="1.42578125" style="124" customWidth="1"/>
    <col min="9486" max="9488" width="6" style="124" bestFit="1" customWidth="1"/>
    <col min="9489" max="9489" width="1.42578125" style="124" customWidth="1"/>
    <col min="9490" max="9490" width="6" style="124" customWidth="1"/>
    <col min="9491" max="9491" width="6" style="124" bestFit="1" customWidth="1"/>
    <col min="9492" max="9492" width="6" style="124" customWidth="1"/>
    <col min="9493" max="9493" width="1.42578125" style="124" customWidth="1"/>
    <col min="9494" max="9495" width="6" style="124" bestFit="1" customWidth="1"/>
    <col min="9496" max="9496" width="6" style="124" customWidth="1"/>
    <col min="9497" max="9497" width="1.42578125" style="124" customWidth="1"/>
    <col min="9498" max="9500" width="5.140625" style="124" customWidth="1"/>
    <col min="9501" max="9501" width="1.42578125" style="124" customWidth="1"/>
    <col min="9502" max="9502" width="16" style="124" customWidth="1"/>
    <col min="9503" max="9503" width="6.28515625" style="124" bestFit="1" customWidth="1"/>
    <col min="9504" max="9505" width="6.140625" style="124" customWidth="1"/>
    <col min="9506" max="9506" width="1.42578125" style="124" customWidth="1"/>
    <col min="9507" max="9507" width="6.28515625" style="124" bestFit="1" customWidth="1"/>
    <col min="9508" max="9509" width="5.140625" style="124" customWidth="1"/>
    <col min="9510" max="9510" width="1.42578125" style="124" customWidth="1"/>
    <col min="9511" max="9513" width="5.140625" style="124" customWidth="1"/>
    <col min="9514" max="9514" width="1.42578125" style="124" customWidth="1"/>
    <col min="9515" max="9517" width="5.140625" style="124" customWidth="1"/>
    <col min="9518" max="9518" width="1.42578125" style="124" customWidth="1"/>
    <col min="9519" max="9521" width="5.140625" style="124" customWidth="1"/>
    <col min="9522" max="9522" width="1.42578125" style="124" customWidth="1"/>
    <col min="9523" max="9525" width="5.140625" style="124" customWidth="1"/>
    <col min="9526" max="9526" width="1.42578125" style="124" customWidth="1"/>
    <col min="9527" max="9529" width="5.140625" style="124" customWidth="1"/>
    <col min="9530" max="9728" width="11.42578125" style="124"/>
    <col min="9729" max="9729" width="16" style="124" customWidth="1"/>
    <col min="9730" max="9730" width="7" style="124" bestFit="1" customWidth="1"/>
    <col min="9731" max="9732" width="6.140625" style="124" customWidth="1"/>
    <col min="9733" max="9733" width="1.42578125" style="124" customWidth="1"/>
    <col min="9734" max="9736" width="6" style="124" bestFit="1" customWidth="1"/>
    <col min="9737" max="9737" width="1.42578125" style="124" customWidth="1"/>
    <col min="9738" max="9740" width="6" style="124" bestFit="1" customWidth="1"/>
    <col min="9741" max="9741" width="1.42578125" style="124" customWidth="1"/>
    <col min="9742" max="9744" width="6" style="124" bestFit="1" customWidth="1"/>
    <col min="9745" max="9745" width="1.42578125" style="124" customWidth="1"/>
    <col min="9746" max="9746" width="6" style="124" customWidth="1"/>
    <col min="9747" max="9747" width="6" style="124" bestFit="1" customWidth="1"/>
    <col min="9748" max="9748" width="6" style="124" customWidth="1"/>
    <col min="9749" max="9749" width="1.42578125" style="124" customWidth="1"/>
    <col min="9750" max="9751" width="6" style="124" bestFit="1" customWidth="1"/>
    <col min="9752" max="9752" width="6" style="124" customWidth="1"/>
    <col min="9753" max="9753" width="1.42578125" style="124" customWidth="1"/>
    <col min="9754" max="9756" width="5.140625" style="124" customWidth="1"/>
    <col min="9757" max="9757" width="1.42578125" style="124" customWidth="1"/>
    <col min="9758" max="9758" width="16" style="124" customWidth="1"/>
    <col min="9759" max="9759" width="6.28515625" style="124" bestFit="1" customWidth="1"/>
    <col min="9760" max="9761" width="6.140625" style="124" customWidth="1"/>
    <col min="9762" max="9762" width="1.42578125" style="124" customWidth="1"/>
    <col min="9763" max="9763" width="6.28515625" style="124" bestFit="1" customWidth="1"/>
    <col min="9764" max="9765" width="5.140625" style="124" customWidth="1"/>
    <col min="9766" max="9766" width="1.42578125" style="124" customWidth="1"/>
    <col min="9767" max="9769" width="5.140625" style="124" customWidth="1"/>
    <col min="9770" max="9770" width="1.42578125" style="124" customWidth="1"/>
    <col min="9771" max="9773" width="5.140625" style="124" customWidth="1"/>
    <col min="9774" max="9774" width="1.42578125" style="124" customWidth="1"/>
    <col min="9775" max="9777" width="5.140625" style="124" customWidth="1"/>
    <col min="9778" max="9778" width="1.42578125" style="124" customWidth="1"/>
    <col min="9779" max="9781" width="5.140625" style="124" customWidth="1"/>
    <col min="9782" max="9782" width="1.42578125" style="124" customWidth="1"/>
    <col min="9783" max="9785" width="5.140625" style="124" customWidth="1"/>
    <col min="9786" max="9984" width="11.42578125" style="124"/>
    <col min="9985" max="9985" width="16" style="124" customWidth="1"/>
    <col min="9986" max="9986" width="7" style="124" bestFit="1" customWidth="1"/>
    <col min="9987" max="9988" width="6.140625" style="124" customWidth="1"/>
    <col min="9989" max="9989" width="1.42578125" style="124" customWidth="1"/>
    <col min="9990" max="9992" width="6" style="124" bestFit="1" customWidth="1"/>
    <col min="9993" max="9993" width="1.42578125" style="124" customWidth="1"/>
    <col min="9994" max="9996" width="6" style="124" bestFit="1" customWidth="1"/>
    <col min="9997" max="9997" width="1.42578125" style="124" customWidth="1"/>
    <col min="9998" max="10000" width="6" style="124" bestFit="1" customWidth="1"/>
    <col min="10001" max="10001" width="1.42578125" style="124" customWidth="1"/>
    <col min="10002" max="10002" width="6" style="124" customWidth="1"/>
    <col min="10003" max="10003" width="6" style="124" bestFit="1" customWidth="1"/>
    <col min="10004" max="10004" width="6" style="124" customWidth="1"/>
    <col min="10005" max="10005" width="1.42578125" style="124" customWidth="1"/>
    <col min="10006" max="10007" width="6" style="124" bestFit="1" customWidth="1"/>
    <col min="10008" max="10008" width="6" style="124" customWidth="1"/>
    <col min="10009" max="10009" width="1.42578125" style="124" customWidth="1"/>
    <col min="10010" max="10012" width="5.140625" style="124" customWidth="1"/>
    <col min="10013" max="10013" width="1.42578125" style="124" customWidth="1"/>
    <col min="10014" max="10014" width="16" style="124" customWidth="1"/>
    <col min="10015" max="10015" width="6.28515625" style="124" bestFit="1" customWidth="1"/>
    <col min="10016" max="10017" width="6.140625" style="124" customWidth="1"/>
    <col min="10018" max="10018" width="1.42578125" style="124" customWidth="1"/>
    <col min="10019" max="10019" width="6.28515625" style="124" bestFit="1" customWidth="1"/>
    <col min="10020" max="10021" width="5.140625" style="124" customWidth="1"/>
    <col min="10022" max="10022" width="1.42578125" style="124" customWidth="1"/>
    <col min="10023" max="10025" width="5.140625" style="124" customWidth="1"/>
    <col min="10026" max="10026" width="1.42578125" style="124" customWidth="1"/>
    <col min="10027" max="10029" width="5.140625" style="124" customWidth="1"/>
    <col min="10030" max="10030" width="1.42578125" style="124" customWidth="1"/>
    <col min="10031" max="10033" width="5.140625" style="124" customWidth="1"/>
    <col min="10034" max="10034" width="1.42578125" style="124" customWidth="1"/>
    <col min="10035" max="10037" width="5.140625" style="124" customWidth="1"/>
    <col min="10038" max="10038" width="1.42578125" style="124" customWidth="1"/>
    <col min="10039" max="10041" width="5.140625" style="124" customWidth="1"/>
    <col min="10042" max="10240" width="11.42578125" style="124"/>
    <col min="10241" max="10241" width="16" style="124" customWidth="1"/>
    <col min="10242" max="10242" width="7" style="124" bestFit="1" customWidth="1"/>
    <col min="10243" max="10244" width="6.140625" style="124" customWidth="1"/>
    <col min="10245" max="10245" width="1.42578125" style="124" customWidth="1"/>
    <col min="10246" max="10248" width="6" style="124" bestFit="1" customWidth="1"/>
    <col min="10249" max="10249" width="1.42578125" style="124" customWidth="1"/>
    <col min="10250" max="10252" width="6" style="124" bestFit="1" customWidth="1"/>
    <col min="10253" max="10253" width="1.42578125" style="124" customWidth="1"/>
    <col min="10254" max="10256" width="6" style="124" bestFit="1" customWidth="1"/>
    <col min="10257" max="10257" width="1.42578125" style="124" customWidth="1"/>
    <col min="10258" max="10258" width="6" style="124" customWidth="1"/>
    <col min="10259" max="10259" width="6" style="124" bestFit="1" customWidth="1"/>
    <col min="10260" max="10260" width="6" style="124" customWidth="1"/>
    <col min="10261" max="10261" width="1.42578125" style="124" customWidth="1"/>
    <col min="10262" max="10263" width="6" style="124" bestFit="1" customWidth="1"/>
    <col min="10264" max="10264" width="6" style="124" customWidth="1"/>
    <col min="10265" max="10265" width="1.42578125" style="124" customWidth="1"/>
    <col min="10266" max="10268" width="5.140625" style="124" customWidth="1"/>
    <col min="10269" max="10269" width="1.42578125" style="124" customWidth="1"/>
    <col min="10270" max="10270" width="16" style="124" customWidth="1"/>
    <col min="10271" max="10271" width="6.28515625" style="124" bestFit="1" customWidth="1"/>
    <col min="10272" max="10273" width="6.140625" style="124" customWidth="1"/>
    <col min="10274" max="10274" width="1.42578125" style="124" customWidth="1"/>
    <col min="10275" max="10275" width="6.28515625" style="124" bestFit="1" customWidth="1"/>
    <col min="10276" max="10277" width="5.140625" style="124" customWidth="1"/>
    <col min="10278" max="10278" width="1.42578125" style="124" customWidth="1"/>
    <col min="10279" max="10281" width="5.140625" style="124" customWidth="1"/>
    <col min="10282" max="10282" width="1.42578125" style="124" customWidth="1"/>
    <col min="10283" max="10285" width="5.140625" style="124" customWidth="1"/>
    <col min="10286" max="10286" width="1.42578125" style="124" customWidth="1"/>
    <col min="10287" max="10289" width="5.140625" style="124" customWidth="1"/>
    <col min="10290" max="10290" width="1.42578125" style="124" customWidth="1"/>
    <col min="10291" max="10293" width="5.140625" style="124" customWidth="1"/>
    <col min="10294" max="10294" width="1.42578125" style="124" customWidth="1"/>
    <col min="10295" max="10297" width="5.140625" style="124" customWidth="1"/>
    <col min="10298" max="10496" width="11.42578125" style="124"/>
    <col min="10497" max="10497" width="16" style="124" customWidth="1"/>
    <col min="10498" max="10498" width="7" style="124" bestFit="1" customWidth="1"/>
    <col min="10499" max="10500" width="6.140625" style="124" customWidth="1"/>
    <col min="10501" max="10501" width="1.42578125" style="124" customWidth="1"/>
    <col min="10502" max="10504" width="6" style="124" bestFit="1" customWidth="1"/>
    <col min="10505" max="10505" width="1.42578125" style="124" customWidth="1"/>
    <col min="10506" max="10508" width="6" style="124" bestFit="1" customWidth="1"/>
    <col min="10509" max="10509" width="1.42578125" style="124" customWidth="1"/>
    <col min="10510" max="10512" width="6" style="124" bestFit="1" customWidth="1"/>
    <col min="10513" max="10513" width="1.42578125" style="124" customWidth="1"/>
    <col min="10514" max="10514" width="6" style="124" customWidth="1"/>
    <col min="10515" max="10515" width="6" style="124" bestFit="1" customWidth="1"/>
    <col min="10516" max="10516" width="6" style="124" customWidth="1"/>
    <col min="10517" max="10517" width="1.42578125" style="124" customWidth="1"/>
    <col min="10518" max="10519" width="6" style="124" bestFit="1" customWidth="1"/>
    <col min="10520" max="10520" width="6" style="124" customWidth="1"/>
    <col min="10521" max="10521" width="1.42578125" style="124" customWidth="1"/>
    <col min="10522" max="10524" width="5.140625" style="124" customWidth="1"/>
    <col min="10525" max="10525" width="1.42578125" style="124" customWidth="1"/>
    <col min="10526" max="10526" width="16" style="124" customWidth="1"/>
    <col min="10527" max="10527" width="6.28515625" style="124" bestFit="1" customWidth="1"/>
    <col min="10528" max="10529" width="6.140625" style="124" customWidth="1"/>
    <col min="10530" max="10530" width="1.42578125" style="124" customWidth="1"/>
    <col min="10531" max="10531" width="6.28515625" style="124" bestFit="1" customWidth="1"/>
    <col min="10532" max="10533" width="5.140625" style="124" customWidth="1"/>
    <col min="10534" max="10534" width="1.42578125" style="124" customWidth="1"/>
    <col min="10535" max="10537" width="5.140625" style="124" customWidth="1"/>
    <col min="10538" max="10538" width="1.42578125" style="124" customWidth="1"/>
    <col min="10539" max="10541" width="5.140625" style="124" customWidth="1"/>
    <col min="10542" max="10542" width="1.42578125" style="124" customWidth="1"/>
    <col min="10543" max="10545" width="5.140625" style="124" customWidth="1"/>
    <col min="10546" max="10546" width="1.42578125" style="124" customWidth="1"/>
    <col min="10547" max="10549" width="5.140625" style="124" customWidth="1"/>
    <col min="10550" max="10550" width="1.42578125" style="124" customWidth="1"/>
    <col min="10551" max="10553" width="5.140625" style="124" customWidth="1"/>
    <col min="10554" max="10752" width="11.42578125" style="124"/>
    <col min="10753" max="10753" width="16" style="124" customWidth="1"/>
    <col min="10754" max="10754" width="7" style="124" bestFit="1" customWidth="1"/>
    <col min="10755" max="10756" width="6.140625" style="124" customWidth="1"/>
    <col min="10757" max="10757" width="1.42578125" style="124" customWidth="1"/>
    <col min="10758" max="10760" width="6" style="124" bestFit="1" customWidth="1"/>
    <col min="10761" max="10761" width="1.42578125" style="124" customWidth="1"/>
    <col min="10762" max="10764" width="6" style="124" bestFit="1" customWidth="1"/>
    <col min="10765" max="10765" width="1.42578125" style="124" customWidth="1"/>
    <col min="10766" max="10768" width="6" style="124" bestFit="1" customWidth="1"/>
    <col min="10769" max="10769" width="1.42578125" style="124" customWidth="1"/>
    <col min="10770" max="10770" width="6" style="124" customWidth="1"/>
    <col min="10771" max="10771" width="6" style="124" bestFit="1" customWidth="1"/>
    <col min="10772" max="10772" width="6" style="124" customWidth="1"/>
    <col min="10773" max="10773" width="1.42578125" style="124" customWidth="1"/>
    <col min="10774" max="10775" width="6" style="124" bestFit="1" customWidth="1"/>
    <col min="10776" max="10776" width="6" style="124" customWidth="1"/>
    <col min="10777" max="10777" width="1.42578125" style="124" customWidth="1"/>
    <col min="10778" max="10780" width="5.140625" style="124" customWidth="1"/>
    <col min="10781" max="10781" width="1.42578125" style="124" customWidth="1"/>
    <col min="10782" max="10782" width="16" style="124" customWidth="1"/>
    <col min="10783" max="10783" width="6.28515625" style="124" bestFit="1" customWidth="1"/>
    <col min="10784" max="10785" width="6.140625" style="124" customWidth="1"/>
    <col min="10786" max="10786" width="1.42578125" style="124" customWidth="1"/>
    <col min="10787" max="10787" width="6.28515625" style="124" bestFit="1" customWidth="1"/>
    <col min="10788" max="10789" width="5.140625" style="124" customWidth="1"/>
    <col min="10790" max="10790" width="1.42578125" style="124" customWidth="1"/>
    <col min="10791" max="10793" width="5.140625" style="124" customWidth="1"/>
    <col min="10794" max="10794" width="1.42578125" style="124" customWidth="1"/>
    <col min="10795" max="10797" width="5.140625" style="124" customWidth="1"/>
    <col min="10798" max="10798" width="1.42578125" style="124" customWidth="1"/>
    <col min="10799" max="10801" width="5.140625" style="124" customWidth="1"/>
    <col min="10802" max="10802" width="1.42578125" style="124" customWidth="1"/>
    <col min="10803" max="10805" width="5.140625" style="124" customWidth="1"/>
    <col min="10806" max="10806" width="1.42578125" style="124" customWidth="1"/>
    <col min="10807" max="10809" width="5.140625" style="124" customWidth="1"/>
    <col min="10810" max="11008" width="11.42578125" style="124"/>
    <col min="11009" max="11009" width="16" style="124" customWidth="1"/>
    <col min="11010" max="11010" width="7" style="124" bestFit="1" customWidth="1"/>
    <col min="11011" max="11012" width="6.140625" style="124" customWidth="1"/>
    <col min="11013" max="11013" width="1.42578125" style="124" customWidth="1"/>
    <col min="11014" max="11016" width="6" style="124" bestFit="1" customWidth="1"/>
    <col min="11017" max="11017" width="1.42578125" style="124" customWidth="1"/>
    <col min="11018" max="11020" width="6" style="124" bestFit="1" customWidth="1"/>
    <col min="11021" max="11021" width="1.42578125" style="124" customWidth="1"/>
    <col min="11022" max="11024" width="6" style="124" bestFit="1" customWidth="1"/>
    <col min="11025" max="11025" width="1.42578125" style="124" customWidth="1"/>
    <col min="11026" max="11026" width="6" style="124" customWidth="1"/>
    <col min="11027" max="11027" width="6" style="124" bestFit="1" customWidth="1"/>
    <col min="11028" max="11028" width="6" style="124" customWidth="1"/>
    <col min="11029" max="11029" width="1.42578125" style="124" customWidth="1"/>
    <col min="11030" max="11031" width="6" style="124" bestFit="1" customWidth="1"/>
    <col min="11032" max="11032" width="6" style="124" customWidth="1"/>
    <col min="11033" max="11033" width="1.42578125" style="124" customWidth="1"/>
    <col min="11034" max="11036" width="5.140625" style="124" customWidth="1"/>
    <col min="11037" max="11037" width="1.42578125" style="124" customWidth="1"/>
    <col min="11038" max="11038" width="16" style="124" customWidth="1"/>
    <col min="11039" max="11039" width="6.28515625" style="124" bestFit="1" customWidth="1"/>
    <col min="11040" max="11041" width="6.140625" style="124" customWidth="1"/>
    <col min="11042" max="11042" width="1.42578125" style="124" customWidth="1"/>
    <col min="11043" max="11043" width="6.28515625" style="124" bestFit="1" customWidth="1"/>
    <col min="11044" max="11045" width="5.140625" style="124" customWidth="1"/>
    <col min="11046" max="11046" width="1.42578125" style="124" customWidth="1"/>
    <col min="11047" max="11049" width="5.140625" style="124" customWidth="1"/>
    <col min="11050" max="11050" width="1.42578125" style="124" customWidth="1"/>
    <col min="11051" max="11053" width="5.140625" style="124" customWidth="1"/>
    <col min="11054" max="11054" width="1.42578125" style="124" customWidth="1"/>
    <col min="11055" max="11057" width="5.140625" style="124" customWidth="1"/>
    <col min="11058" max="11058" width="1.42578125" style="124" customWidth="1"/>
    <col min="11059" max="11061" width="5.140625" style="124" customWidth="1"/>
    <col min="11062" max="11062" width="1.42578125" style="124" customWidth="1"/>
    <col min="11063" max="11065" width="5.140625" style="124" customWidth="1"/>
    <col min="11066" max="11264" width="11.42578125" style="124"/>
    <col min="11265" max="11265" width="16" style="124" customWidth="1"/>
    <col min="11266" max="11266" width="7" style="124" bestFit="1" customWidth="1"/>
    <col min="11267" max="11268" width="6.140625" style="124" customWidth="1"/>
    <col min="11269" max="11269" width="1.42578125" style="124" customWidth="1"/>
    <col min="11270" max="11272" width="6" style="124" bestFit="1" customWidth="1"/>
    <col min="11273" max="11273" width="1.42578125" style="124" customWidth="1"/>
    <col min="11274" max="11276" width="6" style="124" bestFit="1" customWidth="1"/>
    <col min="11277" max="11277" width="1.42578125" style="124" customWidth="1"/>
    <col min="11278" max="11280" width="6" style="124" bestFit="1" customWidth="1"/>
    <col min="11281" max="11281" width="1.42578125" style="124" customWidth="1"/>
    <col min="11282" max="11282" width="6" style="124" customWidth="1"/>
    <col min="11283" max="11283" width="6" style="124" bestFit="1" customWidth="1"/>
    <col min="11284" max="11284" width="6" style="124" customWidth="1"/>
    <col min="11285" max="11285" width="1.42578125" style="124" customWidth="1"/>
    <col min="11286" max="11287" width="6" style="124" bestFit="1" customWidth="1"/>
    <col min="11288" max="11288" width="6" style="124" customWidth="1"/>
    <col min="11289" max="11289" width="1.42578125" style="124" customWidth="1"/>
    <col min="11290" max="11292" width="5.140625" style="124" customWidth="1"/>
    <col min="11293" max="11293" width="1.42578125" style="124" customWidth="1"/>
    <col min="11294" max="11294" width="16" style="124" customWidth="1"/>
    <col min="11295" max="11295" width="6.28515625" style="124" bestFit="1" customWidth="1"/>
    <col min="11296" max="11297" width="6.140625" style="124" customWidth="1"/>
    <col min="11298" max="11298" width="1.42578125" style="124" customWidth="1"/>
    <col min="11299" max="11299" width="6.28515625" style="124" bestFit="1" customWidth="1"/>
    <col min="11300" max="11301" width="5.140625" style="124" customWidth="1"/>
    <col min="11302" max="11302" width="1.42578125" style="124" customWidth="1"/>
    <col min="11303" max="11305" width="5.140625" style="124" customWidth="1"/>
    <col min="11306" max="11306" width="1.42578125" style="124" customWidth="1"/>
    <col min="11307" max="11309" width="5.140625" style="124" customWidth="1"/>
    <col min="11310" max="11310" width="1.42578125" style="124" customWidth="1"/>
    <col min="11311" max="11313" width="5.140625" style="124" customWidth="1"/>
    <col min="11314" max="11314" width="1.42578125" style="124" customWidth="1"/>
    <col min="11315" max="11317" width="5.140625" style="124" customWidth="1"/>
    <col min="11318" max="11318" width="1.42578125" style="124" customWidth="1"/>
    <col min="11319" max="11321" width="5.140625" style="124" customWidth="1"/>
    <col min="11322" max="11520" width="11.42578125" style="124"/>
    <col min="11521" max="11521" width="16" style="124" customWidth="1"/>
    <col min="11522" max="11522" width="7" style="124" bestFit="1" customWidth="1"/>
    <col min="11523" max="11524" width="6.140625" style="124" customWidth="1"/>
    <col min="11525" max="11525" width="1.42578125" style="124" customWidth="1"/>
    <col min="11526" max="11528" width="6" style="124" bestFit="1" customWidth="1"/>
    <col min="11529" max="11529" width="1.42578125" style="124" customWidth="1"/>
    <col min="11530" max="11532" width="6" style="124" bestFit="1" customWidth="1"/>
    <col min="11533" max="11533" width="1.42578125" style="124" customWidth="1"/>
    <col min="11534" max="11536" width="6" style="124" bestFit="1" customWidth="1"/>
    <col min="11537" max="11537" width="1.42578125" style="124" customWidth="1"/>
    <col min="11538" max="11538" width="6" style="124" customWidth="1"/>
    <col min="11539" max="11539" width="6" style="124" bestFit="1" customWidth="1"/>
    <col min="11540" max="11540" width="6" style="124" customWidth="1"/>
    <col min="11541" max="11541" width="1.42578125" style="124" customWidth="1"/>
    <col min="11542" max="11543" width="6" style="124" bestFit="1" customWidth="1"/>
    <col min="11544" max="11544" width="6" style="124" customWidth="1"/>
    <col min="11545" max="11545" width="1.42578125" style="124" customWidth="1"/>
    <col min="11546" max="11548" width="5.140625" style="124" customWidth="1"/>
    <col min="11549" max="11549" width="1.42578125" style="124" customWidth="1"/>
    <col min="11550" max="11550" width="16" style="124" customWidth="1"/>
    <col min="11551" max="11551" width="6.28515625" style="124" bestFit="1" customWidth="1"/>
    <col min="11552" max="11553" width="6.140625" style="124" customWidth="1"/>
    <col min="11554" max="11554" width="1.42578125" style="124" customWidth="1"/>
    <col min="11555" max="11555" width="6.28515625" style="124" bestFit="1" customWidth="1"/>
    <col min="11556" max="11557" width="5.140625" style="124" customWidth="1"/>
    <col min="11558" max="11558" width="1.42578125" style="124" customWidth="1"/>
    <col min="11559" max="11561" width="5.140625" style="124" customWidth="1"/>
    <col min="11562" max="11562" width="1.42578125" style="124" customWidth="1"/>
    <col min="11563" max="11565" width="5.140625" style="124" customWidth="1"/>
    <col min="11566" max="11566" width="1.42578125" style="124" customWidth="1"/>
    <col min="11567" max="11569" width="5.140625" style="124" customWidth="1"/>
    <col min="11570" max="11570" width="1.42578125" style="124" customWidth="1"/>
    <col min="11571" max="11573" width="5.140625" style="124" customWidth="1"/>
    <col min="11574" max="11574" width="1.42578125" style="124" customWidth="1"/>
    <col min="11575" max="11577" width="5.140625" style="124" customWidth="1"/>
    <col min="11578" max="11776" width="11.42578125" style="124"/>
    <col min="11777" max="11777" width="16" style="124" customWidth="1"/>
    <col min="11778" max="11778" width="7" style="124" bestFit="1" customWidth="1"/>
    <col min="11779" max="11780" width="6.140625" style="124" customWidth="1"/>
    <col min="11781" max="11781" width="1.42578125" style="124" customWidth="1"/>
    <col min="11782" max="11784" width="6" style="124" bestFit="1" customWidth="1"/>
    <col min="11785" max="11785" width="1.42578125" style="124" customWidth="1"/>
    <col min="11786" max="11788" width="6" style="124" bestFit="1" customWidth="1"/>
    <col min="11789" max="11789" width="1.42578125" style="124" customWidth="1"/>
    <col min="11790" max="11792" width="6" style="124" bestFit="1" customWidth="1"/>
    <col min="11793" max="11793" width="1.42578125" style="124" customWidth="1"/>
    <col min="11794" max="11794" width="6" style="124" customWidth="1"/>
    <col min="11795" max="11795" width="6" style="124" bestFit="1" customWidth="1"/>
    <col min="11796" max="11796" width="6" style="124" customWidth="1"/>
    <col min="11797" max="11797" width="1.42578125" style="124" customWidth="1"/>
    <col min="11798" max="11799" width="6" style="124" bestFit="1" customWidth="1"/>
    <col min="11800" max="11800" width="6" style="124" customWidth="1"/>
    <col min="11801" max="11801" width="1.42578125" style="124" customWidth="1"/>
    <col min="11802" max="11804" width="5.140625" style="124" customWidth="1"/>
    <col min="11805" max="11805" width="1.42578125" style="124" customWidth="1"/>
    <col min="11806" max="11806" width="16" style="124" customWidth="1"/>
    <col min="11807" max="11807" width="6.28515625" style="124" bestFit="1" customWidth="1"/>
    <col min="11808" max="11809" width="6.140625" style="124" customWidth="1"/>
    <col min="11810" max="11810" width="1.42578125" style="124" customWidth="1"/>
    <col min="11811" max="11811" width="6.28515625" style="124" bestFit="1" customWidth="1"/>
    <col min="11812" max="11813" width="5.140625" style="124" customWidth="1"/>
    <col min="11814" max="11814" width="1.42578125" style="124" customWidth="1"/>
    <col min="11815" max="11817" width="5.140625" style="124" customWidth="1"/>
    <col min="11818" max="11818" width="1.42578125" style="124" customWidth="1"/>
    <col min="11819" max="11821" width="5.140625" style="124" customWidth="1"/>
    <col min="11822" max="11822" width="1.42578125" style="124" customWidth="1"/>
    <col min="11823" max="11825" width="5.140625" style="124" customWidth="1"/>
    <col min="11826" max="11826" width="1.42578125" style="124" customWidth="1"/>
    <col min="11827" max="11829" width="5.140625" style="124" customWidth="1"/>
    <col min="11830" max="11830" width="1.42578125" style="124" customWidth="1"/>
    <col min="11831" max="11833" width="5.140625" style="124" customWidth="1"/>
    <col min="11834" max="12032" width="11.42578125" style="124"/>
    <col min="12033" max="12033" width="16" style="124" customWidth="1"/>
    <col min="12034" max="12034" width="7" style="124" bestFit="1" customWidth="1"/>
    <col min="12035" max="12036" width="6.140625" style="124" customWidth="1"/>
    <col min="12037" max="12037" width="1.42578125" style="124" customWidth="1"/>
    <col min="12038" max="12040" width="6" style="124" bestFit="1" customWidth="1"/>
    <col min="12041" max="12041" width="1.42578125" style="124" customWidth="1"/>
    <col min="12042" max="12044" width="6" style="124" bestFit="1" customWidth="1"/>
    <col min="12045" max="12045" width="1.42578125" style="124" customWidth="1"/>
    <col min="12046" max="12048" width="6" style="124" bestFit="1" customWidth="1"/>
    <col min="12049" max="12049" width="1.42578125" style="124" customWidth="1"/>
    <col min="12050" max="12050" width="6" style="124" customWidth="1"/>
    <col min="12051" max="12051" width="6" style="124" bestFit="1" customWidth="1"/>
    <col min="12052" max="12052" width="6" style="124" customWidth="1"/>
    <col min="12053" max="12053" width="1.42578125" style="124" customWidth="1"/>
    <col min="12054" max="12055" width="6" style="124" bestFit="1" customWidth="1"/>
    <col min="12056" max="12056" width="6" style="124" customWidth="1"/>
    <col min="12057" max="12057" width="1.42578125" style="124" customWidth="1"/>
    <col min="12058" max="12060" width="5.140625" style="124" customWidth="1"/>
    <col min="12061" max="12061" width="1.42578125" style="124" customWidth="1"/>
    <col min="12062" max="12062" width="16" style="124" customWidth="1"/>
    <col min="12063" max="12063" width="6.28515625" style="124" bestFit="1" customWidth="1"/>
    <col min="12064" max="12065" width="6.140625" style="124" customWidth="1"/>
    <col min="12066" max="12066" width="1.42578125" style="124" customWidth="1"/>
    <col min="12067" max="12067" width="6.28515625" style="124" bestFit="1" customWidth="1"/>
    <col min="12068" max="12069" width="5.140625" style="124" customWidth="1"/>
    <col min="12070" max="12070" width="1.42578125" style="124" customWidth="1"/>
    <col min="12071" max="12073" width="5.140625" style="124" customWidth="1"/>
    <col min="12074" max="12074" width="1.42578125" style="124" customWidth="1"/>
    <col min="12075" max="12077" width="5.140625" style="124" customWidth="1"/>
    <col min="12078" max="12078" width="1.42578125" style="124" customWidth="1"/>
    <col min="12079" max="12081" width="5.140625" style="124" customWidth="1"/>
    <col min="12082" max="12082" width="1.42578125" style="124" customWidth="1"/>
    <col min="12083" max="12085" width="5.140625" style="124" customWidth="1"/>
    <col min="12086" max="12086" width="1.42578125" style="124" customWidth="1"/>
    <col min="12087" max="12089" width="5.140625" style="124" customWidth="1"/>
    <col min="12090" max="12288" width="11.42578125" style="124"/>
    <col min="12289" max="12289" width="16" style="124" customWidth="1"/>
    <col min="12290" max="12290" width="7" style="124" bestFit="1" customWidth="1"/>
    <col min="12291" max="12292" width="6.140625" style="124" customWidth="1"/>
    <col min="12293" max="12293" width="1.42578125" style="124" customWidth="1"/>
    <col min="12294" max="12296" width="6" style="124" bestFit="1" customWidth="1"/>
    <col min="12297" max="12297" width="1.42578125" style="124" customWidth="1"/>
    <col min="12298" max="12300" width="6" style="124" bestFit="1" customWidth="1"/>
    <col min="12301" max="12301" width="1.42578125" style="124" customWidth="1"/>
    <col min="12302" max="12304" width="6" style="124" bestFit="1" customWidth="1"/>
    <col min="12305" max="12305" width="1.42578125" style="124" customWidth="1"/>
    <col min="12306" max="12306" width="6" style="124" customWidth="1"/>
    <col min="12307" max="12307" width="6" style="124" bestFit="1" customWidth="1"/>
    <col min="12308" max="12308" width="6" style="124" customWidth="1"/>
    <col min="12309" max="12309" width="1.42578125" style="124" customWidth="1"/>
    <col min="12310" max="12311" width="6" style="124" bestFit="1" customWidth="1"/>
    <col min="12312" max="12312" width="6" style="124" customWidth="1"/>
    <col min="12313" max="12313" width="1.42578125" style="124" customWidth="1"/>
    <col min="12314" max="12316" width="5.140625" style="124" customWidth="1"/>
    <col min="12317" max="12317" width="1.42578125" style="124" customWidth="1"/>
    <col min="12318" max="12318" width="16" style="124" customWidth="1"/>
    <col min="12319" max="12319" width="6.28515625" style="124" bestFit="1" customWidth="1"/>
    <col min="12320" max="12321" width="6.140625" style="124" customWidth="1"/>
    <col min="12322" max="12322" width="1.42578125" style="124" customWidth="1"/>
    <col min="12323" max="12323" width="6.28515625" style="124" bestFit="1" customWidth="1"/>
    <col min="12324" max="12325" width="5.140625" style="124" customWidth="1"/>
    <col min="12326" max="12326" width="1.42578125" style="124" customWidth="1"/>
    <col min="12327" max="12329" width="5.140625" style="124" customWidth="1"/>
    <col min="12330" max="12330" width="1.42578125" style="124" customWidth="1"/>
    <col min="12331" max="12333" width="5.140625" style="124" customWidth="1"/>
    <col min="12334" max="12334" width="1.42578125" style="124" customWidth="1"/>
    <col min="12335" max="12337" width="5.140625" style="124" customWidth="1"/>
    <col min="12338" max="12338" width="1.42578125" style="124" customWidth="1"/>
    <col min="12339" max="12341" width="5.140625" style="124" customWidth="1"/>
    <col min="12342" max="12342" width="1.42578125" style="124" customWidth="1"/>
    <col min="12343" max="12345" width="5.140625" style="124" customWidth="1"/>
    <col min="12346" max="12544" width="11.42578125" style="124"/>
    <col min="12545" max="12545" width="16" style="124" customWidth="1"/>
    <col min="12546" max="12546" width="7" style="124" bestFit="1" customWidth="1"/>
    <col min="12547" max="12548" width="6.140625" style="124" customWidth="1"/>
    <col min="12549" max="12549" width="1.42578125" style="124" customWidth="1"/>
    <col min="12550" max="12552" width="6" style="124" bestFit="1" customWidth="1"/>
    <col min="12553" max="12553" width="1.42578125" style="124" customWidth="1"/>
    <col min="12554" max="12556" width="6" style="124" bestFit="1" customWidth="1"/>
    <col min="12557" max="12557" width="1.42578125" style="124" customWidth="1"/>
    <col min="12558" max="12560" width="6" style="124" bestFit="1" customWidth="1"/>
    <col min="12561" max="12561" width="1.42578125" style="124" customWidth="1"/>
    <col min="12562" max="12562" width="6" style="124" customWidth="1"/>
    <col min="12563" max="12563" width="6" style="124" bestFit="1" customWidth="1"/>
    <col min="12564" max="12564" width="6" style="124" customWidth="1"/>
    <col min="12565" max="12565" width="1.42578125" style="124" customWidth="1"/>
    <col min="12566" max="12567" width="6" style="124" bestFit="1" customWidth="1"/>
    <col min="12568" max="12568" width="6" style="124" customWidth="1"/>
    <col min="12569" max="12569" width="1.42578125" style="124" customWidth="1"/>
    <col min="12570" max="12572" width="5.140625" style="124" customWidth="1"/>
    <col min="12573" max="12573" width="1.42578125" style="124" customWidth="1"/>
    <col min="12574" max="12574" width="16" style="124" customWidth="1"/>
    <col min="12575" max="12575" width="6.28515625" style="124" bestFit="1" customWidth="1"/>
    <col min="12576" max="12577" width="6.140625" style="124" customWidth="1"/>
    <col min="12578" max="12578" width="1.42578125" style="124" customWidth="1"/>
    <col min="12579" max="12579" width="6.28515625" style="124" bestFit="1" customWidth="1"/>
    <col min="12580" max="12581" width="5.140625" style="124" customWidth="1"/>
    <col min="12582" max="12582" width="1.42578125" style="124" customWidth="1"/>
    <col min="12583" max="12585" width="5.140625" style="124" customWidth="1"/>
    <col min="12586" max="12586" width="1.42578125" style="124" customWidth="1"/>
    <col min="12587" max="12589" width="5.140625" style="124" customWidth="1"/>
    <col min="12590" max="12590" width="1.42578125" style="124" customWidth="1"/>
    <col min="12591" max="12593" width="5.140625" style="124" customWidth="1"/>
    <col min="12594" max="12594" width="1.42578125" style="124" customWidth="1"/>
    <col min="12595" max="12597" width="5.140625" style="124" customWidth="1"/>
    <col min="12598" max="12598" width="1.42578125" style="124" customWidth="1"/>
    <col min="12599" max="12601" width="5.140625" style="124" customWidth="1"/>
    <col min="12602" max="12800" width="11.42578125" style="124"/>
    <col min="12801" max="12801" width="16" style="124" customWidth="1"/>
    <col min="12802" max="12802" width="7" style="124" bestFit="1" customWidth="1"/>
    <col min="12803" max="12804" width="6.140625" style="124" customWidth="1"/>
    <col min="12805" max="12805" width="1.42578125" style="124" customWidth="1"/>
    <col min="12806" max="12808" width="6" style="124" bestFit="1" customWidth="1"/>
    <col min="12809" max="12809" width="1.42578125" style="124" customWidth="1"/>
    <col min="12810" max="12812" width="6" style="124" bestFit="1" customWidth="1"/>
    <col min="12813" max="12813" width="1.42578125" style="124" customWidth="1"/>
    <col min="12814" max="12816" width="6" style="124" bestFit="1" customWidth="1"/>
    <col min="12817" max="12817" width="1.42578125" style="124" customWidth="1"/>
    <col min="12818" max="12818" width="6" style="124" customWidth="1"/>
    <col min="12819" max="12819" width="6" style="124" bestFit="1" customWidth="1"/>
    <col min="12820" max="12820" width="6" style="124" customWidth="1"/>
    <col min="12821" max="12821" width="1.42578125" style="124" customWidth="1"/>
    <col min="12822" max="12823" width="6" style="124" bestFit="1" customWidth="1"/>
    <col min="12824" max="12824" width="6" style="124" customWidth="1"/>
    <col min="12825" max="12825" width="1.42578125" style="124" customWidth="1"/>
    <col min="12826" max="12828" width="5.140625" style="124" customWidth="1"/>
    <col min="12829" max="12829" width="1.42578125" style="124" customWidth="1"/>
    <col min="12830" max="12830" width="16" style="124" customWidth="1"/>
    <col min="12831" max="12831" width="6.28515625" style="124" bestFit="1" customWidth="1"/>
    <col min="12832" max="12833" width="6.140625" style="124" customWidth="1"/>
    <col min="12834" max="12834" width="1.42578125" style="124" customWidth="1"/>
    <col min="12835" max="12835" width="6.28515625" style="124" bestFit="1" customWidth="1"/>
    <col min="12836" max="12837" width="5.140625" style="124" customWidth="1"/>
    <col min="12838" max="12838" width="1.42578125" style="124" customWidth="1"/>
    <col min="12839" max="12841" width="5.140625" style="124" customWidth="1"/>
    <col min="12842" max="12842" width="1.42578125" style="124" customWidth="1"/>
    <col min="12843" max="12845" width="5.140625" style="124" customWidth="1"/>
    <col min="12846" max="12846" width="1.42578125" style="124" customWidth="1"/>
    <col min="12847" max="12849" width="5.140625" style="124" customWidth="1"/>
    <col min="12850" max="12850" width="1.42578125" style="124" customWidth="1"/>
    <col min="12851" max="12853" width="5.140625" style="124" customWidth="1"/>
    <col min="12854" max="12854" width="1.42578125" style="124" customWidth="1"/>
    <col min="12855" max="12857" width="5.140625" style="124" customWidth="1"/>
    <col min="12858" max="13056" width="11.42578125" style="124"/>
    <col min="13057" max="13057" width="16" style="124" customWidth="1"/>
    <col min="13058" max="13058" width="7" style="124" bestFit="1" customWidth="1"/>
    <col min="13059" max="13060" width="6.140625" style="124" customWidth="1"/>
    <col min="13061" max="13061" width="1.42578125" style="124" customWidth="1"/>
    <col min="13062" max="13064" width="6" style="124" bestFit="1" customWidth="1"/>
    <col min="13065" max="13065" width="1.42578125" style="124" customWidth="1"/>
    <col min="13066" max="13068" width="6" style="124" bestFit="1" customWidth="1"/>
    <col min="13069" max="13069" width="1.42578125" style="124" customWidth="1"/>
    <col min="13070" max="13072" width="6" style="124" bestFit="1" customWidth="1"/>
    <col min="13073" max="13073" width="1.42578125" style="124" customWidth="1"/>
    <col min="13074" max="13074" width="6" style="124" customWidth="1"/>
    <col min="13075" max="13075" width="6" style="124" bestFit="1" customWidth="1"/>
    <col min="13076" max="13076" width="6" style="124" customWidth="1"/>
    <col min="13077" max="13077" width="1.42578125" style="124" customWidth="1"/>
    <col min="13078" max="13079" width="6" style="124" bestFit="1" customWidth="1"/>
    <col min="13080" max="13080" width="6" style="124" customWidth="1"/>
    <col min="13081" max="13081" width="1.42578125" style="124" customWidth="1"/>
    <col min="13082" max="13084" width="5.140625" style="124" customWidth="1"/>
    <col min="13085" max="13085" width="1.42578125" style="124" customWidth="1"/>
    <col min="13086" max="13086" width="16" style="124" customWidth="1"/>
    <col min="13087" max="13087" width="6.28515625" style="124" bestFit="1" customWidth="1"/>
    <col min="13088" max="13089" width="6.140625" style="124" customWidth="1"/>
    <col min="13090" max="13090" width="1.42578125" style="124" customWidth="1"/>
    <col min="13091" max="13091" width="6.28515625" style="124" bestFit="1" customWidth="1"/>
    <col min="13092" max="13093" width="5.140625" style="124" customWidth="1"/>
    <col min="13094" max="13094" width="1.42578125" style="124" customWidth="1"/>
    <col min="13095" max="13097" width="5.140625" style="124" customWidth="1"/>
    <col min="13098" max="13098" width="1.42578125" style="124" customWidth="1"/>
    <col min="13099" max="13101" width="5.140625" style="124" customWidth="1"/>
    <col min="13102" max="13102" width="1.42578125" style="124" customWidth="1"/>
    <col min="13103" max="13105" width="5.140625" style="124" customWidth="1"/>
    <col min="13106" max="13106" width="1.42578125" style="124" customWidth="1"/>
    <col min="13107" max="13109" width="5.140625" style="124" customWidth="1"/>
    <col min="13110" max="13110" width="1.42578125" style="124" customWidth="1"/>
    <col min="13111" max="13113" width="5.140625" style="124" customWidth="1"/>
    <col min="13114" max="13312" width="11.42578125" style="124"/>
    <col min="13313" max="13313" width="16" style="124" customWidth="1"/>
    <col min="13314" max="13314" width="7" style="124" bestFit="1" customWidth="1"/>
    <col min="13315" max="13316" width="6.140625" style="124" customWidth="1"/>
    <col min="13317" max="13317" width="1.42578125" style="124" customWidth="1"/>
    <col min="13318" max="13320" width="6" style="124" bestFit="1" customWidth="1"/>
    <col min="13321" max="13321" width="1.42578125" style="124" customWidth="1"/>
    <col min="13322" max="13324" width="6" style="124" bestFit="1" customWidth="1"/>
    <col min="13325" max="13325" width="1.42578125" style="124" customWidth="1"/>
    <col min="13326" max="13328" width="6" style="124" bestFit="1" customWidth="1"/>
    <col min="13329" max="13329" width="1.42578125" style="124" customWidth="1"/>
    <col min="13330" max="13330" width="6" style="124" customWidth="1"/>
    <col min="13331" max="13331" width="6" style="124" bestFit="1" customWidth="1"/>
    <col min="13332" max="13332" width="6" style="124" customWidth="1"/>
    <col min="13333" max="13333" width="1.42578125" style="124" customWidth="1"/>
    <col min="13334" max="13335" width="6" style="124" bestFit="1" customWidth="1"/>
    <col min="13336" max="13336" width="6" style="124" customWidth="1"/>
    <col min="13337" max="13337" width="1.42578125" style="124" customWidth="1"/>
    <col min="13338" max="13340" width="5.140625" style="124" customWidth="1"/>
    <col min="13341" max="13341" width="1.42578125" style="124" customWidth="1"/>
    <col min="13342" max="13342" width="16" style="124" customWidth="1"/>
    <col min="13343" max="13343" width="6.28515625" style="124" bestFit="1" customWidth="1"/>
    <col min="13344" max="13345" width="6.140625" style="124" customWidth="1"/>
    <col min="13346" max="13346" width="1.42578125" style="124" customWidth="1"/>
    <col min="13347" max="13347" width="6.28515625" style="124" bestFit="1" customWidth="1"/>
    <col min="13348" max="13349" width="5.140625" style="124" customWidth="1"/>
    <col min="13350" max="13350" width="1.42578125" style="124" customWidth="1"/>
    <col min="13351" max="13353" width="5.140625" style="124" customWidth="1"/>
    <col min="13354" max="13354" width="1.42578125" style="124" customWidth="1"/>
    <col min="13355" max="13357" width="5.140625" style="124" customWidth="1"/>
    <col min="13358" max="13358" width="1.42578125" style="124" customWidth="1"/>
    <col min="13359" max="13361" width="5.140625" style="124" customWidth="1"/>
    <col min="13362" max="13362" width="1.42578125" style="124" customWidth="1"/>
    <col min="13363" max="13365" width="5.140625" style="124" customWidth="1"/>
    <col min="13366" max="13366" width="1.42578125" style="124" customWidth="1"/>
    <col min="13367" max="13369" width="5.140625" style="124" customWidth="1"/>
    <col min="13370" max="13568" width="11.42578125" style="124"/>
    <col min="13569" max="13569" width="16" style="124" customWidth="1"/>
    <col min="13570" max="13570" width="7" style="124" bestFit="1" customWidth="1"/>
    <col min="13571" max="13572" width="6.140625" style="124" customWidth="1"/>
    <col min="13573" max="13573" width="1.42578125" style="124" customWidth="1"/>
    <col min="13574" max="13576" width="6" style="124" bestFit="1" customWidth="1"/>
    <col min="13577" max="13577" width="1.42578125" style="124" customWidth="1"/>
    <col min="13578" max="13580" width="6" style="124" bestFit="1" customWidth="1"/>
    <col min="13581" max="13581" width="1.42578125" style="124" customWidth="1"/>
    <col min="13582" max="13584" width="6" style="124" bestFit="1" customWidth="1"/>
    <col min="13585" max="13585" width="1.42578125" style="124" customWidth="1"/>
    <col min="13586" max="13586" width="6" style="124" customWidth="1"/>
    <col min="13587" max="13587" width="6" style="124" bestFit="1" customWidth="1"/>
    <col min="13588" max="13588" width="6" style="124" customWidth="1"/>
    <col min="13589" max="13589" width="1.42578125" style="124" customWidth="1"/>
    <col min="13590" max="13591" width="6" style="124" bestFit="1" customWidth="1"/>
    <col min="13592" max="13592" width="6" style="124" customWidth="1"/>
    <col min="13593" max="13593" width="1.42578125" style="124" customWidth="1"/>
    <col min="13594" max="13596" width="5.140625" style="124" customWidth="1"/>
    <col min="13597" max="13597" width="1.42578125" style="124" customWidth="1"/>
    <col min="13598" max="13598" width="16" style="124" customWidth="1"/>
    <col min="13599" max="13599" width="6.28515625" style="124" bestFit="1" customWidth="1"/>
    <col min="13600" max="13601" width="6.140625" style="124" customWidth="1"/>
    <col min="13602" max="13602" width="1.42578125" style="124" customWidth="1"/>
    <col min="13603" max="13603" width="6.28515625" style="124" bestFit="1" customWidth="1"/>
    <col min="13604" max="13605" width="5.140625" style="124" customWidth="1"/>
    <col min="13606" max="13606" width="1.42578125" style="124" customWidth="1"/>
    <col min="13607" max="13609" width="5.140625" style="124" customWidth="1"/>
    <col min="13610" max="13610" width="1.42578125" style="124" customWidth="1"/>
    <col min="13611" max="13613" width="5.140625" style="124" customWidth="1"/>
    <col min="13614" max="13614" width="1.42578125" style="124" customWidth="1"/>
    <col min="13615" max="13617" width="5.140625" style="124" customWidth="1"/>
    <col min="13618" max="13618" width="1.42578125" style="124" customWidth="1"/>
    <col min="13619" max="13621" width="5.140625" style="124" customWidth="1"/>
    <col min="13622" max="13622" width="1.42578125" style="124" customWidth="1"/>
    <col min="13623" max="13625" width="5.140625" style="124" customWidth="1"/>
    <col min="13626" max="13824" width="11.42578125" style="124"/>
    <col min="13825" max="13825" width="16" style="124" customWidth="1"/>
    <col min="13826" max="13826" width="7" style="124" bestFit="1" customWidth="1"/>
    <col min="13827" max="13828" width="6.140625" style="124" customWidth="1"/>
    <col min="13829" max="13829" width="1.42578125" style="124" customWidth="1"/>
    <col min="13830" max="13832" width="6" style="124" bestFit="1" customWidth="1"/>
    <col min="13833" max="13833" width="1.42578125" style="124" customWidth="1"/>
    <col min="13834" max="13836" width="6" style="124" bestFit="1" customWidth="1"/>
    <col min="13837" max="13837" width="1.42578125" style="124" customWidth="1"/>
    <col min="13838" max="13840" width="6" style="124" bestFit="1" customWidth="1"/>
    <col min="13841" max="13841" width="1.42578125" style="124" customWidth="1"/>
    <col min="13842" max="13842" width="6" style="124" customWidth="1"/>
    <col min="13843" max="13843" width="6" style="124" bestFit="1" customWidth="1"/>
    <col min="13844" max="13844" width="6" style="124" customWidth="1"/>
    <col min="13845" max="13845" width="1.42578125" style="124" customWidth="1"/>
    <col min="13846" max="13847" width="6" style="124" bestFit="1" customWidth="1"/>
    <col min="13848" max="13848" width="6" style="124" customWidth="1"/>
    <col min="13849" max="13849" width="1.42578125" style="124" customWidth="1"/>
    <col min="13850" max="13852" width="5.140625" style="124" customWidth="1"/>
    <col min="13853" max="13853" width="1.42578125" style="124" customWidth="1"/>
    <col min="13854" max="13854" width="16" style="124" customWidth="1"/>
    <col min="13855" max="13855" width="6.28515625" style="124" bestFit="1" customWidth="1"/>
    <col min="13856" max="13857" width="6.140625" style="124" customWidth="1"/>
    <col min="13858" max="13858" width="1.42578125" style="124" customWidth="1"/>
    <col min="13859" max="13859" width="6.28515625" style="124" bestFit="1" customWidth="1"/>
    <col min="13860" max="13861" width="5.140625" style="124" customWidth="1"/>
    <col min="13862" max="13862" width="1.42578125" style="124" customWidth="1"/>
    <col min="13863" max="13865" width="5.140625" style="124" customWidth="1"/>
    <col min="13866" max="13866" width="1.42578125" style="124" customWidth="1"/>
    <col min="13867" max="13869" width="5.140625" style="124" customWidth="1"/>
    <col min="13870" max="13870" width="1.42578125" style="124" customWidth="1"/>
    <col min="13871" max="13873" width="5.140625" style="124" customWidth="1"/>
    <col min="13874" max="13874" width="1.42578125" style="124" customWidth="1"/>
    <col min="13875" max="13877" width="5.140625" style="124" customWidth="1"/>
    <col min="13878" max="13878" width="1.42578125" style="124" customWidth="1"/>
    <col min="13879" max="13881" width="5.140625" style="124" customWidth="1"/>
    <col min="13882" max="14080" width="11.42578125" style="124"/>
    <col min="14081" max="14081" width="16" style="124" customWidth="1"/>
    <col min="14082" max="14082" width="7" style="124" bestFit="1" customWidth="1"/>
    <col min="14083" max="14084" width="6.140625" style="124" customWidth="1"/>
    <col min="14085" max="14085" width="1.42578125" style="124" customWidth="1"/>
    <col min="14086" max="14088" width="6" style="124" bestFit="1" customWidth="1"/>
    <col min="14089" max="14089" width="1.42578125" style="124" customWidth="1"/>
    <col min="14090" max="14092" width="6" style="124" bestFit="1" customWidth="1"/>
    <col min="14093" max="14093" width="1.42578125" style="124" customWidth="1"/>
    <col min="14094" max="14096" width="6" style="124" bestFit="1" customWidth="1"/>
    <col min="14097" max="14097" width="1.42578125" style="124" customWidth="1"/>
    <col min="14098" max="14098" width="6" style="124" customWidth="1"/>
    <col min="14099" max="14099" width="6" style="124" bestFit="1" customWidth="1"/>
    <col min="14100" max="14100" width="6" style="124" customWidth="1"/>
    <col min="14101" max="14101" width="1.42578125" style="124" customWidth="1"/>
    <col min="14102" max="14103" width="6" style="124" bestFit="1" customWidth="1"/>
    <col min="14104" max="14104" width="6" style="124" customWidth="1"/>
    <col min="14105" max="14105" width="1.42578125" style="124" customWidth="1"/>
    <col min="14106" max="14108" width="5.140625" style="124" customWidth="1"/>
    <col min="14109" max="14109" width="1.42578125" style="124" customWidth="1"/>
    <col min="14110" max="14110" width="16" style="124" customWidth="1"/>
    <col min="14111" max="14111" width="6.28515625" style="124" bestFit="1" customWidth="1"/>
    <col min="14112" max="14113" width="6.140625" style="124" customWidth="1"/>
    <col min="14114" max="14114" width="1.42578125" style="124" customWidth="1"/>
    <col min="14115" max="14115" width="6.28515625" style="124" bestFit="1" customWidth="1"/>
    <col min="14116" max="14117" width="5.140625" style="124" customWidth="1"/>
    <col min="14118" max="14118" width="1.42578125" style="124" customWidth="1"/>
    <col min="14119" max="14121" width="5.140625" style="124" customWidth="1"/>
    <col min="14122" max="14122" width="1.42578125" style="124" customWidth="1"/>
    <col min="14123" max="14125" width="5.140625" style="124" customWidth="1"/>
    <col min="14126" max="14126" width="1.42578125" style="124" customWidth="1"/>
    <col min="14127" max="14129" width="5.140625" style="124" customWidth="1"/>
    <col min="14130" max="14130" width="1.42578125" style="124" customWidth="1"/>
    <col min="14131" max="14133" width="5.140625" style="124" customWidth="1"/>
    <col min="14134" max="14134" width="1.42578125" style="124" customWidth="1"/>
    <col min="14135" max="14137" width="5.140625" style="124" customWidth="1"/>
    <col min="14138" max="14336" width="11.42578125" style="124"/>
    <col min="14337" max="14337" width="16" style="124" customWidth="1"/>
    <col min="14338" max="14338" width="7" style="124" bestFit="1" customWidth="1"/>
    <col min="14339" max="14340" width="6.140625" style="124" customWidth="1"/>
    <col min="14341" max="14341" width="1.42578125" style="124" customWidth="1"/>
    <col min="14342" max="14344" width="6" style="124" bestFit="1" customWidth="1"/>
    <col min="14345" max="14345" width="1.42578125" style="124" customWidth="1"/>
    <col min="14346" max="14348" width="6" style="124" bestFit="1" customWidth="1"/>
    <col min="14349" max="14349" width="1.42578125" style="124" customWidth="1"/>
    <col min="14350" max="14352" width="6" style="124" bestFit="1" customWidth="1"/>
    <col min="14353" max="14353" width="1.42578125" style="124" customWidth="1"/>
    <col min="14354" max="14354" width="6" style="124" customWidth="1"/>
    <col min="14355" max="14355" width="6" style="124" bestFit="1" customWidth="1"/>
    <col min="14356" max="14356" width="6" style="124" customWidth="1"/>
    <col min="14357" max="14357" width="1.42578125" style="124" customWidth="1"/>
    <col min="14358" max="14359" width="6" style="124" bestFit="1" customWidth="1"/>
    <col min="14360" max="14360" width="6" style="124" customWidth="1"/>
    <col min="14361" max="14361" width="1.42578125" style="124" customWidth="1"/>
    <col min="14362" max="14364" width="5.140625" style="124" customWidth="1"/>
    <col min="14365" max="14365" width="1.42578125" style="124" customWidth="1"/>
    <col min="14366" max="14366" width="16" style="124" customWidth="1"/>
    <col min="14367" max="14367" width="6.28515625" style="124" bestFit="1" customWidth="1"/>
    <col min="14368" max="14369" width="6.140625" style="124" customWidth="1"/>
    <col min="14370" max="14370" width="1.42578125" style="124" customWidth="1"/>
    <col min="14371" max="14371" width="6.28515625" style="124" bestFit="1" customWidth="1"/>
    <col min="14372" max="14373" width="5.140625" style="124" customWidth="1"/>
    <col min="14374" max="14374" width="1.42578125" style="124" customWidth="1"/>
    <col min="14375" max="14377" width="5.140625" style="124" customWidth="1"/>
    <col min="14378" max="14378" width="1.42578125" style="124" customWidth="1"/>
    <col min="14379" max="14381" width="5.140625" style="124" customWidth="1"/>
    <col min="14382" max="14382" width="1.42578125" style="124" customWidth="1"/>
    <col min="14383" max="14385" width="5.140625" style="124" customWidth="1"/>
    <col min="14386" max="14386" width="1.42578125" style="124" customWidth="1"/>
    <col min="14387" max="14389" width="5.140625" style="124" customWidth="1"/>
    <col min="14390" max="14390" width="1.42578125" style="124" customWidth="1"/>
    <col min="14391" max="14393" width="5.140625" style="124" customWidth="1"/>
    <col min="14394" max="14592" width="11.42578125" style="124"/>
    <col min="14593" max="14593" width="16" style="124" customWidth="1"/>
    <col min="14594" max="14594" width="7" style="124" bestFit="1" customWidth="1"/>
    <col min="14595" max="14596" width="6.140625" style="124" customWidth="1"/>
    <col min="14597" max="14597" width="1.42578125" style="124" customWidth="1"/>
    <col min="14598" max="14600" width="6" style="124" bestFit="1" customWidth="1"/>
    <col min="14601" max="14601" width="1.42578125" style="124" customWidth="1"/>
    <col min="14602" max="14604" width="6" style="124" bestFit="1" customWidth="1"/>
    <col min="14605" max="14605" width="1.42578125" style="124" customWidth="1"/>
    <col min="14606" max="14608" width="6" style="124" bestFit="1" customWidth="1"/>
    <col min="14609" max="14609" width="1.42578125" style="124" customWidth="1"/>
    <col min="14610" max="14610" width="6" style="124" customWidth="1"/>
    <col min="14611" max="14611" width="6" style="124" bestFit="1" customWidth="1"/>
    <col min="14612" max="14612" width="6" style="124" customWidth="1"/>
    <col min="14613" max="14613" width="1.42578125" style="124" customWidth="1"/>
    <col min="14614" max="14615" width="6" style="124" bestFit="1" customWidth="1"/>
    <col min="14616" max="14616" width="6" style="124" customWidth="1"/>
    <col min="14617" max="14617" width="1.42578125" style="124" customWidth="1"/>
    <col min="14618" max="14620" width="5.140625" style="124" customWidth="1"/>
    <col min="14621" max="14621" width="1.42578125" style="124" customWidth="1"/>
    <col min="14622" max="14622" width="16" style="124" customWidth="1"/>
    <col min="14623" max="14623" width="6.28515625" style="124" bestFit="1" customWidth="1"/>
    <col min="14624" max="14625" width="6.140625" style="124" customWidth="1"/>
    <col min="14626" max="14626" width="1.42578125" style="124" customWidth="1"/>
    <col min="14627" max="14627" width="6.28515625" style="124" bestFit="1" customWidth="1"/>
    <col min="14628" max="14629" width="5.140625" style="124" customWidth="1"/>
    <col min="14630" max="14630" width="1.42578125" style="124" customWidth="1"/>
    <col min="14631" max="14633" width="5.140625" style="124" customWidth="1"/>
    <col min="14634" max="14634" width="1.42578125" style="124" customWidth="1"/>
    <col min="14635" max="14637" width="5.140625" style="124" customWidth="1"/>
    <col min="14638" max="14638" width="1.42578125" style="124" customWidth="1"/>
    <col min="14639" max="14641" width="5.140625" style="124" customWidth="1"/>
    <col min="14642" max="14642" width="1.42578125" style="124" customWidth="1"/>
    <col min="14643" max="14645" width="5.140625" style="124" customWidth="1"/>
    <col min="14646" max="14646" width="1.42578125" style="124" customWidth="1"/>
    <col min="14647" max="14649" width="5.140625" style="124" customWidth="1"/>
    <col min="14650" max="14848" width="11.42578125" style="124"/>
    <col min="14849" max="14849" width="16" style="124" customWidth="1"/>
    <col min="14850" max="14850" width="7" style="124" bestFit="1" customWidth="1"/>
    <col min="14851" max="14852" width="6.140625" style="124" customWidth="1"/>
    <col min="14853" max="14853" width="1.42578125" style="124" customWidth="1"/>
    <col min="14854" max="14856" width="6" style="124" bestFit="1" customWidth="1"/>
    <col min="14857" max="14857" width="1.42578125" style="124" customWidth="1"/>
    <col min="14858" max="14860" width="6" style="124" bestFit="1" customWidth="1"/>
    <col min="14861" max="14861" width="1.42578125" style="124" customWidth="1"/>
    <col min="14862" max="14864" width="6" style="124" bestFit="1" customWidth="1"/>
    <col min="14865" max="14865" width="1.42578125" style="124" customWidth="1"/>
    <col min="14866" max="14866" width="6" style="124" customWidth="1"/>
    <col min="14867" max="14867" width="6" style="124" bestFit="1" customWidth="1"/>
    <col min="14868" max="14868" width="6" style="124" customWidth="1"/>
    <col min="14869" max="14869" width="1.42578125" style="124" customWidth="1"/>
    <col min="14870" max="14871" width="6" style="124" bestFit="1" customWidth="1"/>
    <col min="14872" max="14872" width="6" style="124" customWidth="1"/>
    <col min="14873" max="14873" width="1.42578125" style="124" customWidth="1"/>
    <col min="14874" max="14876" width="5.140625" style="124" customWidth="1"/>
    <col min="14877" max="14877" width="1.42578125" style="124" customWidth="1"/>
    <col min="14878" max="14878" width="16" style="124" customWidth="1"/>
    <col min="14879" max="14879" width="6.28515625" style="124" bestFit="1" customWidth="1"/>
    <col min="14880" max="14881" width="6.140625" style="124" customWidth="1"/>
    <col min="14882" max="14882" width="1.42578125" style="124" customWidth="1"/>
    <col min="14883" max="14883" width="6.28515625" style="124" bestFit="1" customWidth="1"/>
    <col min="14884" max="14885" width="5.140625" style="124" customWidth="1"/>
    <col min="14886" max="14886" width="1.42578125" style="124" customWidth="1"/>
    <col min="14887" max="14889" width="5.140625" style="124" customWidth="1"/>
    <col min="14890" max="14890" width="1.42578125" style="124" customWidth="1"/>
    <col min="14891" max="14893" width="5.140625" style="124" customWidth="1"/>
    <col min="14894" max="14894" width="1.42578125" style="124" customWidth="1"/>
    <col min="14895" max="14897" width="5.140625" style="124" customWidth="1"/>
    <col min="14898" max="14898" width="1.42578125" style="124" customWidth="1"/>
    <col min="14899" max="14901" width="5.140625" style="124" customWidth="1"/>
    <col min="14902" max="14902" width="1.42578125" style="124" customWidth="1"/>
    <col min="14903" max="14905" width="5.140625" style="124" customWidth="1"/>
    <col min="14906" max="15104" width="11.42578125" style="124"/>
    <col min="15105" max="15105" width="16" style="124" customWidth="1"/>
    <col min="15106" max="15106" width="7" style="124" bestFit="1" customWidth="1"/>
    <col min="15107" max="15108" width="6.140625" style="124" customWidth="1"/>
    <col min="15109" max="15109" width="1.42578125" style="124" customWidth="1"/>
    <col min="15110" max="15112" width="6" style="124" bestFit="1" customWidth="1"/>
    <col min="15113" max="15113" width="1.42578125" style="124" customWidth="1"/>
    <col min="15114" max="15116" width="6" style="124" bestFit="1" customWidth="1"/>
    <col min="15117" max="15117" width="1.42578125" style="124" customWidth="1"/>
    <col min="15118" max="15120" width="6" style="124" bestFit="1" customWidth="1"/>
    <col min="15121" max="15121" width="1.42578125" style="124" customWidth="1"/>
    <col min="15122" max="15122" width="6" style="124" customWidth="1"/>
    <col min="15123" max="15123" width="6" style="124" bestFit="1" customWidth="1"/>
    <col min="15124" max="15124" width="6" style="124" customWidth="1"/>
    <col min="15125" max="15125" width="1.42578125" style="124" customWidth="1"/>
    <col min="15126" max="15127" width="6" style="124" bestFit="1" customWidth="1"/>
    <col min="15128" max="15128" width="6" style="124" customWidth="1"/>
    <col min="15129" max="15129" width="1.42578125" style="124" customWidth="1"/>
    <col min="15130" max="15132" width="5.140625" style="124" customWidth="1"/>
    <col min="15133" max="15133" width="1.42578125" style="124" customWidth="1"/>
    <col min="15134" max="15134" width="16" style="124" customWidth="1"/>
    <col min="15135" max="15135" width="6.28515625" style="124" bestFit="1" customWidth="1"/>
    <col min="15136" max="15137" width="6.140625" style="124" customWidth="1"/>
    <col min="15138" max="15138" width="1.42578125" style="124" customWidth="1"/>
    <col min="15139" max="15139" width="6.28515625" style="124" bestFit="1" customWidth="1"/>
    <col min="15140" max="15141" width="5.140625" style="124" customWidth="1"/>
    <col min="15142" max="15142" width="1.42578125" style="124" customWidth="1"/>
    <col min="15143" max="15145" width="5.140625" style="124" customWidth="1"/>
    <col min="15146" max="15146" width="1.42578125" style="124" customWidth="1"/>
    <col min="15147" max="15149" width="5.140625" style="124" customWidth="1"/>
    <col min="15150" max="15150" width="1.42578125" style="124" customWidth="1"/>
    <col min="15151" max="15153" width="5.140625" style="124" customWidth="1"/>
    <col min="15154" max="15154" width="1.42578125" style="124" customWidth="1"/>
    <col min="15155" max="15157" width="5.140625" style="124" customWidth="1"/>
    <col min="15158" max="15158" width="1.42578125" style="124" customWidth="1"/>
    <col min="15159" max="15161" width="5.140625" style="124" customWidth="1"/>
    <col min="15162" max="15360" width="11.42578125" style="124"/>
    <col min="15361" max="15361" width="16" style="124" customWidth="1"/>
    <col min="15362" max="15362" width="7" style="124" bestFit="1" customWidth="1"/>
    <col min="15363" max="15364" width="6.140625" style="124" customWidth="1"/>
    <col min="15365" max="15365" width="1.42578125" style="124" customWidth="1"/>
    <col min="15366" max="15368" width="6" style="124" bestFit="1" customWidth="1"/>
    <col min="15369" max="15369" width="1.42578125" style="124" customWidth="1"/>
    <col min="15370" max="15372" width="6" style="124" bestFit="1" customWidth="1"/>
    <col min="15373" max="15373" width="1.42578125" style="124" customWidth="1"/>
    <col min="15374" max="15376" width="6" style="124" bestFit="1" customWidth="1"/>
    <col min="15377" max="15377" width="1.42578125" style="124" customWidth="1"/>
    <col min="15378" max="15378" width="6" style="124" customWidth="1"/>
    <col min="15379" max="15379" width="6" style="124" bestFit="1" customWidth="1"/>
    <col min="15380" max="15380" width="6" style="124" customWidth="1"/>
    <col min="15381" max="15381" width="1.42578125" style="124" customWidth="1"/>
    <col min="15382" max="15383" width="6" style="124" bestFit="1" customWidth="1"/>
    <col min="15384" max="15384" width="6" style="124" customWidth="1"/>
    <col min="15385" max="15385" width="1.42578125" style="124" customWidth="1"/>
    <col min="15386" max="15388" width="5.140625" style="124" customWidth="1"/>
    <col min="15389" max="15389" width="1.42578125" style="124" customWidth="1"/>
    <col min="15390" max="15390" width="16" style="124" customWidth="1"/>
    <col min="15391" max="15391" width="6.28515625" style="124" bestFit="1" customWidth="1"/>
    <col min="15392" max="15393" width="6.140625" style="124" customWidth="1"/>
    <col min="15394" max="15394" width="1.42578125" style="124" customWidth="1"/>
    <col min="15395" max="15395" width="6.28515625" style="124" bestFit="1" customWidth="1"/>
    <col min="15396" max="15397" width="5.140625" style="124" customWidth="1"/>
    <col min="15398" max="15398" width="1.42578125" style="124" customWidth="1"/>
    <col min="15399" max="15401" width="5.140625" style="124" customWidth="1"/>
    <col min="15402" max="15402" width="1.42578125" style="124" customWidth="1"/>
    <col min="15403" max="15405" width="5.140625" style="124" customWidth="1"/>
    <col min="15406" max="15406" width="1.42578125" style="124" customWidth="1"/>
    <col min="15407" max="15409" width="5.140625" style="124" customWidth="1"/>
    <col min="15410" max="15410" width="1.42578125" style="124" customWidth="1"/>
    <col min="15411" max="15413" width="5.140625" style="124" customWidth="1"/>
    <col min="15414" max="15414" width="1.42578125" style="124" customWidth="1"/>
    <col min="15415" max="15417" width="5.140625" style="124" customWidth="1"/>
    <col min="15418" max="15616" width="11.42578125" style="124"/>
    <col min="15617" max="15617" width="16" style="124" customWidth="1"/>
    <col min="15618" max="15618" width="7" style="124" bestFit="1" customWidth="1"/>
    <col min="15619" max="15620" width="6.140625" style="124" customWidth="1"/>
    <col min="15621" max="15621" width="1.42578125" style="124" customWidth="1"/>
    <col min="15622" max="15624" width="6" style="124" bestFit="1" customWidth="1"/>
    <col min="15625" max="15625" width="1.42578125" style="124" customWidth="1"/>
    <col min="15626" max="15628" width="6" style="124" bestFit="1" customWidth="1"/>
    <col min="15629" max="15629" width="1.42578125" style="124" customWidth="1"/>
    <col min="15630" max="15632" width="6" style="124" bestFit="1" customWidth="1"/>
    <col min="15633" max="15633" width="1.42578125" style="124" customWidth="1"/>
    <col min="15634" max="15634" width="6" style="124" customWidth="1"/>
    <col min="15635" max="15635" width="6" style="124" bestFit="1" customWidth="1"/>
    <col min="15636" max="15636" width="6" style="124" customWidth="1"/>
    <col min="15637" max="15637" width="1.42578125" style="124" customWidth="1"/>
    <col min="15638" max="15639" width="6" style="124" bestFit="1" customWidth="1"/>
    <col min="15640" max="15640" width="6" style="124" customWidth="1"/>
    <col min="15641" max="15641" width="1.42578125" style="124" customWidth="1"/>
    <col min="15642" max="15644" width="5.140625" style="124" customWidth="1"/>
    <col min="15645" max="15645" width="1.42578125" style="124" customWidth="1"/>
    <col min="15646" max="15646" width="16" style="124" customWidth="1"/>
    <col min="15647" max="15647" width="6.28515625" style="124" bestFit="1" customWidth="1"/>
    <col min="15648" max="15649" width="6.140625" style="124" customWidth="1"/>
    <col min="15650" max="15650" width="1.42578125" style="124" customWidth="1"/>
    <col min="15651" max="15651" width="6.28515625" style="124" bestFit="1" customWidth="1"/>
    <col min="15652" max="15653" width="5.140625" style="124" customWidth="1"/>
    <col min="15654" max="15654" width="1.42578125" style="124" customWidth="1"/>
    <col min="15655" max="15657" width="5.140625" style="124" customWidth="1"/>
    <col min="15658" max="15658" width="1.42578125" style="124" customWidth="1"/>
    <col min="15659" max="15661" width="5.140625" style="124" customWidth="1"/>
    <col min="15662" max="15662" width="1.42578125" style="124" customWidth="1"/>
    <col min="15663" max="15665" width="5.140625" style="124" customWidth="1"/>
    <col min="15666" max="15666" width="1.42578125" style="124" customWidth="1"/>
    <col min="15667" max="15669" width="5.140625" style="124" customWidth="1"/>
    <col min="15670" max="15670" width="1.42578125" style="124" customWidth="1"/>
    <col min="15671" max="15673" width="5.140625" style="124" customWidth="1"/>
    <col min="15674" max="15872" width="11.42578125" style="124"/>
    <col min="15873" max="15873" width="16" style="124" customWidth="1"/>
    <col min="15874" max="15874" width="7" style="124" bestFit="1" customWidth="1"/>
    <col min="15875" max="15876" width="6.140625" style="124" customWidth="1"/>
    <col min="15877" max="15877" width="1.42578125" style="124" customWidth="1"/>
    <col min="15878" max="15880" width="6" style="124" bestFit="1" customWidth="1"/>
    <col min="15881" max="15881" width="1.42578125" style="124" customWidth="1"/>
    <col min="15882" max="15884" width="6" style="124" bestFit="1" customWidth="1"/>
    <col min="15885" max="15885" width="1.42578125" style="124" customWidth="1"/>
    <col min="15886" max="15888" width="6" style="124" bestFit="1" customWidth="1"/>
    <col min="15889" max="15889" width="1.42578125" style="124" customWidth="1"/>
    <col min="15890" max="15890" width="6" style="124" customWidth="1"/>
    <col min="15891" max="15891" width="6" style="124" bestFit="1" customWidth="1"/>
    <col min="15892" max="15892" width="6" style="124" customWidth="1"/>
    <col min="15893" max="15893" width="1.42578125" style="124" customWidth="1"/>
    <col min="15894" max="15895" width="6" style="124" bestFit="1" customWidth="1"/>
    <col min="15896" max="15896" width="6" style="124" customWidth="1"/>
    <col min="15897" max="15897" width="1.42578125" style="124" customWidth="1"/>
    <col min="15898" max="15900" width="5.140625" style="124" customWidth="1"/>
    <col min="15901" max="15901" width="1.42578125" style="124" customWidth="1"/>
    <col min="15902" max="15902" width="16" style="124" customWidth="1"/>
    <col min="15903" max="15903" width="6.28515625" style="124" bestFit="1" customWidth="1"/>
    <col min="15904" max="15905" width="6.140625" style="124" customWidth="1"/>
    <col min="15906" max="15906" width="1.42578125" style="124" customWidth="1"/>
    <col min="15907" max="15907" width="6.28515625" style="124" bestFit="1" customWidth="1"/>
    <col min="15908" max="15909" width="5.140625" style="124" customWidth="1"/>
    <col min="15910" max="15910" width="1.42578125" style="124" customWidth="1"/>
    <col min="15911" max="15913" width="5.140625" style="124" customWidth="1"/>
    <col min="15914" max="15914" width="1.42578125" style="124" customWidth="1"/>
    <col min="15915" max="15917" width="5.140625" style="124" customWidth="1"/>
    <col min="15918" max="15918" width="1.42578125" style="124" customWidth="1"/>
    <col min="15919" max="15921" width="5.140625" style="124" customWidth="1"/>
    <col min="15922" max="15922" width="1.42578125" style="124" customWidth="1"/>
    <col min="15923" max="15925" width="5.140625" style="124" customWidth="1"/>
    <col min="15926" max="15926" width="1.42578125" style="124" customWidth="1"/>
    <col min="15927" max="15929" width="5.140625" style="124" customWidth="1"/>
    <col min="15930" max="16128" width="11.42578125" style="124"/>
    <col min="16129" max="16129" width="16" style="124" customWidth="1"/>
    <col min="16130" max="16130" width="7" style="124" bestFit="1" customWidth="1"/>
    <col min="16131" max="16132" width="6.140625" style="124" customWidth="1"/>
    <col min="16133" max="16133" width="1.42578125" style="124" customWidth="1"/>
    <col min="16134" max="16136" width="6" style="124" bestFit="1" customWidth="1"/>
    <col min="16137" max="16137" width="1.42578125" style="124" customWidth="1"/>
    <col min="16138" max="16140" width="6" style="124" bestFit="1" customWidth="1"/>
    <col min="16141" max="16141" width="1.42578125" style="124" customWidth="1"/>
    <col min="16142" max="16144" width="6" style="124" bestFit="1" customWidth="1"/>
    <col min="16145" max="16145" width="1.42578125" style="124" customWidth="1"/>
    <col min="16146" max="16146" width="6" style="124" customWidth="1"/>
    <col min="16147" max="16147" width="6" style="124" bestFit="1" customWidth="1"/>
    <col min="16148" max="16148" width="6" style="124" customWidth="1"/>
    <col min="16149" max="16149" width="1.42578125" style="124" customWidth="1"/>
    <col min="16150" max="16151" width="6" style="124" bestFit="1" customWidth="1"/>
    <col min="16152" max="16152" width="6" style="124" customWidth="1"/>
    <col min="16153" max="16153" width="1.42578125" style="124" customWidth="1"/>
    <col min="16154" max="16156" width="5.140625" style="124" customWidth="1"/>
    <col min="16157" max="16157" width="1.42578125" style="124" customWidth="1"/>
    <col min="16158" max="16158" width="16" style="124" customWidth="1"/>
    <col min="16159" max="16159" width="6.28515625" style="124" bestFit="1" customWidth="1"/>
    <col min="16160" max="16161" width="6.140625" style="124" customWidth="1"/>
    <col min="16162" max="16162" width="1.42578125" style="124" customWidth="1"/>
    <col min="16163" max="16163" width="6.28515625" style="124" bestFit="1" customWidth="1"/>
    <col min="16164" max="16165" width="5.140625" style="124" customWidth="1"/>
    <col min="16166" max="16166" width="1.42578125" style="124" customWidth="1"/>
    <col min="16167" max="16169" width="5.140625" style="124" customWidth="1"/>
    <col min="16170" max="16170" width="1.42578125" style="124" customWidth="1"/>
    <col min="16171" max="16173" width="5.140625" style="124" customWidth="1"/>
    <col min="16174" max="16174" width="1.42578125" style="124" customWidth="1"/>
    <col min="16175" max="16177" width="5.140625" style="124" customWidth="1"/>
    <col min="16178" max="16178" width="1.42578125" style="124" customWidth="1"/>
    <col min="16179" max="16181" width="5.140625" style="124" customWidth="1"/>
    <col min="16182" max="16182" width="1.42578125" style="124" customWidth="1"/>
    <col min="16183" max="16185" width="5.140625" style="124" customWidth="1"/>
    <col min="16186" max="16384" width="11.42578125" style="124"/>
  </cols>
  <sheetData>
    <row r="1" spans="1:62" ht="15" customHeight="1" x14ac:dyDescent="0.2">
      <c r="Y1" s="29"/>
      <c r="Z1" s="318" t="s">
        <v>356</v>
      </c>
      <c r="AA1" s="318"/>
      <c r="BF1" s="29"/>
      <c r="BG1" s="318" t="s">
        <v>356</v>
      </c>
      <c r="BH1" s="318"/>
    </row>
    <row r="2" spans="1:62" ht="15" customHeight="1" x14ac:dyDescent="0.2">
      <c r="Y2" s="30"/>
      <c r="Z2" s="318"/>
      <c r="AA2" s="318"/>
      <c r="BF2" s="30"/>
      <c r="BG2" s="318"/>
      <c r="BH2" s="318"/>
    </row>
    <row r="3" spans="1:62" ht="15" customHeight="1" x14ac:dyDescent="0.25">
      <c r="A3" s="336" t="s">
        <v>321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D3" s="336" t="s">
        <v>322</v>
      </c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336"/>
      <c r="BA3" s="336"/>
      <c r="BB3" s="336"/>
      <c r="BC3" s="336"/>
      <c r="BD3" s="336"/>
      <c r="BE3" s="336"/>
    </row>
    <row r="4" spans="1:62" ht="15" customHeight="1" x14ac:dyDescent="0.25">
      <c r="A4" s="330" t="s">
        <v>165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D4" s="330" t="s">
        <v>166</v>
      </c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  <c r="BC4" s="330"/>
      <c r="BD4" s="330"/>
      <c r="BE4" s="330"/>
    </row>
    <row r="5" spans="1:62" s="102" customFormat="1" ht="15" customHeight="1" x14ac:dyDescent="0.2">
      <c r="A5" s="330" t="s">
        <v>254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D5" s="330" t="s">
        <v>254</v>
      </c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G5" s="96"/>
      <c r="BH5" s="96"/>
      <c r="BI5" s="96"/>
      <c r="BJ5" s="96"/>
    </row>
    <row r="6" spans="1:62" s="102" customFormat="1" ht="15" customHeight="1" x14ac:dyDescent="0.2">
      <c r="A6" s="330" t="s">
        <v>264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D6" s="330" t="s">
        <v>264</v>
      </c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  <c r="BG6" s="96"/>
      <c r="BH6" s="96"/>
      <c r="BI6" s="96"/>
      <c r="BJ6" s="96"/>
    </row>
    <row r="7" spans="1:62" s="102" customFormat="1" ht="15" customHeight="1" x14ac:dyDescent="0.2">
      <c r="A7" s="330" t="s">
        <v>248</v>
      </c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D7" s="330" t="s">
        <v>248</v>
      </c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G7" s="96"/>
      <c r="BH7" s="96"/>
      <c r="BI7" s="96"/>
      <c r="BJ7" s="96"/>
    </row>
    <row r="8" spans="1:62" s="102" customFormat="1" ht="15" customHeight="1" x14ac:dyDescent="0.2">
      <c r="A8" s="330" t="s">
        <v>515</v>
      </c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D8" s="330" t="s">
        <v>515</v>
      </c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  <c r="BG8" s="96"/>
      <c r="BH8" s="96"/>
      <c r="BI8" s="96"/>
      <c r="BJ8" s="96"/>
    </row>
    <row r="9" spans="1:62" ht="15" customHeight="1" thickBot="1" x14ac:dyDescent="0.3">
      <c r="A9" s="122"/>
      <c r="B9" s="144"/>
      <c r="C9" s="122"/>
      <c r="D9" s="122"/>
      <c r="E9" s="122"/>
      <c r="F9" s="123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D9" s="122"/>
      <c r="AE9" s="144"/>
      <c r="AF9" s="122"/>
      <c r="AG9" s="122"/>
      <c r="AH9" s="122"/>
      <c r="AI9" s="123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</row>
    <row r="10" spans="1:62" s="102" customFormat="1" ht="15" customHeight="1" x14ac:dyDescent="0.2">
      <c r="A10" s="337" t="s">
        <v>260</v>
      </c>
      <c r="B10" s="331" t="s">
        <v>19</v>
      </c>
      <c r="C10" s="331"/>
      <c r="D10" s="331"/>
      <c r="E10" s="109"/>
      <c r="F10" s="331" t="s">
        <v>116</v>
      </c>
      <c r="G10" s="331"/>
      <c r="H10" s="331"/>
      <c r="I10" s="109"/>
      <c r="J10" s="331" t="s">
        <v>117</v>
      </c>
      <c r="K10" s="331"/>
      <c r="L10" s="331"/>
      <c r="M10" s="109"/>
      <c r="N10" s="331" t="s">
        <v>118</v>
      </c>
      <c r="O10" s="331"/>
      <c r="P10" s="331"/>
      <c r="Q10" s="109"/>
      <c r="R10" s="331" t="s">
        <v>119</v>
      </c>
      <c r="S10" s="331"/>
      <c r="T10" s="331"/>
      <c r="U10" s="109"/>
      <c r="V10" s="331" t="s">
        <v>120</v>
      </c>
      <c r="W10" s="331"/>
      <c r="X10" s="331"/>
      <c r="Y10" s="109"/>
      <c r="Z10" s="331" t="s">
        <v>121</v>
      </c>
      <c r="AA10" s="331"/>
      <c r="AB10" s="331"/>
      <c r="AD10" s="337" t="s">
        <v>260</v>
      </c>
      <c r="AE10" s="331" t="s">
        <v>19</v>
      </c>
      <c r="AF10" s="331"/>
      <c r="AG10" s="331"/>
      <c r="AH10" s="109"/>
      <c r="AI10" s="331" t="s">
        <v>116</v>
      </c>
      <c r="AJ10" s="331"/>
      <c r="AK10" s="331"/>
      <c r="AL10" s="109"/>
      <c r="AM10" s="331" t="s">
        <v>117</v>
      </c>
      <c r="AN10" s="331"/>
      <c r="AO10" s="331"/>
      <c r="AP10" s="109"/>
      <c r="AQ10" s="331" t="s">
        <v>118</v>
      </c>
      <c r="AR10" s="331"/>
      <c r="AS10" s="331"/>
      <c r="AT10" s="109"/>
      <c r="AU10" s="331" t="s">
        <v>119</v>
      </c>
      <c r="AV10" s="331"/>
      <c r="AW10" s="331"/>
      <c r="AX10" s="109"/>
      <c r="AY10" s="331" t="s">
        <v>120</v>
      </c>
      <c r="AZ10" s="331"/>
      <c r="BA10" s="331"/>
      <c r="BB10" s="109"/>
      <c r="BC10" s="331" t="s">
        <v>121</v>
      </c>
      <c r="BD10" s="331"/>
      <c r="BE10" s="331"/>
      <c r="BG10" s="96"/>
      <c r="BH10" s="96"/>
      <c r="BI10" s="96"/>
      <c r="BJ10" s="96"/>
    </row>
    <row r="11" spans="1:62" s="102" customFormat="1" ht="15" customHeight="1" thickBot="1" x14ac:dyDescent="0.25">
      <c r="A11" s="338"/>
      <c r="B11" s="110" t="s">
        <v>70</v>
      </c>
      <c r="C11" s="110" t="s">
        <v>71</v>
      </c>
      <c r="D11" s="110" t="s">
        <v>72</v>
      </c>
      <c r="E11" s="111"/>
      <c r="F11" s="110" t="s">
        <v>70</v>
      </c>
      <c r="G11" s="110" t="s">
        <v>71</v>
      </c>
      <c r="H11" s="110" t="s">
        <v>72</v>
      </c>
      <c r="I11" s="111"/>
      <c r="J11" s="110" t="s">
        <v>70</v>
      </c>
      <c r="K11" s="110" t="s">
        <v>71</v>
      </c>
      <c r="L11" s="110" t="s">
        <v>72</v>
      </c>
      <c r="M11" s="111"/>
      <c r="N11" s="110" t="s">
        <v>70</v>
      </c>
      <c r="O11" s="110" t="s">
        <v>71</v>
      </c>
      <c r="P11" s="110" t="s">
        <v>72</v>
      </c>
      <c r="Q11" s="111"/>
      <c r="R11" s="110" t="s">
        <v>70</v>
      </c>
      <c r="S11" s="110" t="s">
        <v>71</v>
      </c>
      <c r="T11" s="110" t="s">
        <v>72</v>
      </c>
      <c r="U11" s="111"/>
      <c r="V11" s="110" t="s">
        <v>70</v>
      </c>
      <c r="W11" s="110" t="s">
        <v>71</v>
      </c>
      <c r="X11" s="110" t="s">
        <v>72</v>
      </c>
      <c r="Y11" s="111"/>
      <c r="Z11" s="110" t="s">
        <v>70</v>
      </c>
      <c r="AA11" s="110" t="s">
        <v>71</v>
      </c>
      <c r="AB11" s="110" t="s">
        <v>72</v>
      </c>
      <c r="AD11" s="338"/>
      <c r="AE11" s="110" t="s">
        <v>70</v>
      </c>
      <c r="AF11" s="110" t="s">
        <v>71</v>
      </c>
      <c r="AG11" s="110" t="s">
        <v>72</v>
      </c>
      <c r="AH11" s="111"/>
      <c r="AI11" s="110" t="s">
        <v>70</v>
      </c>
      <c r="AJ11" s="110" t="s">
        <v>71</v>
      </c>
      <c r="AK11" s="110" t="s">
        <v>72</v>
      </c>
      <c r="AL11" s="111"/>
      <c r="AM11" s="110" t="s">
        <v>70</v>
      </c>
      <c r="AN11" s="110" t="s">
        <v>71</v>
      </c>
      <c r="AO11" s="110" t="s">
        <v>72</v>
      </c>
      <c r="AP11" s="111"/>
      <c r="AQ11" s="110" t="s">
        <v>70</v>
      </c>
      <c r="AR11" s="110" t="s">
        <v>71</v>
      </c>
      <c r="AS11" s="110" t="s">
        <v>72</v>
      </c>
      <c r="AT11" s="111"/>
      <c r="AU11" s="110" t="s">
        <v>70</v>
      </c>
      <c r="AV11" s="110" t="s">
        <v>71</v>
      </c>
      <c r="AW11" s="110" t="s">
        <v>72</v>
      </c>
      <c r="AX11" s="111"/>
      <c r="AY11" s="110" t="s">
        <v>70</v>
      </c>
      <c r="AZ11" s="110" t="s">
        <v>71</v>
      </c>
      <c r="BA11" s="110" t="s">
        <v>72</v>
      </c>
      <c r="BB11" s="111"/>
      <c r="BC11" s="110" t="s">
        <v>70</v>
      </c>
      <c r="BD11" s="110" t="s">
        <v>71</v>
      </c>
      <c r="BE11" s="110" t="s">
        <v>72</v>
      </c>
      <c r="BG11" s="96"/>
      <c r="BH11" s="96"/>
      <c r="BI11" s="96"/>
      <c r="BJ11" s="96"/>
    </row>
    <row r="12" spans="1:62" ht="15" customHeight="1" x14ac:dyDescent="0.25">
      <c r="A12" s="127"/>
      <c r="B12" s="113"/>
      <c r="C12" s="113"/>
      <c r="D12" s="113"/>
      <c r="E12" s="114"/>
      <c r="F12" s="113"/>
      <c r="G12" s="113"/>
      <c r="H12" s="113"/>
      <c r="I12" s="114"/>
      <c r="J12" s="113"/>
      <c r="K12" s="113"/>
      <c r="L12" s="113"/>
      <c r="M12" s="114"/>
      <c r="N12" s="113"/>
      <c r="O12" s="113"/>
      <c r="P12" s="113"/>
      <c r="Q12" s="114"/>
      <c r="R12" s="113"/>
      <c r="S12" s="113"/>
      <c r="T12" s="113"/>
      <c r="U12" s="114"/>
      <c r="V12" s="113"/>
      <c r="W12" s="113"/>
      <c r="X12" s="113"/>
      <c r="Y12" s="114"/>
      <c r="Z12" s="113"/>
      <c r="AA12" s="113"/>
      <c r="AB12" s="113"/>
      <c r="AD12" s="127"/>
      <c r="AE12" s="113"/>
      <c r="AF12" s="113"/>
      <c r="AG12" s="113"/>
      <c r="AH12" s="114"/>
      <c r="AI12" s="113"/>
      <c r="AJ12" s="113"/>
      <c r="AK12" s="113"/>
      <c r="AL12" s="114"/>
      <c r="AM12" s="113"/>
      <c r="AN12" s="113"/>
      <c r="AO12" s="113"/>
      <c r="AP12" s="114"/>
      <c r="AQ12" s="113"/>
      <c r="AR12" s="113"/>
      <c r="AS12" s="113"/>
      <c r="AT12" s="114"/>
      <c r="AU12" s="113"/>
      <c r="AV12" s="113"/>
      <c r="AW12" s="113"/>
      <c r="AX12" s="114"/>
      <c r="AY12" s="113"/>
      <c r="AZ12" s="113"/>
      <c r="BA12" s="113"/>
      <c r="BB12" s="114"/>
      <c r="BC12" s="113"/>
      <c r="BD12" s="113"/>
      <c r="BE12" s="113"/>
    </row>
    <row r="13" spans="1:62" s="149" customFormat="1" ht="15" customHeight="1" x14ac:dyDescent="0.25">
      <c r="A13" s="151" t="s">
        <v>262</v>
      </c>
      <c r="B13" s="153">
        <f>+F13+J13+N13+R13+V13+Z13</f>
        <v>23830</v>
      </c>
      <c r="C13" s="153">
        <f>+G13+K13+O13+S13+W13+AA13</f>
        <v>11040</v>
      </c>
      <c r="D13" s="153">
        <f>+H13+L13+P13+T13+X13+AB13</f>
        <v>12790</v>
      </c>
      <c r="E13" s="153"/>
      <c r="F13" s="153">
        <f>SUM(F15:F36)</f>
        <v>3533</v>
      </c>
      <c r="G13" s="153">
        <f>SUM(G15:G36)</f>
        <v>1840</v>
      </c>
      <c r="H13" s="153">
        <f>SUM(H15:H36)</f>
        <v>1693</v>
      </c>
      <c r="I13" s="153"/>
      <c r="J13" s="153">
        <f>SUM(J15:J36)</f>
        <v>4409</v>
      </c>
      <c r="K13" s="153">
        <f>SUM(K15:K36)</f>
        <v>2123</v>
      </c>
      <c r="L13" s="153">
        <f>SUM(L15:L36)</f>
        <v>2286</v>
      </c>
      <c r="M13" s="153"/>
      <c r="N13" s="153">
        <f>SUM(N15:N36)</f>
        <v>4763</v>
      </c>
      <c r="O13" s="153">
        <f>SUM(O15:O36)</f>
        <v>2252</v>
      </c>
      <c r="P13" s="153">
        <f>SUM(P15:P36)</f>
        <v>2511</v>
      </c>
      <c r="Q13" s="153"/>
      <c r="R13" s="153">
        <f>SUM(R15:R36)</f>
        <v>5964</v>
      </c>
      <c r="S13" s="153">
        <f>SUM(S15:S36)</f>
        <v>2694</v>
      </c>
      <c r="T13" s="153">
        <f>SUM(T15:T36)</f>
        <v>3270</v>
      </c>
      <c r="U13" s="153"/>
      <c r="V13" s="153">
        <f>SUM(V15:V36)</f>
        <v>5161</v>
      </c>
      <c r="W13" s="153">
        <f>SUM(W15:W36)</f>
        <v>2131</v>
      </c>
      <c r="X13" s="153">
        <f>SUM(X15:X36)</f>
        <v>3030</v>
      </c>
      <c r="Y13" s="153"/>
      <c r="Z13" s="153">
        <f>SUM(Z15:Z36)</f>
        <v>0</v>
      </c>
      <c r="AA13" s="153">
        <f>SUM(AA15:AA36)</f>
        <v>0</v>
      </c>
      <c r="AB13" s="153">
        <f>SUM(AB15:AB36)</f>
        <v>0</v>
      </c>
      <c r="AD13" s="151" t="s">
        <v>262</v>
      </c>
      <c r="AE13" s="212">
        <f>+B13/(B13+B54)*100</f>
        <v>83.031358885017426</v>
      </c>
      <c r="AF13" s="212">
        <f t="shared" ref="AF13:AG13" si="0">+C13/(C13+C54)*100</f>
        <v>80.238389417835592</v>
      </c>
      <c r="AG13" s="212">
        <f t="shared" si="0"/>
        <v>85.603373268188207</v>
      </c>
      <c r="AH13" s="164"/>
      <c r="AI13" s="212">
        <f>+F13/(F13+F54)*100</f>
        <v>78.985021238542359</v>
      </c>
      <c r="AJ13" s="212">
        <f t="shared" ref="AJ13" si="1">+G13/(G13+G54)*100</f>
        <v>76.955248849853618</v>
      </c>
      <c r="AK13" s="212">
        <f t="shared" ref="AK13" si="2">+H13/(H13+H54)*100</f>
        <v>81.316042267050918</v>
      </c>
      <c r="AL13" s="164"/>
      <c r="AM13" s="212">
        <f>+J13/(J13+J54)*100</f>
        <v>81.256911168448212</v>
      </c>
      <c r="AN13" s="212">
        <f t="shared" ref="AN13" si="3">+K13/(K13+K54)*100</f>
        <v>78.542360340362563</v>
      </c>
      <c r="AO13" s="212">
        <f t="shared" ref="AO13" si="4">+L13/(L13+L54)*100</f>
        <v>83.951524054351822</v>
      </c>
      <c r="AP13" s="164"/>
      <c r="AQ13" s="212">
        <f>+N13/(N13+N54)*100</f>
        <v>86.884348777818303</v>
      </c>
      <c r="AR13" s="212">
        <f t="shared" ref="AR13" si="5">+O13/(O13+O54)*100</f>
        <v>84.02985074626865</v>
      </c>
      <c r="AS13" s="212">
        <f t="shared" ref="AS13" si="6">+P13/(P13+P54)*100</f>
        <v>89.614561027837254</v>
      </c>
      <c r="AT13" s="164"/>
      <c r="AU13" s="212">
        <f>+R13/(R13+R54)*100</f>
        <v>80.496693210959648</v>
      </c>
      <c r="AV13" s="212">
        <f t="shared" ref="AV13" si="7">+S13/(S13+S54)*100</f>
        <v>78.064329179947848</v>
      </c>
      <c r="AW13" s="212">
        <f t="shared" ref="AW13" si="8">+T13/(T13+T54)*100</f>
        <v>82.617483577564428</v>
      </c>
      <c r="AX13" s="164"/>
      <c r="AY13" s="212">
        <f>+V13/(V13+V54)*100</f>
        <v>87.326565143824027</v>
      </c>
      <c r="AZ13" s="212">
        <f t="shared" ref="AZ13" si="9">+W13/(W13+W54)*100</f>
        <v>84.096290449881607</v>
      </c>
      <c r="BA13" s="212">
        <f t="shared" ref="BA13" si="10">+X13/(X13+X54)*100</f>
        <v>89.751184834123222</v>
      </c>
      <c r="BB13" s="164"/>
      <c r="BC13" s="231">
        <v>0</v>
      </c>
      <c r="BD13" s="231">
        <v>0</v>
      </c>
      <c r="BE13" s="231">
        <v>0</v>
      </c>
      <c r="BF13" s="151"/>
      <c r="BG13" s="151"/>
      <c r="BH13" s="151"/>
      <c r="BI13" s="151"/>
    </row>
    <row r="14" spans="1:62" ht="15" customHeight="1" x14ac:dyDescent="0.25">
      <c r="A14" s="108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D14" s="108"/>
      <c r="AE14" s="212"/>
      <c r="AF14" s="212"/>
      <c r="AG14" s="212"/>
      <c r="AH14" s="145"/>
      <c r="AI14" s="212"/>
      <c r="AJ14" s="212"/>
      <c r="AK14" s="212"/>
      <c r="AL14" s="145"/>
      <c r="AM14" s="212"/>
      <c r="AN14" s="212"/>
      <c r="AO14" s="212"/>
      <c r="AP14" s="145"/>
      <c r="AQ14" s="212"/>
      <c r="AR14" s="212"/>
      <c r="AS14" s="212"/>
      <c r="AT14" s="145"/>
      <c r="AU14" s="212"/>
      <c r="AV14" s="212"/>
      <c r="AW14" s="212"/>
      <c r="AX14" s="145"/>
      <c r="AY14" s="212"/>
      <c r="AZ14" s="212"/>
      <c r="BA14" s="212"/>
      <c r="BB14" s="145"/>
      <c r="BC14" s="229"/>
      <c r="BD14" s="229"/>
      <c r="BE14" s="229"/>
    </row>
    <row r="15" spans="1:62" ht="15" customHeight="1" x14ac:dyDescent="0.2">
      <c r="A15" s="108" t="s">
        <v>79</v>
      </c>
      <c r="B15" s="272">
        <v>403</v>
      </c>
      <c r="C15" s="272">
        <v>176</v>
      </c>
      <c r="D15" s="272">
        <v>227</v>
      </c>
      <c r="E15" s="272"/>
      <c r="F15" s="272">
        <v>72</v>
      </c>
      <c r="G15" s="272">
        <v>30</v>
      </c>
      <c r="H15" s="272">
        <v>42</v>
      </c>
      <c r="I15" s="272"/>
      <c r="J15" s="272">
        <v>84</v>
      </c>
      <c r="K15" s="272">
        <v>40</v>
      </c>
      <c r="L15" s="272">
        <v>44</v>
      </c>
      <c r="M15" s="272"/>
      <c r="N15" s="272">
        <v>89</v>
      </c>
      <c r="O15" s="272">
        <v>41</v>
      </c>
      <c r="P15" s="272">
        <v>48</v>
      </c>
      <c r="Q15" s="272"/>
      <c r="R15" s="272">
        <v>77</v>
      </c>
      <c r="S15" s="272">
        <v>32</v>
      </c>
      <c r="T15" s="272">
        <v>45</v>
      </c>
      <c r="U15" s="272"/>
      <c r="V15" s="272">
        <v>81</v>
      </c>
      <c r="W15" s="272">
        <v>33</v>
      </c>
      <c r="X15" s="272">
        <v>48</v>
      </c>
      <c r="Y15" s="119"/>
      <c r="Z15" s="119">
        <v>0</v>
      </c>
      <c r="AA15" s="119">
        <v>0</v>
      </c>
      <c r="AB15" s="119">
        <v>0</v>
      </c>
      <c r="AD15" s="108" t="s">
        <v>79</v>
      </c>
      <c r="AE15" s="126">
        <f t="shared" ref="AE15:AE36" si="11">+B15/(B15+B56)*100</f>
        <v>79.801980198019805</v>
      </c>
      <c r="AF15" s="126">
        <f t="shared" ref="AF15:AF36" si="12">+C15/(C15+C56)*100</f>
        <v>75.862068965517238</v>
      </c>
      <c r="AG15" s="126">
        <f t="shared" ref="AG15:AG36" si="13">+D15/(D15+D56)*100</f>
        <v>83.150183150183153</v>
      </c>
      <c r="AH15" s="145"/>
      <c r="AI15" s="126">
        <f t="shared" ref="AI15:AI36" si="14">+F15/(F15+F56)*100</f>
        <v>74.226804123711347</v>
      </c>
      <c r="AJ15" s="126">
        <f t="shared" ref="AJ15:AJ36" si="15">+G15/(G15+G56)*100</f>
        <v>78.94736842105263</v>
      </c>
      <c r="AK15" s="126">
        <f t="shared" ref="AK15:AK36" si="16">+H15/(H15+H56)*100</f>
        <v>71.186440677966104</v>
      </c>
      <c r="AL15" s="134"/>
      <c r="AM15" s="126">
        <f t="shared" ref="AM15:AM36" si="17">+J15/(J15+J56)*100</f>
        <v>78.504672897196258</v>
      </c>
      <c r="AN15" s="126">
        <f t="shared" ref="AN15:AN36" si="18">+K15/(K15+K56)*100</f>
        <v>72.727272727272734</v>
      </c>
      <c r="AO15" s="126">
        <f t="shared" ref="AO15:AO36" si="19">+L15/(L15+L56)*100</f>
        <v>84.615384615384613</v>
      </c>
      <c r="AP15" s="134"/>
      <c r="AQ15" s="126">
        <f t="shared" ref="AQ15:AQ36" si="20">+N15/(N15+N56)*100</f>
        <v>86.40776699029125</v>
      </c>
      <c r="AR15" s="126">
        <f t="shared" ref="AR15:AR36" si="21">+O15/(O15+O56)*100</f>
        <v>87.2340425531915</v>
      </c>
      <c r="AS15" s="126">
        <f t="shared" ref="AS15:AS36" si="22">+P15/(P15+P56)*100</f>
        <v>85.714285714285708</v>
      </c>
      <c r="AT15" s="134"/>
      <c r="AU15" s="126">
        <f t="shared" ref="AU15:AU36" si="23">+R15/(R15+R56)*100</f>
        <v>72.641509433962256</v>
      </c>
      <c r="AV15" s="126">
        <f t="shared" ref="AV15:AV36" si="24">+S15/(S15+S56)*100</f>
        <v>59.259259259259252</v>
      </c>
      <c r="AW15" s="126">
        <f t="shared" ref="AW15:AW36" si="25">+T15/(T15+T56)*100</f>
        <v>86.538461538461547</v>
      </c>
      <c r="AX15" s="134"/>
      <c r="AY15" s="126">
        <f t="shared" ref="AY15:AY36" si="26">+V15/(V15+V56)*100</f>
        <v>88.043478260869563</v>
      </c>
      <c r="AZ15" s="126">
        <f t="shared" ref="AZ15:AZ36" si="27">+W15/(W15+W56)*100</f>
        <v>86.842105263157904</v>
      </c>
      <c r="BA15" s="126">
        <f t="shared" ref="BA15:BA36" si="28">+X15/(X15+X56)*100</f>
        <v>88.888888888888886</v>
      </c>
      <c r="BB15" s="145"/>
      <c r="BC15" s="229">
        <v>0</v>
      </c>
      <c r="BD15" s="229">
        <v>0</v>
      </c>
      <c r="BE15" s="229">
        <v>0</v>
      </c>
    </row>
    <row r="16" spans="1:62" ht="15" customHeight="1" x14ac:dyDescent="0.2">
      <c r="A16" s="108" t="s">
        <v>80</v>
      </c>
      <c r="B16" s="272">
        <v>764</v>
      </c>
      <c r="C16" s="272">
        <v>329</v>
      </c>
      <c r="D16" s="272">
        <v>435</v>
      </c>
      <c r="E16" s="272"/>
      <c r="F16" s="272">
        <v>130</v>
      </c>
      <c r="G16" s="272">
        <v>57</v>
      </c>
      <c r="H16" s="272">
        <v>73</v>
      </c>
      <c r="I16" s="272"/>
      <c r="J16" s="272">
        <v>144</v>
      </c>
      <c r="K16" s="272">
        <v>69</v>
      </c>
      <c r="L16" s="272">
        <v>75</v>
      </c>
      <c r="M16" s="272"/>
      <c r="N16" s="272">
        <v>179</v>
      </c>
      <c r="O16" s="272">
        <v>77</v>
      </c>
      <c r="P16" s="272">
        <v>102</v>
      </c>
      <c r="Q16" s="272"/>
      <c r="R16" s="272">
        <v>179</v>
      </c>
      <c r="S16" s="272">
        <v>74</v>
      </c>
      <c r="T16" s="272">
        <v>105</v>
      </c>
      <c r="U16" s="272"/>
      <c r="V16" s="272">
        <v>132</v>
      </c>
      <c r="W16" s="272">
        <v>52</v>
      </c>
      <c r="X16" s="272">
        <v>80</v>
      </c>
      <c r="Y16" s="119"/>
      <c r="Z16" s="119">
        <v>0</v>
      </c>
      <c r="AA16" s="119">
        <v>0</v>
      </c>
      <c r="AB16" s="119">
        <v>0</v>
      </c>
      <c r="AD16" s="108" t="s">
        <v>80</v>
      </c>
      <c r="AE16" s="126">
        <f t="shared" si="11"/>
        <v>87.414187643020597</v>
      </c>
      <c r="AF16" s="126">
        <f t="shared" si="12"/>
        <v>87.267904509283824</v>
      </c>
      <c r="AG16" s="126">
        <f t="shared" si="13"/>
        <v>87.525150905432596</v>
      </c>
      <c r="AH16" s="145"/>
      <c r="AI16" s="126">
        <f t="shared" si="14"/>
        <v>77.844311377245518</v>
      </c>
      <c r="AJ16" s="126">
        <f t="shared" si="15"/>
        <v>81.428571428571431</v>
      </c>
      <c r="AK16" s="126">
        <f t="shared" si="16"/>
        <v>75.257731958762889</v>
      </c>
      <c r="AL16" s="134"/>
      <c r="AM16" s="126">
        <f t="shared" si="17"/>
        <v>82.758620689655174</v>
      </c>
      <c r="AN16" s="126">
        <f t="shared" si="18"/>
        <v>83.132530120481931</v>
      </c>
      <c r="AO16" s="126">
        <f t="shared" si="19"/>
        <v>82.417582417582409</v>
      </c>
      <c r="AP16" s="134"/>
      <c r="AQ16" s="126">
        <f t="shared" si="20"/>
        <v>89.949748743718601</v>
      </c>
      <c r="AR16" s="126">
        <f t="shared" si="21"/>
        <v>87.5</v>
      </c>
      <c r="AS16" s="126">
        <f t="shared" si="22"/>
        <v>91.891891891891902</v>
      </c>
      <c r="AT16" s="134"/>
      <c r="AU16" s="126">
        <f t="shared" si="23"/>
        <v>89.5</v>
      </c>
      <c r="AV16" s="126">
        <f t="shared" si="24"/>
        <v>88.095238095238088</v>
      </c>
      <c r="AW16" s="126">
        <f t="shared" si="25"/>
        <v>90.517241379310349</v>
      </c>
      <c r="AX16" s="134"/>
      <c r="AY16" s="126">
        <f t="shared" si="26"/>
        <v>98.507462686567166</v>
      </c>
      <c r="AZ16" s="126">
        <f t="shared" si="27"/>
        <v>100</v>
      </c>
      <c r="BA16" s="126">
        <f t="shared" si="28"/>
        <v>97.560975609756099</v>
      </c>
      <c r="BB16" s="145"/>
      <c r="BC16" s="229">
        <v>0</v>
      </c>
      <c r="BD16" s="229">
        <v>0</v>
      </c>
      <c r="BE16" s="229">
        <v>0</v>
      </c>
    </row>
    <row r="17" spans="1:57" ht="15" customHeight="1" x14ac:dyDescent="0.2">
      <c r="A17" s="108" t="s">
        <v>82</v>
      </c>
      <c r="B17" s="272">
        <v>732</v>
      </c>
      <c r="C17" s="272">
        <v>315</v>
      </c>
      <c r="D17" s="272">
        <v>417</v>
      </c>
      <c r="E17" s="272"/>
      <c r="F17" s="272">
        <v>116</v>
      </c>
      <c r="G17" s="272">
        <v>64</v>
      </c>
      <c r="H17" s="272">
        <v>52</v>
      </c>
      <c r="I17" s="272"/>
      <c r="J17" s="272">
        <v>177</v>
      </c>
      <c r="K17" s="272">
        <v>65</v>
      </c>
      <c r="L17" s="272">
        <v>112</v>
      </c>
      <c r="M17" s="272"/>
      <c r="N17" s="272">
        <v>194</v>
      </c>
      <c r="O17" s="272">
        <v>94</v>
      </c>
      <c r="P17" s="272">
        <v>100</v>
      </c>
      <c r="Q17" s="272"/>
      <c r="R17" s="272">
        <v>116</v>
      </c>
      <c r="S17" s="272">
        <v>49</v>
      </c>
      <c r="T17" s="272">
        <v>67</v>
      </c>
      <c r="U17" s="272"/>
      <c r="V17" s="272">
        <v>129</v>
      </c>
      <c r="W17" s="272">
        <v>43</v>
      </c>
      <c r="X17" s="272">
        <v>86</v>
      </c>
      <c r="Y17" s="119"/>
      <c r="Z17" s="119">
        <v>0</v>
      </c>
      <c r="AA17" s="119">
        <v>0</v>
      </c>
      <c r="AB17" s="119">
        <v>0</v>
      </c>
      <c r="AD17" s="108" t="s">
        <v>82</v>
      </c>
      <c r="AE17" s="126">
        <f t="shared" si="11"/>
        <v>88.727272727272734</v>
      </c>
      <c r="AF17" s="126">
        <f t="shared" si="12"/>
        <v>84.450402144772113</v>
      </c>
      <c r="AG17" s="126">
        <f t="shared" si="13"/>
        <v>92.256637168141594</v>
      </c>
      <c r="AH17" s="145"/>
      <c r="AI17" s="126">
        <f t="shared" si="14"/>
        <v>89.230769230769241</v>
      </c>
      <c r="AJ17" s="126">
        <f t="shared" si="15"/>
        <v>86.486486486486484</v>
      </c>
      <c r="AK17" s="126">
        <f t="shared" si="16"/>
        <v>92.857142857142861</v>
      </c>
      <c r="AL17" s="134"/>
      <c r="AM17" s="126">
        <f t="shared" si="17"/>
        <v>84.285714285714292</v>
      </c>
      <c r="AN17" s="126">
        <f t="shared" si="18"/>
        <v>75.581395348837205</v>
      </c>
      <c r="AO17" s="126">
        <f t="shared" si="19"/>
        <v>90.322580645161281</v>
      </c>
      <c r="AP17" s="134"/>
      <c r="AQ17" s="126">
        <f t="shared" si="20"/>
        <v>96.517412935323392</v>
      </c>
      <c r="AR17" s="126">
        <f t="shared" si="21"/>
        <v>94</v>
      </c>
      <c r="AS17" s="126">
        <f t="shared" si="22"/>
        <v>99.009900990099013</v>
      </c>
      <c r="AT17" s="134"/>
      <c r="AU17" s="126">
        <f t="shared" si="23"/>
        <v>76.821192052980138</v>
      </c>
      <c r="AV17" s="126">
        <f t="shared" si="24"/>
        <v>72.058823529411768</v>
      </c>
      <c r="AW17" s="126">
        <f t="shared" si="25"/>
        <v>80.722891566265062</v>
      </c>
      <c r="AX17" s="134"/>
      <c r="AY17" s="126">
        <f t="shared" si="26"/>
        <v>96.992481203007515</v>
      </c>
      <c r="AZ17" s="126">
        <f t="shared" si="27"/>
        <v>95.555555555555557</v>
      </c>
      <c r="BA17" s="126">
        <f t="shared" si="28"/>
        <v>97.727272727272734</v>
      </c>
      <c r="BB17" s="145"/>
      <c r="BC17" s="229">
        <v>0</v>
      </c>
      <c r="BD17" s="229">
        <v>0</v>
      </c>
      <c r="BE17" s="229">
        <v>0</v>
      </c>
    </row>
    <row r="18" spans="1:57" ht="15" customHeight="1" x14ac:dyDescent="0.2">
      <c r="A18" s="108" t="s">
        <v>83</v>
      </c>
      <c r="B18" s="272">
        <v>512</v>
      </c>
      <c r="C18" s="272">
        <v>238</v>
      </c>
      <c r="D18" s="272">
        <v>274</v>
      </c>
      <c r="E18" s="272"/>
      <c r="F18" s="272">
        <v>68</v>
      </c>
      <c r="G18" s="272">
        <v>33</v>
      </c>
      <c r="H18" s="272">
        <v>35</v>
      </c>
      <c r="I18" s="272"/>
      <c r="J18" s="272">
        <v>86</v>
      </c>
      <c r="K18" s="272">
        <v>45</v>
      </c>
      <c r="L18" s="272">
        <v>41</v>
      </c>
      <c r="M18" s="272"/>
      <c r="N18" s="272">
        <v>101</v>
      </c>
      <c r="O18" s="272">
        <v>50</v>
      </c>
      <c r="P18" s="272">
        <v>51</v>
      </c>
      <c r="Q18" s="272"/>
      <c r="R18" s="272">
        <v>132</v>
      </c>
      <c r="S18" s="272">
        <v>62</v>
      </c>
      <c r="T18" s="272">
        <v>70</v>
      </c>
      <c r="U18" s="272"/>
      <c r="V18" s="272">
        <v>125</v>
      </c>
      <c r="W18" s="272">
        <v>48</v>
      </c>
      <c r="X18" s="272">
        <v>77</v>
      </c>
      <c r="Y18" s="119"/>
      <c r="Z18" s="119">
        <v>0</v>
      </c>
      <c r="AA18" s="119">
        <v>0</v>
      </c>
      <c r="AB18" s="119">
        <v>0</v>
      </c>
      <c r="AD18" s="108" t="s">
        <v>83</v>
      </c>
      <c r="AE18" s="126">
        <f t="shared" si="11"/>
        <v>85.191347753743756</v>
      </c>
      <c r="AF18" s="126">
        <f t="shared" si="12"/>
        <v>78.547854785478549</v>
      </c>
      <c r="AG18" s="126">
        <f t="shared" si="13"/>
        <v>91.946308724832221</v>
      </c>
      <c r="AH18" s="145"/>
      <c r="AI18" s="126">
        <f t="shared" si="14"/>
        <v>81.92771084337349</v>
      </c>
      <c r="AJ18" s="126">
        <f t="shared" si="15"/>
        <v>71.739130434782609</v>
      </c>
      <c r="AK18" s="126">
        <f t="shared" si="16"/>
        <v>94.594594594594597</v>
      </c>
      <c r="AL18" s="134"/>
      <c r="AM18" s="126">
        <f t="shared" si="17"/>
        <v>72.268907563025209</v>
      </c>
      <c r="AN18" s="126">
        <f t="shared" si="18"/>
        <v>62.5</v>
      </c>
      <c r="AO18" s="126">
        <f t="shared" si="19"/>
        <v>87.2340425531915</v>
      </c>
      <c r="AP18" s="134"/>
      <c r="AQ18" s="126">
        <f t="shared" si="20"/>
        <v>92.660550458715591</v>
      </c>
      <c r="AR18" s="126">
        <f t="shared" si="21"/>
        <v>89.285714285714292</v>
      </c>
      <c r="AS18" s="126">
        <f t="shared" si="22"/>
        <v>96.226415094339629</v>
      </c>
      <c r="AT18" s="134"/>
      <c r="AU18" s="126">
        <f t="shared" si="23"/>
        <v>80</v>
      </c>
      <c r="AV18" s="126">
        <f t="shared" si="24"/>
        <v>76.543209876543202</v>
      </c>
      <c r="AW18" s="126">
        <f t="shared" si="25"/>
        <v>83.333333333333343</v>
      </c>
      <c r="AX18" s="134"/>
      <c r="AY18" s="126">
        <f t="shared" si="26"/>
        <v>100</v>
      </c>
      <c r="AZ18" s="126">
        <f t="shared" si="27"/>
        <v>100</v>
      </c>
      <c r="BA18" s="126">
        <f t="shared" si="28"/>
        <v>100</v>
      </c>
      <c r="BB18" s="145"/>
      <c r="BC18" s="229">
        <v>0</v>
      </c>
      <c r="BD18" s="229">
        <v>0</v>
      </c>
      <c r="BE18" s="229">
        <v>0</v>
      </c>
    </row>
    <row r="19" spans="1:57" ht="15" customHeight="1" x14ac:dyDescent="0.2">
      <c r="A19" s="108" t="s">
        <v>84</v>
      </c>
      <c r="B19" s="272">
        <v>2315</v>
      </c>
      <c r="C19" s="272">
        <v>1165</v>
      </c>
      <c r="D19" s="272">
        <v>1150</v>
      </c>
      <c r="E19" s="272"/>
      <c r="F19" s="272">
        <v>280</v>
      </c>
      <c r="G19" s="272">
        <v>155</v>
      </c>
      <c r="H19" s="272">
        <v>125</v>
      </c>
      <c r="I19" s="272"/>
      <c r="J19" s="272">
        <v>372</v>
      </c>
      <c r="K19" s="272">
        <v>207</v>
      </c>
      <c r="L19" s="272">
        <v>165</v>
      </c>
      <c r="M19" s="272"/>
      <c r="N19" s="272">
        <v>418</v>
      </c>
      <c r="O19" s="272">
        <v>213</v>
      </c>
      <c r="P19" s="272">
        <v>205</v>
      </c>
      <c r="Q19" s="272"/>
      <c r="R19" s="272">
        <v>694</v>
      </c>
      <c r="S19" s="272">
        <v>331</v>
      </c>
      <c r="T19" s="272">
        <v>363</v>
      </c>
      <c r="U19" s="272"/>
      <c r="V19" s="272">
        <v>551</v>
      </c>
      <c r="W19" s="272">
        <v>259</v>
      </c>
      <c r="X19" s="272">
        <v>292</v>
      </c>
      <c r="Y19" s="119"/>
      <c r="Z19" s="119">
        <v>0</v>
      </c>
      <c r="AA19" s="119">
        <v>0</v>
      </c>
      <c r="AB19" s="119">
        <v>0</v>
      </c>
      <c r="AD19" s="108" t="s">
        <v>84</v>
      </c>
      <c r="AE19" s="126">
        <f t="shared" si="11"/>
        <v>81.114225648213036</v>
      </c>
      <c r="AF19" s="126">
        <f t="shared" si="12"/>
        <v>77.203445990722329</v>
      </c>
      <c r="AG19" s="126">
        <f t="shared" si="13"/>
        <v>85.501858736059475</v>
      </c>
      <c r="AH19" s="145"/>
      <c r="AI19" s="126">
        <f t="shared" si="14"/>
        <v>74.866310160427801</v>
      </c>
      <c r="AJ19" s="126">
        <f t="shared" si="15"/>
        <v>71.100917431192656</v>
      </c>
      <c r="AK19" s="126">
        <f t="shared" si="16"/>
        <v>80.128205128205138</v>
      </c>
      <c r="AL19" s="134"/>
      <c r="AM19" s="126">
        <f t="shared" si="17"/>
        <v>76.543209876543202</v>
      </c>
      <c r="AN19" s="126">
        <f t="shared" si="18"/>
        <v>72.887323943661968</v>
      </c>
      <c r="AO19" s="126">
        <f t="shared" si="19"/>
        <v>81.683168316831683</v>
      </c>
      <c r="AP19" s="134"/>
      <c r="AQ19" s="126">
        <f t="shared" si="20"/>
        <v>81.165048543689323</v>
      </c>
      <c r="AR19" s="126">
        <f t="shared" si="21"/>
        <v>75</v>
      </c>
      <c r="AS19" s="126">
        <f t="shared" si="22"/>
        <v>88.744588744588754</v>
      </c>
      <c r="AT19" s="134"/>
      <c r="AU19" s="126">
        <f t="shared" si="23"/>
        <v>79.861910241657071</v>
      </c>
      <c r="AV19" s="126">
        <f t="shared" si="24"/>
        <v>75.917431192660544</v>
      </c>
      <c r="AW19" s="126">
        <f t="shared" si="25"/>
        <v>83.833718244803691</v>
      </c>
      <c r="AX19" s="134"/>
      <c r="AY19" s="126">
        <f t="shared" si="26"/>
        <v>90.327868852459019</v>
      </c>
      <c r="AZ19" s="126">
        <f t="shared" si="27"/>
        <v>90.243902439024396</v>
      </c>
      <c r="BA19" s="126">
        <f t="shared" si="28"/>
        <v>90.402476780185765</v>
      </c>
      <c r="BB19" s="145"/>
      <c r="BC19" s="229">
        <v>0</v>
      </c>
      <c r="BD19" s="229">
        <v>0</v>
      </c>
      <c r="BE19" s="229">
        <v>0</v>
      </c>
    </row>
    <row r="20" spans="1:57" ht="15" customHeight="1" x14ac:dyDescent="0.2">
      <c r="A20" s="108" t="s">
        <v>86</v>
      </c>
      <c r="B20" s="272">
        <v>1298</v>
      </c>
      <c r="C20" s="272">
        <v>587</v>
      </c>
      <c r="D20" s="272">
        <v>711</v>
      </c>
      <c r="E20" s="272"/>
      <c r="F20" s="272">
        <v>232</v>
      </c>
      <c r="G20" s="272">
        <v>124</v>
      </c>
      <c r="H20" s="272">
        <v>108</v>
      </c>
      <c r="I20" s="272"/>
      <c r="J20" s="272">
        <v>271</v>
      </c>
      <c r="K20" s="272">
        <v>125</v>
      </c>
      <c r="L20" s="272">
        <v>146</v>
      </c>
      <c r="M20" s="272"/>
      <c r="N20" s="272">
        <v>280</v>
      </c>
      <c r="O20" s="272">
        <v>128</v>
      </c>
      <c r="P20" s="272">
        <v>152</v>
      </c>
      <c r="Q20" s="272"/>
      <c r="R20" s="272">
        <v>308</v>
      </c>
      <c r="S20" s="272">
        <v>132</v>
      </c>
      <c r="T20" s="272">
        <v>176</v>
      </c>
      <c r="U20" s="272"/>
      <c r="V20" s="272">
        <v>207</v>
      </c>
      <c r="W20" s="272">
        <v>78</v>
      </c>
      <c r="X20" s="272">
        <v>129</v>
      </c>
      <c r="Y20" s="119"/>
      <c r="Z20" s="119">
        <v>0</v>
      </c>
      <c r="AA20" s="119">
        <v>0</v>
      </c>
      <c r="AB20" s="119">
        <v>0</v>
      </c>
      <c r="AD20" s="108" t="s">
        <v>86</v>
      </c>
      <c r="AE20" s="126">
        <f t="shared" si="11"/>
        <v>77.771120431396042</v>
      </c>
      <c r="AF20" s="126">
        <f t="shared" si="12"/>
        <v>72.919254658385086</v>
      </c>
      <c r="AG20" s="126">
        <f t="shared" si="13"/>
        <v>82.291666666666657</v>
      </c>
      <c r="AH20" s="145"/>
      <c r="AI20" s="126">
        <f t="shared" si="14"/>
        <v>72.274143302180676</v>
      </c>
      <c r="AJ20" s="126">
        <f t="shared" si="15"/>
        <v>68.888888888888886</v>
      </c>
      <c r="AK20" s="126">
        <f t="shared" si="16"/>
        <v>76.59574468085107</v>
      </c>
      <c r="AL20" s="134"/>
      <c r="AM20" s="126">
        <f t="shared" si="17"/>
        <v>72.654155495978557</v>
      </c>
      <c r="AN20" s="126">
        <f t="shared" si="18"/>
        <v>69.060773480662988</v>
      </c>
      <c r="AO20" s="126">
        <f t="shared" si="19"/>
        <v>76.041666666666657</v>
      </c>
      <c r="AP20" s="134"/>
      <c r="AQ20" s="126">
        <f t="shared" si="20"/>
        <v>89.171974522292999</v>
      </c>
      <c r="AR20" s="126">
        <f t="shared" si="21"/>
        <v>82.58064516129032</v>
      </c>
      <c r="AS20" s="126">
        <f t="shared" si="22"/>
        <v>95.59748427672956</v>
      </c>
      <c r="AT20" s="134"/>
      <c r="AU20" s="126">
        <f t="shared" si="23"/>
        <v>77.386934673366838</v>
      </c>
      <c r="AV20" s="126">
        <f t="shared" si="24"/>
        <v>76.300578034682076</v>
      </c>
      <c r="AW20" s="126">
        <f t="shared" si="25"/>
        <v>78.222222222222229</v>
      </c>
      <c r="AX20" s="134"/>
      <c r="AY20" s="126">
        <f t="shared" si="26"/>
        <v>78.707224334600753</v>
      </c>
      <c r="AZ20" s="126">
        <f t="shared" si="27"/>
        <v>67.241379310344826</v>
      </c>
      <c r="BA20" s="126">
        <f t="shared" si="28"/>
        <v>87.755102040816325</v>
      </c>
      <c r="BB20" s="145"/>
      <c r="BC20" s="229">
        <v>0</v>
      </c>
      <c r="BD20" s="229">
        <v>0</v>
      </c>
      <c r="BE20" s="229">
        <v>0</v>
      </c>
    </row>
    <row r="21" spans="1:57" ht="15" customHeight="1" x14ac:dyDescent="0.2">
      <c r="A21" s="108" t="s">
        <v>87</v>
      </c>
      <c r="B21" s="272">
        <v>1935</v>
      </c>
      <c r="C21" s="272">
        <v>941</v>
      </c>
      <c r="D21" s="272">
        <v>994</v>
      </c>
      <c r="E21" s="272"/>
      <c r="F21" s="272">
        <v>271</v>
      </c>
      <c r="G21" s="272">
        <v>154</v>
      </c>
      <c r="H21" s="272">
        <v>117</v>
      </c>
      <c r="I21" s="272"/>
      <c r="J21" s="272">
        <v>342</v>
      </c>
      <c r="K21" s="272">
        <v>183</v>
      </c>
      <c r="L21" s="272">
        <v>159</v>
      </c>
      <c r="M21" s="272"/>
      <c r="N21" s="272">
        <v>405</v>
      </c>
      <c r="O21" s="272">
        <v>209</v>
      </c>
      <c r="P21" s="272">
        <v>196</v>
      </c>
      <c r="Q21" s="272"/>
      <c r="R21" s="272">
        <v>537</v>
      </c>
      <c r="S21" s="272">
        <v>233</v>
      </c>
      <c r="T21" s="272">
        <v>304</v>
      </c>
      <c r="U21" s="272"/>
      <c r="V21" s="272">
        <v>380</v>
      </c>
      <c r="W21" s="272">
        <v>162</v>
      </c>
      <c r="X21" s="272">
        <v>218</v>
      </c>
      <c r="Y21" s="119"/>
      <c r="Z21" s="119">
        <v>0</v>
      </c>
      <c r="AA21" s="119">
        <v>0</v>
      </c>
      <c r="AB21" s="119">
        <v>0</v>
      </c>
      <c r="AD21" s="108" t="s">
        <v>87</v>
      </c>
      <c r="AE21" s="126">
        <f t="shared" si="11"/>
        <v>90.632318501170957</v>
      </c>
      <c r="AF21" s="126">
        <f t="shared" si="12"/>
        <v>88.52304797742238</v>
      </c>
      <c r="AG21" s="126">
        <f t="shared" si="13"/>
        <v>92.723880597014926</v>
      </c>
      <c r="AH21" s="145"/>
      <c r="AI21" s="126">
        <f t="shared" si="14"/>
        <v>85.759493670886073</v>
      </c>
      <c r="AJ21" s="126">
        <f t="shared" si="15"/>
        <v>83.243243243243242</v>
      </c>
      <c r="AK21" s="126">
        <f t="shared" si="16"/>
        <v>89.312977099236647</v>
      </c>
      <c r="AL21" s="134"/>
      <c r="AM21" s="126">
        <f t="shared" si="17"/>
        <v>89.763779527559052</v>
      </c>
      <c r="AN21" s="126">
        <f t="shared" si="18"/>
        <v>87.559808612440193</v>
      </c>
      <c r="AO21" s="126">
        <f t="shared" si="19"/>
        <v>92.441860465116278</v>
      </c>
      <c r="AP21" s="134"/>
      <c r="AQ21" s="126">
        <f t="shared" si="20"/>
        <v>93.75</v>
      </c>
      <c r="AR21" s="126">
        <f t="shared" si="21"/>
        <v>92.477876106194685</v>
      </c>
      <c r="AS21" s="126">
        <f t="shared" si="22"/>
        <v>95.145631067961162</v>
      </c>
      <c r="AT21" s="134"/>
      <c r="AU21" s="126">
        <f t="shared" si="23"/>
        <v>93.88111888111888</v>
      </c>
      <c r="AV21" s="126">
        <f t="shared" si="24"/>
        <v>91.732283464566933</v>
      </c>
      <c r="AW21" s="126">
        <f t="shared" si="25"/>
        <v>95.59748427672956</v>
      </c>
      <c r="AX21" s="134"/>
      <c r="AY21" s="126">
        <f t="shared" si="26"/>
        <v>87.557603686635943</v>
      </c>
      <c r="AZ21" s="126">
        <f t="shared" si="27"/>
        <v>85.714285714285708</v>
      </c>
      <c r="BA21" s="126">
        <f t="shared" si="28"/>
        <v>88.979591836734699</v>
      </c>
      <c r="BB21" s="145"/>
      <c r="BC21" s="229">
        <v>0</v>
      </c>
      <c r="BD21" s="229">
        <v>0</v>
      </c>
      <c r="BE21" s="229">
        <v>0</v>
      </c>
    </row>
    <row r="22" spans="1:57" ht="15" customHeight="1" x14ac:dyDescent="0.2">
      <c r="A22" s="108" t="s">
        <v>90</v>
      </c>
      <c r="B22" s="272">
        <v>2304</v>
      </c>
      <c r="C22" s="272">
        <v>1061</v>
      </c>
      <c r="D22" s="272">
        <v>1243</v>
      </c>
      <c r="E22" s="272"/>
      <c r="F22" s="272">
        <v>447</v>
      </c>
      <c r="G22" s="272">
        <v>250</v>
      </c>
      <c r="H22" s="272">
        <v>197</v>
      </c>
      <c r="I22" s="272"/>
      <c r="J22" s="272">
        <v>536</v>
      </c>
      <c r="K22" s="272">
        <v>224</v>
      </c>
      <c r="L22" s="272">
        <v>312</v>
      </c>
      <c r="M22" s="272"/>
      <c r="N22" s="272">
        <v>472</v>
      </c>
      <c r="O22" s="272">
        <v>221</v>
      </c>
      <c r="P22" s="272">
        <v>251</v>
      </c>
      <c r="Q22" s="272"/>
      <c r="R22" s="272">
        <v>494</v>
      </c>
      <c r="S22" s="272">
        <v>229</v>
      </c>
      <c r="T22" s="272">
        <v>265</v>
      </c>
      <c r="U22" s="272"/>
      <c r="V22" s="272">
        <v>355</v>
      </c>
      <c r="W22" s="272">
        <v>137</v>
      </c>
      <c r="X22" s="272">
        <v>218</v>
      </c>
      <c r="Y22" s="119"/>
      <c r="Z22" s="119">
        <v>0</v>
      </c>
      <c r="AA22" s="119">
        <v>0</v>
      </c>
      <c r="AB22" s="119">
        <v>0</v>
      </c>
      <c r="AD22" s="108" t="s">
        <v>90</v>
      </c>
      <c r="AE22" s="126">
        <f t="shared" si="11"/>
        <v>82.788357887172111</v>
      </c>
      <c r="AF22" s="126">
        <f t="shared" si="12"/>
        <v>79.954785229841747</v>
      </c>
      <c r="AG22" s="126">
        <f t="shared" si="13"/>
        <v>85.370879120879124</v>
      </c>
      <c r="AH22" s="145"/>
      <c r="AI22" s="126">
        <f t="shared" si="14"/>
        <v>82.320441988950279</v>
      </c>
      <c r="AJ22" s="126">
        <f t="shared" si="15"/>
        <v>81.699346405228752</v>
      </c>
      <c r="AK22" s="126">
        <f t="shared" si="16"/>
        <v>83.122362869198312</v>
      </c>
      <c r="AL22" s="134"/>
      <c r="AM22" s="126">
        <f t="shared" si="17"/>
        <v>89.482470784641066</v>
      </c>
      <c r="AN22" s="126">
        <f t="shared" si="18"/>
        <v>83.271375464684013</v>
      </c>
      <c r="AO22" s="126">
        <f t="shared" si="19"/>
        <v>94.545454545454547</v>
      </c>
      <c r="AP22" s="134"/>
      <c r="AQ22" s="126">
        <f t="shared" si="20"/>
        <v>82.229965156794421</v>
      </c>
      <c r="AR22" s="126">
        <f t="shared" si="21"/>
        <v>79.496402877697847</v>
      </c>
      <c r="AS22" s="126">
        <f t="shared" si="22"/>
        <v>84.797297297297305</v>
      </c>
      <c r="AT22" s="134"/>
      <c r="AU22" s="126">
        <f t="shared" si="23"/>
        <v>76.117103235747308</v>
      </c>
      <c r="AV22" s="126">
        <f t="shared" si="24"/>
        <v>73.633440514469456</v>
      </c>
      <c r="AW22" s="126">
        <f t="shared" si="25"/>
        <v>78.402366863905328</v>
      </c>
      <c r="AX22" s="134"/>
      <c r="AY22" s="126">
        <f t="shared" si="26"/>
        <v>84.928229665071768</v>
      </c>
      <c r="AZ22" s="126">
        <f t="shared" si="27"/>
        <v>84.049079754601223</v>
      </c>
      <c r="BA22" s="126">
        <f t="shared" si="28"/>
        <v>85.490196078431367</v>
      </c>
      <c r="BB22" s="145"/>
      <c r="BC22" s="229">
        <v>0</v>
      </c>
      <c r="BD22" s="229">
        <v>0</v>
      </c>
      <c r="BE22" s="229">
        <v>0</v>
      </c>
    </row>
    <row r="23" spans="1:57" ht="15" customHeight="1" x14ac:dyDescent="0.2">
      <c r="A23" s="108" t="s">
        <v>91</v>
      </c>
      <c r="B23" s="272">
        <v>483</v>
      </c>
      <c r="C23" s="272">
        <v>252</v>
      </c>
      <c r="D23" s="272">
        <v>231</v>
      </c>
      <c r="E23" s="272"/>
      <c r="F23" s="272">
        <v>66</v>
      </c>
      <c r="G23" s="272">
        <v>40</v>
      </c>
      <c r="H23" s="272">
        <v>26</v>
      </c>
      <c r="I23" s="272"/>
      <c r="J23" s="272">
        <v>89</v>
      </c>
      <c r="K23" s="272">
        <v>63</v>
      </c>
      <c r="L23" s="272">
        <v>26</v>
      </c>
      <c r="M23" s="272"/>
      <c r="N23" s="272">
        <v>93</v>
      </c>
      <c r="O23" s="272">
        <v>47</v>
      </c>
      <c r="P23" s="272">
        <v>46</v>
      </c>
      <c r="Q23" s="272"/>
      <c r="R23" s="272">
        <v>107</v>
      </c>
      <c r="S23" s="272">
        <v>53</v>
      </c>
      <c r="T23" s="272">
        <v>54</v>
      </c>
      <c r="U23" s="272"/>
      <c r="V23" s="272">
        <v>128</v>
      </c>
      <c r="W23" s="272">
        <v>49</v>
      </c>
      <c r="X23" s="272">
        <v>79</v>
      </c>
      <c r="Y23" s="119"/>
      <c r="Z23" s="119">
        <v>0</v>
      </c>
      <c r="AA23" s="119">
        <v>0</v>
      </c>
      <c r="AB23" s="119">
        <v>0</v>
      </c>
      <c r="AD23" s="108" t="s">
        <v>91</v>
      </c>
      <c r="AE23" s="126">
        <f t="shared" si="11"/>
        <v>81.450252951096118</v>
      </c>
      <c r="AF23" s="126">
        <f t="shared" si="12"/>
        <v>83.168316831683171</v>
      </c>
      <c r="AG23" s="126">
        <f t="shared" si="13"/>
        <v>79.65517241379311</v>
      </c>
      <c r="AH23" s="145"/>
      <c r="AI23" s="126">
        <f t="shared" si="14"/>
        <v>76.744186046511629</v>
      </c>
      <c r="AJ23" s="126">
        <f t="shared" si="15"/>
        <v>78.431372549019613</v>
      </c>
      <c r="AK23" s="126">
        <f t="shared" si="16"/>
        <v>74.285714285714292</v>
      </c>
      <c r="AL23" s="134"/>
      <c r="AM23" s="126">
        <f t="shared" si="17"/>
        <v>78.070175438596493</v>
      </c>
      <c r="AN23" s="126">
        <f t="shared" si="18"/>
        <v>84</v>
      </c>
      <c r="AO23" s="126">
        <f t="shared" si="19"/>
        <v>66.666666666666657</v>
      </c>
      <c r="AP23" s="134"/>
      <c r="AQ23" s="126">
        <f t="shared" si="20"/>
        <v>86.111111111111114</v>
      </c>
      <c r="AR23" s="126">
        <f t="shared" si="21"/>
        <v>90.384615384615387</v>
      </c>
      <c r="AS23" s="126">
        <f t="shared" si="22"/>
        <v>82.142857142857139</v>
      </c>
      <c r="AT23" s="134"/>
      <c r="AU23" s="126">
        <f t="shared" si="23"/>
        <v>74.825174825174827</v>
      </c>
      <c r="AV23" s="126">
        <f t="shared" si="24"/>
        <v>76.811594202898547</v>
      </c>
      <c r="AW23" s="126">
        <f t="shared" si="25"/>
        <v>72.972972972972968</v>
      </c>
      <c r="AX23" s="134"/>
      <c r="AY23" s="126">
        <f t="shared" si="26"/>
        <v>90.140845070422543</v>
      </c>
      <c r="AZ23" s="126">
        <f t="shared" si="27"/>
        <v>87.5</v>
      </c>
      <c r="BA23" s="126">
        <f t="shared" si="28"/>
        <v>91.860465116279073</v>
      </c>
      <c r="BB23" s="145"/>
      <c r="BC23" s="229">
        <v>0</v>
      </c>
      <c r="BD23" s="229">
        <v>0</v>
      </c>
      <c r="BE23" s="229">
        <v>0</v>
      </c>
    </row>
    <row r="24" spans="1:57" ht="15" customHeight="1" x14ac:dyDescent="0.2">
      <c r="A24" s="108" t="s">
        <v>92</v>
      </c>
      <c r="B24" s="272">
        <v>1403</v>
      </c>
      <c r="C24" s="272">
        <v>612</v>
      </c>
      <c r="D24" s="272">
        <v>791</v>
      </c>
      <c r="E24" s="272"/>
      <c r="F24" s="272">
        <v>244</v>
      </c>
      <c r="G24" s="272">
        <v>129</v>
      </c>
      <c r="H24" s="272">
        <v>115</v>
      </c>
      <c r="I24" s="272"/>
      <c r="J24" s="272">
        <v>307</v>
      </c>
      <c r="K24" s="272">
        <v>145</v>
      </c>
      <c r="L24" s="272">
        <v>162</v>
      </c>
      <c r="M24" s="272"/>
      <c r="N24" s="272">
        <v>296</v>
      </c>
      <c r="O24" s="272">
        <v>115</v>
      </c>
      <c r="P24" s="272">
        <v>181</v>
      </c>
      <c r="Q24" s="272"/>
      <c r="R24" s="272">
        <v>280</v>
      </c>
      <c r="S24" s="272">
        <v>102</v>
      </c>
      <c r="T24" s="272">
        <v>178</v>
      </c>
      <c r="U24" s="272"/>
      <c r="V24" s="272">
        <v>276</v>
      </c>
      <c r="W24" s="272">
        <v>121</v>
      </c>
      <c r="X24" s="272">
        <v>155</v>
      </c>
      <c r="Y24" s="119"/>
      <c r="Z24" s="119">
        <v>0</v>
      </c>
      <c r="AA24" s="119">
        <v>0</v>
      </c>
      <c r="AB24" s="119">
        <v>0</v>
      </c>
      <c r="AD24" s="108" t="s">
        <v>92</v>
      </c>
      <c r="AE24" s="126">
        <f t="shared" si="11"/>
        <v>84.163167366526693</v>
      </c>
      <c r="AF24" s="126">
        <f t="shared" si="12"/>
        <v>80.952380952380949</v>
      </c>
      <c r="AG24" s="126">
        <f t="shared" si="13"/>
        <v>86.827661909989018</v>
      </c>
      <c r="AH24" s="145"/>
      <c r="AI24" s="126">
        <f t="shared" si="14"/>
        <v>75.541795665634666</v>
      </c>
      <c r="AJ24" s="126">
        <f t="shared" si="15"/>
        <v>74.137931034482762</v>
      </c>
      <c r="AK24" s="126">
        <f t="shared" si="16"/>
        <v>77.181208053691279</v>
      </c>
      <c r="AL24" s="134"/>
      <c r="AM24" s="126">
        <f t="shared" si="17"/>
        <v>80.577427821522306</v>
      </c>
      <c r="AN24" s="126">
        <f t="shared" si="18"/>
        <v>81.460674157303373</v>
      </c>
      <c r="AO24" s="126">
        <f t="shared" si="19"/>
        <v>79.802955665024626</v>
      </c>
      <c r="AP24" s="134"/>
      <c r="AQ24" s="126">
        <f t="shared" si="20"/>
        <v>87.058823529411768</v>
      </c>
      <c r="AR24" s="126">
        <f t="shared" si="21"/>
        <v>81.560283687943254</v>
      </c>
      <c r="AS24" s="126">
        <f t="shared" si="22"/>
        <v>90.954773869346738</v>
      </c>
      <c r="AT24" s="134"/>
      <c r="AU24" s="126">
        <f t="shared" si="23"/>
        <v>83.832335329341305</v>
      </c>
      <c r="AV24" s="126">
        <f t="shared" si="24"/>
        <v>76.691729323308266</v>
      </c>
      <c r="AW24" s="126">
        <f t="shared" si="25"/>
        <v>88.557213930348254</v>
      </c>
      <c r="AX24" s="134"/>
      <c r="AY24" s="126">
        <f t="shared" si="26"/>
        <v>95.501730103806224</v>
      </c>
      <c r="AZ24" s="126">
        <f t="shared" si="27"/>
        <v>93.07692307692308</v>
      </c>
      <c r="BA24" s="126">
        <f t="shared" si="28"/>
        <v>97.484276729559753</v>
      </c>
      <c r="BB24" s="145"/>
      <c r="BC24" s="229">
        <v>0</v>
      </c>
      <c r="BD24" s="229">
        <v>0</v>
      </c>
      <c r="BE24" s="229">
        <v>0</v>
      </c>
    </row>
    <row r="25" spans="1:57" ht="15" customHeight="1" x14ac:dyDescent="0.2">
      <c r="A25" s="108" t="s">
        <v>162</v>
      </c>
      <c r="B25" s="272">
        <v>1314</v>
      </c>
      <c r="C25" s="272">
        <v>605</v>
      </c>
      <c r="D25" s="272">
        <v>709</v>
      </c>
      <c r="E25" s="272"/>
      <c r="F25" s="272">
        <v>169</v>
      </c>
      <c r="G25" s="272">
        <v>87</v>
      </c>
      <c r="H25" s="272">
        <v>82</v>
      </c>
      <c r="I25" s="272"/>
      <c r="J25" s="272">
        <v>231</v>
      </c>
      <c r="K25" s="272">
        <v>104</v>
      </c>
      <c r="L25" s="272">
        <v>127</v>
      </c>
      <c r="M25" s="272"/>
      <c r="N25" s="272">
        <v>253</v>
      </c>
      <c r="O25" s="272">
        <v>105</v>
      </c>
      <c r="P25" s="272">
        <v>148</v>
      </c>
      <c r="Q25" s="272"/>
      <c r="R25" s="272">
        <v>377</v>
      </c>
      <c r="S25" s="272">
        <v>187</v>
      </c>
      <c r="T25" s="272">
        <v>190</v>
      </c>
      <c r="U25" s="272"/>
      <c r="V25" s="272">
        <v>284</v>
      </c>
      <c r="W25" s="272">
        <v>122</v>
      </c>
      <c r="X25" s="272">
        <v>162</v>
      </c>
      <c r="Y25" s="119"/>
      <c r="Z25" s="119">
        <v>0</v>
      </c>
      <c r="AA25" s="119">
        <v>0</v>
      </c>
      <c r="AB25" s="119">
        <v>0</v>
      </c>
      <c r="AD25" s="108" t="s">
        <v>162</v>
      </c>
      <c r="AE25" s="126">
        <f t="shared" si="11"/>
        <v>92.405063291139243</v>
      </c>
      <c r="AF25" s="126">
        <f t="shared" si="12"/>
        <v>90.029761904761912</v>
      </c>
      <c r="AG25" s="126">
        <f t="shared" si="13"/>
        <v>94.533333333333331</v>
      </c>
      <c r="AH25" s="145"/>
      <c r="AI25" s="126">
        <f t="shared" si="14"/>
        <v>83.251231527093594</v>
      </c>
      <c r="AJ25" s="126">
        <f t="shared" si="15"/>
        <v>79.816513761467888</v>
      </c>
      <c r="AK25" s="126">
        <f t="shared" si="16"/>
        <v>87.2340425531915</v>
      </c>
      <c r="AL25" s="134"/>
      <c r="AM25" s="126">
        <f t="shared" si="17"/>
        <v>93.902439024390233</v>
      </c>
      <c r="AN25" s="126">
        <f t="shared" si="18"/>
        <v>90.434782608695656</v>
      </c>
      <c r="AO25" s="126">
        <f t="shared" si="19"/>
        <v>96.946564885496173</v>
      </c>
      <c r="AP25" s="134"/>
      <c r="AQ25" s="126">
        <f t="shared" si="20"/>
        <v>88.153310104529609</v>
      </c>
      <c r="AR25" s="126">
        <f t="shared" si="21"/>
        <v>81.395348837209298</v>
      </c>
      <c r="AS25" s="126">
        <f t="shared" si="22"/>
        <v>93.670886075949369</v>
      </c>
      <c r="AT25" s="134"/>
      <c r="AU25" s="126">
        <f t="shared" si="23"/>
        <v>94.25</v>
      </c>
      <c r="AV25" s="126">
        <f t="shared" si="24"/>
        <v>95.408163265306129</v>
      </c>
      <c r="AW25" s="126">
        <f t="shared" si="25"/>
        <v>93.137254901960787</v>
      </c>
      <c r="AX25" s="134"/>
      <c r="AY25" s="126">
        <f t="shared" si="26"/>
        <v>99.300699300699307</v>
      </c>
      <c r="AZ25" s="126">
        <f t="shared" si="27"/>
        <v>99.1869918699187</v>
      </c>
      <c r="BA25" s="126">
        <f t="shared" si="28"/>
        <v>99.386503067484668</v>
      </c>
      <c r="BB25" s="145"/>
      <c r="BC25" s="229">
        <v>0</v>
      </c>
      <c r="BD25" s="229">
        <v>0</v>
      </c>
      <c r="BE25" s="229">
        <v>0</v>
      </c>
    </row>
    <row r="26" spans="1:57" ht="15" customHeight="1" x14ac:dyDescent="0.2">
      <c r="A26" s="154" t="s">
        <v>94</v>
      </c>
      <c r="B26" s="272">
        <v>1236</v>
      </c>
      <c r="C26" s="272">
        <v>529</v>
      </c>
      <c r="D26" s="272">
        <v>707</v>
      </c>
      <c r="E26" s="272"/>
      <c r="F26" s="272">
        <v>271</v>
      </c>
      <c r="G26" s="272">
        <v>115</v>
      </c>
      <c r="H26" s="272">
        <v>156</v>
      </c>
      <c r="I26" s="272"/>
      <c r="J26" s="272">
        <v>268</v>
      </c>
      <c r="K26" s="272">
        <v>110</v>
      </c>
      <c r="L26" s="272">
        <v>158</v>
      </c>
      <c r="M26" s="272"/>
      <c r="N26" s="272">
        <v>197</v>
      </c>
      <c r="O26" s="272">
        <v>94</v>
      </c>
      <c r="P26" s="272">
        <v>103</v>
      </c>
      <c r="Q26" s="272"/>
      <c r="R26" s="272">
        <v>284</v>
      </c>
      <c r="S26" s="272">
        <v>132</v>
      </c>
      <c r="T26" s="272">
        <v>152</v>
      </c>
      <c r="U26" s="272"/>
      <c r="V26" s="272">
        <v>216</v>
      </c>
      <c r="W26" s="272">
        <v>78</v>
      </c>
      <c r="X26" s="272">
        <v>138</v>
      </c>
      <c r="Y26" s="119"/>
      <c r="Z26" s="119">
        <v>0</v>
      </c>
      <c r="AA26" s="119">
        <v>0</v>
      </c>
      <c r="AB26" s="119">
        <v>0</v>
      </c>
      <c r="AD26" s="154" t="s">
        <v>94</v>
      </c>
      <c r="AE26" s="126">
        <f t="shared" si="11"/>
        <v>77.540777917189459</v>
      </c>
      <c r="AF26" s="126">
        <f t="shared" si="12"/>
        <v>75.463623395149781</v>
      </c>
      <c r="AG26" s="126">
        <f t="shared" si="13"/>
        <v>79.171332586786107</v>
      </c>
      <c r="AH26" s="145"/>
      <c r="AI26" s="126">
        <f t="shared" si="14"/>
        <v>84.423676012461058</v>
      </c>
      <c r="AJ26" s="126">
        <f t="shared" si="15"/>
        <v>80.985915492957744</v>
      </c>
      <c r="AK26" s="126">
        <f t="shared" si="16"/>
        <v>87.150837988826808</v>
      </c>
      <c r="AL26" s="134"/>
      <c r="AM26" s="126">
        <f t="shared" si="17"/>
        <v>81.458966565349542</v>
      </c>
      <c r="AN26" s="126">
        <f t="shared" si="18"/>
        <v>80.291970802919707</v>
      </c>
      <c r="AO26" s="126">
        <f t="shared" si="19"/>
        <v>82.291666666666657</v>
      </c>
      <c r="AP26" s="134"/>
      <c r="AQ26" s="126">
        <f t="shared" si="20"/>
        <v>74.339622641509422</v>
      </c>
      <c r="AR26" s="126">
        <f t="shared" si="21"/>
        <v>74.015748031496059</v>
      </c>
      <c r="AS26" s="126">
        <f t="shared" si="22"/>
        <v>74.637681159420282</v>
      </c>
      <c r="AT26" s="134"/>
      <c r="AU26" s="126">
        <f t="shared" si="23"/>
        <v>77.595628415300538</v>
      </c>
      <c r="AV26" s="126">
        <f t="shared" si="24"/>
        <v>77.64705882352942</v>
      </c>
      <c r="AW26" s="126">
        <f t="shared" si="25"/>
        <v>77.551020408163268</v>
      </c>
      <c r="AX26" s="134"/>
      <c r="AY26" s="126">
        <f t="shared" si="26"/>
        <v>69.009584664536732</v>
      </c>
      <c r="AZ26" s="126">
        <f t="shared" si="27"/>
        <v>62.4</v>
      </c>
      <c r="BA26" s="126">
        <f t="shared" si="28"/>
        <v>73.40425531914893</v>
      </c>
      <c r="BB26" s="145"/>
      <c r="BC26" s="229">
        <v>0</v>
      </c>
      <c r="BD26" s="229">
        <v>0</v>
      </c>
      <c r="BE26" s="229">
        <v>0</v>
      </c>
    </row>
    <row r="27" spans="1:57" ht="15" customHeight="1" x14ac:dyDescent="0.2">
      <c r="A27" s="108" t="s">
        <v>95</v>
      </c>
      <c r="B27" s="272">
        <v>192</v>
      </c>
      <c r="C27" s="272">
        <v>91</v>
      </c>
      <c r="D27" s="272">
        <v>101</v>
      </c>
      <c r="E27" s="272"/>
      <c r="F27" s="272">
        <v>14</v>
      </c>
      <c r="G27" s="272">
        <v>7</v>
      </c>
      <c r="H27" s="272">
        <v>7</v>
      </c>
      <c r="I27" s="272"/>
      <c r="J27" s="272">
        <v>19</v>
      </c>
      <c r="K27" s="272">
        <v>11</v>
      </c>
      <c r="L27" s="272">
        <v>8</v>
      </c>
      <c r="M27" s="272"/>
      <c r="N27" s="272">
        <v>35</v>
      </c>
      <c r="O27" s="272">
        <v>13</v>
      </c>
      <c r="P27" s="272">
        <v>22</v>
      </c>
      <c r="Q27" s="272"/>
      <c r="R27" s="272">
        <v>45</v>
      </c>
      <c r="S27" s="272">
        <v>23</v>
      </c>
      <c r="T27" s="272">
        <v>22</v>
      </c>
      <c r="U27" s="272"/>
      <c r="V27" s="272">
        <v>79</v>
      </c>
      <c r="W27" s="272">
        <v>37</v>
      </c>
      <c r="X27" s="272">
        <v>42</v>
      </c>
      <c r="Y27" s="119"/>
      <c r="Z27" s="119">
        <v>0</v>
      </c>
      <c r="AA27" s="119">
        <v>0</v>
      </c>
      <c r="AB27" s="119">
        <v>0</v>
      </c>
      <c r="AD27" s="108" t="s">
        <v>95</v>
      </c>
      <c r="AE27" s="126">
        <f t="shared" si="11"/>
        <v>76.19047619047619</v>
      </c>
      <c r="AF27" s="126">
        <f t="shared" si="12"/>
        <v>71.653543307086608</v>
      </c>
      <c r="AG27" s="126">
        <f t="shared" si="13"/>
        <v>80.800000000000011</v>
      </c>
      <c r="AH27" s="145"/>
      <c r="AI27" s="126">
        <f t="shared" si="14"/>
        <v>58.333333333333336</v>
      </c>
      <c r="AJ27" s="126">
        <f t="shared" si="15"/>
        <v>50</v>
      </c>
      <c r="AK27" s="126">
        <f t="shared" si="16"/>
        <v>70</v>
      </c>
      <c r="AL27" s="134"/>
      <c r="AM27" s="126">
        <f t="shared" si="17"/>
        <v>55.882352941176471</v>
      </c>
      <c r="AN27" s="126">
        <f t="shared" si="18"/>
        <v>52.380952380952387</v>
      </c>
      <c r="AO27" s="126">
        <f t="shared" si="19"/>
        <v>61.53846153846154</v>
      </c>
      <c r="AP27" s="134"/>
      <c r="AQ27" s="126">
        <f t="shared" si="20"/>
        <v>92.10526315789474</v>
      </c>
      <c r="AR27" s="126">
        <f t="shared" si="21"/>
        <v>86.666666666666671</v>
      </c>
      <c r="AS27" s="126">
        <f t="shared" si="22"/>
        <v>95.652173913043484</v>
      </c>
      <c r="AT27" s="134"/>
      <c r="AU27" s="126">
        <f t="shared" si="23"/>
        <v>64.285714285714292</v>
      </c>
      <c r="AV27" s="126">
        <f t="shared" si="24"/>
        <v>60.526315789473685</v>
      </c>
      <c r="AW27" s="126">
        <f t="shared" si="25"/>
        <v>68.75</v>
      </c>
      <c r="AX27" s="134"/>
      <c r="AY27" s="126">
        <f t="shared" si="26"/>
        <v>91.860465116279073</v>
      </c>
      <c r="AZ27" s="126">
        <f t="shared" si="27"/>
        <v>94.871794871794862</v>
      </c>
      <c r="BA27" s="126">
        <f t="shared" si="28"/>
        <v>89.361702127659569</v>
      </c>
      <c r="BB27" s="145"/>
      <c r="BC27" s="229">
        <v>0</v>
      </c>
      <c r="BD27" s="229">
        <v>0</v>
      </c>
      <c r="BE27" s="229">
        <v>0</v>
      </c>
    </row>
    <row r="28" spans="1:57" ht="15" customHeight="1" x14ac:dyDescent="0.2">
      <c r="A28" s="108" t="s">
        <v>96</v>
      </c>
      <c r="B28" s="272">
        <v>117</v>
      </c>
      <c r="C28" s="272">
        <v>53</v>
      </c>
      <c r="D28" s="272">
        <v>64</v>
      </c>
      <c r="E28" s="272"/>
      <c r="F28" s="272">
        <v>10</v>
      </c>
      <c r="G28" s="272">
        <v>3</v>
      </c>
      <c r="H28" s="272">
        <v>7</v>
      </c>
      <c r="I28" s="272"/>
      <c r="J28" s="272">
        <v>10</v>
      </c>
      <c r="K28" s="272">
        <v>6</v>
      </c>
      <c r="L28" s="272">
        <v>4</v>
      </c>
      <c r="M28" s="272"/>
      <c r="N28" s="272">
        <v>26</v>
      </c>
      <c r="O28" s="272">
        <v>14</v>
      </c>
      <c r="P28" s="272">
        <v>12</v>
      </c>
      <c r="Q28" s="272"/>
      <c r="R28" s="272">
        <v>19</v>
      </c>
      <c r="S28" s="272">
        <v>5</v>
      </c>
      <c r="T28" s="272">
        <v>14</v>
      </c>
      <c r="U28" s="272"/>
      <c r="V28" s="272">
        <v>52</v>
      </c>
      <c r="W28" s="272">
        <v>25</v>
      </c>
      <c r="X28" s="272">
        <v>27</v>
      </c>
      <c r="Y28" s="119"/>
      <c r="Z28" s="119">
        <v>0</v>
      </c>
      <c r="AA28" s="119">
        <v>0</v>
      </c>
      <c r="AB28" s="119">
        <v>0</v>
      </c>
      <c r="AD28" s="108" t="s">
        <v>96</v>
      </c>
      <c r="AE28" s="126">
        <f t="shared" si="11"/>
        <v>59.693877551020414</v>
      </c>
      <c r="AF28" s="126">
        <f t="shared" si="12"/>
        <v>53</v>
      </c>
      <c r="AG28" s="126">
        <f t="shared" si="13"/>
        <v>66.666666666666657</v>
      </c>
      <c r="AH28" s="145"/>
      <c r="AI28" s="126">
        <f t="shared" si="14"/>
        <v>47.619047619047613</v>
      </c>
      <c r="AJ28" s="126">
        <f t="shared" si="15"/>
        <v>30</v>
      </c>
      <c r="AK28" s="126">
        <f t="shared" si="16"/>
        <v>63.636363636363633</v>
      </c>
      <c r="AL28" s="134"/>
      <c r="AM28" s="126">
        <f t="shared" si="17"/>
        <v>40</v>
      </c>
      <c r="AN28" s="126">
        <f t="shared" si="18"/>
        <v>35.294117647058826</v>
      </c>
      <c r="AO28" s="126">
        <f t="shared" si="19"/>
        <v>50</v>
      </c>
      <c r="AP28" s="134"/>
      <c r="AQ28" s="126">
        <f t="shared" si="20"/>
        <v>86.666666666666671</v>
      </c>
      <c r="AR28" s="126">
        <f t="shared" si="21"/>
        <v>77.777777777777786</v>
      </c>
      <c r="AS28" s="126">
        <f t="shared" si="22"/>
        <v>100</v>
      </c>
      <c r="AT28" s="134"/>
      <c r="AU28" s="126">
        <f t="shared" si="23"/>
        <v>34.545454545454547</v>
      </c>
      <c r="AV28" s="126">
        <f t="shared" si="24"/>
        <v>22.727272727272727</v>
      </c>
      <c r="AW28" s="126">
        <f t="shared" si="25"/>
        <v>42.424242424242422</v>
      </c>
      <c r="AX28" s="134"/>
      <c r="AY28" s="126">
        <f t="shared" si="26"/>
        <v>80</v>
      </c>
      <c r="AZ28" s="126">
        <f t="shared" si="27"/>
        <v>75.757575757575751</v>
      </c>
      <c r="BA28" s="126">
        <f t="shared" si="28"/>
        <v>84.375</v>
      </c>
      <c r="BB28" s="145"/>
      <c r="BC28" s="229">
        <v>0</v>
      </c>
      <c r="BD28" s="229">
        <v>0</v>
      </c>
      <c r="BE28" s="229">
        <v>0</v>
      </c>
    </row>
    <row r="29" spans="1:57" ht="15" customHeight="1" x14ac:dyDescent="0.2">
      <c r="A29" s="108" t="s">
        <v>97</v>
      </c>
      <c r="B29" s="272">
        <v>445</v>
      </c>
      <c r="C29" s="272">
        <v>188</v>
      </c>
      <c r="D29" s="272">
        <v>257</v>
      </c>
      <c r="E29" s="272"/>
      <c r="F29" s="272">
        <v>45</v>
      </c>
      <c r="G29" s="272">
        <v>22</v>
      </c>
      <c r="H29" s="272">
        <v>23</v>
      </c>
      <c r="I29" s="272"/>
      <c r="J29" s="272">
        <v>59</v>
      </c>
      <c r="K29" s="272">
        <v>28</v>
      </c>
      <c r="L29" s="272">
        <v>31</v>
      </c>
      <c r="M29" s="272"/>
      <c r="N29" s="272">
        <v>86</v>
      </c>
      <c r="O29" s="272">
        <v>29</v>
      </c>
      <c r="P29" s="272">
        <v>57</v>
      </c>
      <c r="Q29" s="272"/>
      <c r="R29" s="272">
        <v>114</v>
      </c>
      <c r="S29" s="272">
        <v>56</v>
      </c>
      <c r="T29" s="272">
        <v>58</v>
      </c>
      <c r="U29" s="272"/>
      <c r="V29" s="272">
        <v>141</v>
      </c>
      <c r="W29" s="272">
        <v>53</v>
      </c>
      <c r="X29" s="272">
        <v>88</v>
      </c>
      <c r="Y29" s="119"/>
      <c r="Z29" s="119">
        <v>0</v>
      </c>
      <c r="AA29" s="119">
        <v>0</v>
      </c>
      <c r="AB29" s="119">
        <v>0</v>
      </c>
      <c r="AD29" s="108" t="s">
        <v>97</v>
      </c>
      <c r="AE29" s="126">
        <f t="shared" si="11"/>
        <v>66.220238095238088</v>
      </c>
      <c r="AF29" s="126">
        <f t="shared" si="12"/>
        <v>64.604810996563572</v>
      </c>
      <c r="AG29" s="126">
        <f t="shared" si="13"/>
        <v>67.454068241469813</v>
      </c>
      <c r="AH29" s="145"/>
      <c r="AI29" s="126">
        <f t="shared" si="14"/>
        <v>56.25</v>
      </c>
      <c r="AJ29" s="126">
        <f t="shared" si="15"/>
        <v>62.857142857142854</v>
      </c>
      <c r="AK29" s="126">
        <f t="shared" si="16"/>
        <v>51.111111111111107</v>
      </c>
      <c r="AL29" s="134"/>
      <c r="AM29" s="126">
        <f t="shared" si="17"/>
        <v>57.28155339805825</v>
      </c>
      <c r="AN29" s="126">
        <f t="shared" si="18"/>
        <v>60.869565217391312</v>
      </c>
      <c r="AO29" s="126">
        <f t="shared" si="19"/>
        <v>54.385964912280706</v>
      </c>
      <c r="AP29" s="134"/>
      <c r="AQ29" s="126">
        <f t="shared" si="20"/>
        <v>72.268907563025209</v>
      </c>
      <c r="AR29" s="126">
        <f t="shared" si="21"/>
        <v>65.909090909090907</v>
      </c>
      <c r="AS29" s="126">
        <f t="shared" si="22"/>
        <v>76</v>
      </c>
      <c r="AT29" s="134"/>
      <c r="AU29" s="126">
        <f t="shared" si="23"/>
        <v>67.455621301775153</v>
      </c>
      <c r="AV29" s="126">
        <f t="shared" si="24"/>
        <v>65.116279069767444</v>
      </c>
      <c r="AW29" s="126">
        <f t="shared" si="25"/>
        <v>69.879518072289159</v>
      </c>
      <c r="AX29" s="134"/>
      <c r="AY29" s="126">
        <f t="shared" si="26"/>
        <v>70.149253731343293</v>
      </c>
      <c r="AZ29" s="126">
        <f t="shared" si="27"/>
        <v>66.25</v>
      </c>
      <c r="BA29" s="126">
        <f t="shared" si="28"/>
        <v>72.727272727272734</v>
      </c>
      <c r="BB29" s="145"/>
      <c r="BC29" s="229">
        <v>0</v>
      </c>
      <c r="BD29" s="229">
        <v>0</v>
      </c>
      <c r="BE29" s="229">
        <v>0</v>
      </c>
    </row>
    <row r="30" spans="1:57" ht="15" customHeight="1" x14ac:dyDescent="0.2">
      <c r="A30" s="108" t="s">
        <v>98</v>
      </c>
      <c r="B30" s="272">
        <v>499</v>
      </c>
      <c r="C30" s="272">
        <v>221</v>
      </c>
      <c r="D30" s="272">
        <v>278</v>
      </c>
      <c r="E30" s="272"/>
      <c r="F30" s="272">
        <v>66</v>
      </c>
      <c r="G30" s="272">
        <v>29</v>
      </c>
      <c r="H30" s="272">
        <v>37</v>
      </c>
      <c r="I30" s="272"/>
      <c r="J30" s="272">
        <v>90</v>
      </c>
      <c r="K30" s="272">
        <v>45</v>
      </c>
      <c r="L30" s="272">
        <v>45</v>
      </c>
      <c r="M30" s="272"/>
      <c r="N30" s="272">
        <v>103</v>
      </c>
      <c r="O30" s="272">
        <v>57</v>
      </c>
      <c r="P30" s="272">
        <v>46</v>
      </c>
      <c r="Q30" s="272"/>
      <c r="R30" s="272">
        <v>154</v>
      </c>
      <c r="S30" s="272">
        <v>63</v>
      </c>
      <c r="T30" s="272">
        <v>91</v>
      </c>
      <c r="U30" s="272"/>
      <c r="V30" s="272">
        <v>86</v>
      </c>
      <c r="W30" s="272">
        <v>27</v>
      </c>
      <c r="X30" s="272">
        <v>59</v>
      </c>
      <c r="Y30" s="119"/>
      <c r="Z30" s="119">
        <v>0</v>
      </c>
      <c r="AA30" s="119">
        <v>0</v>
      </c>
      <c r="AB30" s="119">
        <v>0</v>
      </c>
      <c r="AD30" s="108" t="s">
        <v>98</v>
      </c>
      <c r="AE30" s="126">
        <f t="shared" si="11"/>
        <v>85.299145299145295</v>
      </c>
      <c r="AF30" s="126">
        <f t="shared" si="12"/>
        <v>83.082706766917298</v>
      </c>
      <c r="AG30" s="126">
        <f t="shared" si="13"/>
        <v>87.147335423197489</v>
      </c>
      <c r="AH30" s="145"/>
      <c r="AI30" s="126">
        <f t="shared" si="14"/>
        <v>63.46153846153846</v>
      </c>
      <c r="AJ30" s="126">
        <f t="shared" si="15"/>
        <v>56.862745098039213</v>
      </c>
      <c r="AK30" s="126">
        <f t="shared" si="16"/>
        <v>69.811320754716974</v>
      </c>
      <c r="AL30" s="134"/>
      <c r="AM30" s="126">
        <f t="shared" si="17"/>
        <v>90.909090909090907</v>
      </c>
      <c r="AN30" s="126">
        <f t="shared" si="18"/>
        <v>93.75</v>
      </c>
      <c r="AO30" s="126">
        <f t="shared" si="19"/>
        <v>88.235294117647058</v>
      </c>
      <c r="AP30" s="134"/>
      <c r="AQ30" s="126">
        <f t="shared" si="20"/>
        <v>89.565217391304358</v>
      </c>
      <c r="AR30" s="126">
        <f t="shared" si="21"/>
        <v>89.0625</v>
      </c>
      <c r="AS30" s="126">
        <f t="shared" si="22"/>
        <v>90.196078431372555</v>
      </c>
      <c r="AT30" s="134"/>
      <c r="AU30" s="126">
        <f t="shared" si="23"/>
        <v>90.058479532163744</v>
      </c>
      <c r="AV30" s="126">
        <f t="shared" si="24"/>
        <v>88.732394366197184</v>
      </c>
      <c r="AW30" s="126">
        <f t="shared" si="25"/>
        <v>91</v>
      </c>
      <c r="AX30" s="134"/>
      <c r="AY30" s="126">
        <f t="shared" si="26"/>
        <v>89.583333333333343</v>
      </c>
      <c r="AZ30" s="126">
        <f t="shared" si="27"/>
        <v>84.375</v>
      </c>
      <c r="BA30" s="126">
        <f t="shared" si="28"/>
        <v>92.1875</v>
      </c>
      <c r="BB30" s="145"/>
      <c r="BC30" s="229">
        <v>0</v>
      </c>
      <c r="BD30" s="229">
        <v>0</v>
      </c>
      <c r="BE30" s="229">
        <v>0</v>
      </c>
    </row>
    <row r="31" spans="1:57" ht="15" customHeight="1" x14ac:dyDescent="0.2">
      <c r="A31" s="108" t="s">
        <v>99</v>
      </c>
      <c r="B31" s="272">
        <v>1917</v>
      </c>
      <c r="C31" s="272">
        <v>967</v>
      </c>
      <c r="D31" s="272">
        <v>950</v>
      </c>
      <c r="E31" s="272"/>
      <c r="F31" s="272">
        <v>224</v>
      </c>
      <c r="G31" s="272">
        <v>124</v>
      </c>
      <c r="H31" s="272">
        <v>100</v>
      </c>
      <c r="I31" s="272"/>
      <c r="J31" s="272">
        <v>346</v>
      </c>
      <c r="K31" s="272">
        <v>182</v>
      </c>
      <c r="L31" s="272">
        <v>164</v>
      </c>
      <c r="M31" s="272"/>
      <c r="N31" s="272">
        <v>325</v>
      </c>
      <c r="O31" s="272">
        <v>179</v>
      </c>
      <c r="P31" s="272">
        <v>146</v>
      </c>
      <c r="Q31" s="272"/>
      <c r="R31" s="272">
        <v>472</v>
      </c>
      <c r="S31" s="272">
        <v>237</v>
      </c>
      <c r="T31" s="272">
        <v>235</v>
      </c>
      <c r="U31" s="272"/>
      <c r="V31" s="272">
        <v>550</v>
      </c>
      <c r="W31" s="272">
        <v>245</v>
      </c>
      <c r="X31" s="272">
        <v>305</v>
      </c>
      <c r="Y31" s="119"/>
      <c r="Z31" s="119">
        <v>0</v>
      </c>
      <c r="AA31" s="119">
        <v>0</v>
      </c>
      <c r="AB31" s="119">
        <v>0</v>
      </c>
      <c r="AD31" s="108" t="s">
        <v>99</v>
      </c>
      <c r="AE31" s="126">
        <f t="shared" si="11"/>
        <v>82.204116638078901</v>
      </c>
      <c r="AF31" s="126">
        <f t="shared" si="12"/>
        <v>80.382377389858689</v>
      </c>
      <c r="AG31" s="126">
        <f t="shared" si="13"/>
        <v>84.1452612931798</v>
      </c>
      <c r="AH31" s="145"/>
      <c r="AI31" s="126">
        <f t="shared" si="14"/>
        <v>75.932203389830505</v>
      </c>
      <c r="AJ31" s="126">
        <f t="shared" si="15"/>
        <v>76.543209876543202</v>
      </c>
      <c r="AK31" s="126">
        <f t="shared" si="16"/>
        <v>75.187969924812023</v>
      </c>
      <c r="AL31" s="134"/>
      <c r="AM31" s="126">
        <f t="shared" si="17"/>
        <v>84.59657701711491</v>
      </c>
      <c r="AN31" s="126">
        <f t="shared" si="18"/>
        <v>83.486238532110093</v>
      </c>
      <c r="AO31" s="126">
        <f t="shared" si="19"/>
        <v>85.863874345549746</v>
      </c>
      <c r="AP31" s="134"/>
      <c r="AQ31" s="126">
        <f t="shared" si="20"/>
        <v>82.278481012658233</v>
      </c>
      <c r="AR31" s="126">
        <f t="shared" si="21"/>
        <v>81.36363636363636</v>
      </c>
      <c r="AS31" s="126">
        <f t="shared" si="22"/>
        <v>83.428571428571431</v>
      </c>
      <c r="AT31" s="134"/>
      <c r="AU31" s="126">
        <f t="shared" si="23"/>
        <v>76.375404530744333</v>
      </c>
      <c r="AV31" s="126">
        <f t="shared" si="24"/>
        <v>75.477707006369428</v>
      </c>
      <c r="AW31" s="126">
        <f t="shared" si="25"/>
        <v>77.30263157894737</v>
      </c>
      <c r="AX31" s="134"/>
      <c r="AY31" s="126">
        <f t="shared" si="26"/>
        <v>89.430894308943081</v>
      </c>
      <c r="AZ31" s="126">
        <f t="shared" si="27"/>
        <v>84.775086505190316</v>
      </c>
      <c r="BA31" s="126">
        <f t="shared" si="28"/>
        <v>93.558282208588963</v>
      </c>
      <c r="BB31" s="145"/>
      <c r="BC31" s="229">
        <v>0</v>
      </c>
      <c r="BD31" s="229">
        <v>0</v>
      </c>
      <c r="BE31" s="229">
        <v>0</v>
      </c>
    </row>
    <row r="32" spans="1:57" ht="15" customHeight="1" x14ac:dyDescent="0.2">
      <c r="A32" s="108" t="s">
        <v>100</v>
      </c>
      <c r="B32" s="272">
        <v>1496</v>
      </c>
      <c r="C32" s="272">
        <v>688</v>
      </c>
      <c r="D32" s="272">
        <v>808</v>
      </c>
      <c r="E32" s="272"/>
      <c r="F32" s="272">
        <v>198</v>
      </c>
      <c r="G32" s="272">
        <v>103</v>
      </c>
      <c r="H32" s="272">
        <v>95</v>
      </c>
      <c r="I32" s="272"/>
      <c r="J32" s="272">
        <v>305</v>
      </c>
      <c r="K32" s="272">
        <v>153</v>
      </c>
      <c r="L32" s="272">
        <v>152</v>
      </c>
      <c r="M32" s="272"/>
      <c r="N32" s="272">
        <v>331</v>
      </c>
      <c r="O32" s="272">
        <v>145</v>
      </c>
      <c r="P32" s="272">
        <v>186</v>
      </c>
      <c r="Q32" s="272"/>
      <c r="R32" s="272">
        <v>379</v>
      </c>
      <c r="S32" s="272">
        <v>160</v>
      </c>
      <c r="T32" s="272">
        <v>219</v>
      </c>
      <c r="U32" s="272"/>
      <c r="V32" s="272">
        <v>283</v>
      </c>
      <c r="W32" s="272">
        <v>127</v>
      </c>
      <c r="X32" s="272">
        <v>156</v>
      </c>
      <c r="Y32" s="119"/>
      <c r="Z32" s="119">
        <v>0</v>
      </c>
      <c r="AA32" s="119">
        <v>0</v>
      </c>
      <c r="AB32" s="119">
        <v>0</v>
      </c>
      <c r="AD32" s="108" t="s">
        <v>100</v>
      </c>
      <c r="AE32" s="126">
        <f t="shared" si="11"/>
        <v>94.863665187064043</v>
      </c>
      <c r="AF32" s="126">
        <f t="shared" si="12"/>
        <v>94.375857338820296</v>
      </c>
      <c r="AG32" s="126">
        <f t="shared" si="13"/>
        <v>95.283018867924525</v>
      </c>
      <c r="AH32" s="145"/>
      <c r="AI32" s="126">
        <f t="shared" si="14"/>
        <v>95.652173913043484</v>
      </c>
      <c r="AJ32" s="126">
        <f t="shared" si="15"/>
        <v>95.370370370370367</v>
      </c>
      <c r="AK32" s="126">
        <f t="shared" si="16"/>
        <v>95.959595959595958</v>
      </c>
      <c r="AL32" s="134"/>
      <c r="AM32" s="126">
        <f t="shared" si="17"/>
        <v>94.427244582043343</v>
      </c>
      <c r="AN32" s="126">
        <f t="shared" si="18"/>
        <v>96.226415094339629</v>
      </c>
      <c r="AO32" s="126">
        <f t="shared" si="19"/>
        <v>92.682926829268297</v>
      </c>
      <c r="AP32" s="134"/>
      <c r="AQ32" s="126">
        <f t="shared" si="20"/>
        <v>97.067448680351902</v>
      </c>
      <c r="AR32" s="126">
        <f t="shared" si="21"/>
        <v>94.77124183006535</v>
      </c>
      <c r="AS32" s="126">
        <f t="shared" si="22"/>
        <v>98.936170212765958</v>
      </c>
      <c r="AT32" s="134"/>
      <c r="AU32" s="126">
        <f t="shared" si="23"/>
        <v>89.810426540284354</v>
      </c>
      <c r="AV32" s="126">
        <f t="shared" si="24"/>
        <v>87.912087912087912</v>
      </c>
      <c r="AW32" s="126">
        <f t="shared" si="25"/>
        <v>91.25</v>
      </c>
      <c r="AX32" s="134"/>
      <c r="AY32" s="126">
        <f t="shared" si="26"/>
        <v>99.647887323943664</v>
      </c>
      <c r="AZ32" s="126">
        <f t="shared" si="27"/>
        <v>100</v>
      </c>
      <c r="BA32" s="126">
        <f t="shared" si="28"/>
        <v>99.363057324840767</v>
      </c>
      <c r="BB32" s="145"/>
      <c r="BC32" s="229">
        <v>0</v>
      </c>
      <c r="BD32" s="229">
        <v>0</v>
      </c>
      <c r="BE32" s="229">
        <v>0</v>
      </c>
    </row>
    <row r="33" spans="1:62" ht="15" customHeight="1" x14ac:dyDescent="0.2">
      <c r="A33" s="108" t="s">
        <v>163</v>
      </c>
      <c r="B33" s="272">
        <v>1137</v>
      </c>
      <c r="C33" s="272">
        <v>532</v>
      </c>
      <c r="D33" s="272">
        <v>605</v>
      </c>
      <c r="E33" s="272"/>
      <c r="F33" s="272">
        <v>126</v>
      </c>
      <c r="G33" s="272">
        <v>68</v>
      </c>
      <c r="H33" s="272">
        <v>58</v>
      </c>
      <c r="I33" s="272"/>
      <c r="J33" s="272">
        <v>174</v>
      </c>
      <c r="K33" s="272">
        <v>85</v>
      </c>
      <c r="L33" s="272">
        <v>89</v>
      </c>
      <c r="M33" s="272"/>
      <c r="N33" s="272">
        <v>235</v>
      </c>
      <c r="O33" s="272">
        <v>113</v>
      </c>
      <c r="P33" s="272">
        <v>122</v>
      </c>
      <c r="Q33" s="272"/>
      <c r="R33" s="272">
        <v>325</v>
      </c>
      <c r="S33" s="272">
        <v>146</v>
      </c>
      <c r="T33" s="272">
        <v>179</v>
      </c>
      <c r="U33" s="272"/>
      <c r="V33" s="272">
        <v>277</v>
      </c>
      <c r="W33" s="272">
        <v>120</v>
      </c>
      <c r="X33" s="272">
        <v>157</v>
      </c>
      <c r="Y33" s="119"/>
      <c r="Z33" s="119">
        <v>0</v>
      </c>
      <c r="AA33" s="119">
        <v>0</v>
      </c>
      <c r="AB33" s="119">
        <v>0</v>
      </c>
      <c r="AD33" s="108" t="s">
        <v>163</v>
      </c>
      <c r="AE33" s="126">
        <f t="shared" si="11"/>
        <v>83.053323593864135</v>
      </c>
      <c r="AF33" s="126">
        <f t="shared" si="12"/>
        <v>81.84615384615384</v>
      </c>
      <c r="AG33" s="126">
        <f t="shared" si="13"/>
        <v>84.14464534075104</v>
      </c>
      <c r="AH33" s="145"/>
      <c r="AI33" s="126">
        <f t="shared" si="14"/>
        <v>77.300613496932513</v>
      </c>
      <c r="AJ33" s="126">
        <f t="shared" si="15"/>
        <v>80</v>
      </c>
      <c r="AK33" s="126">
        <f t="shared" si="16"/>
        <v>74.358974358974365</v>
      </c>
      <c r="AL33" s="134"/>
      <c r="AM33" s="126">
        <f t="shared" si="17"/>
        <v>81.690140845070431</v>
      </c>
      <c r="AN33" s="126">
        <f t="shared" si="18"/>
        <v>77.981651376146786</v>
      </c>
      <c r="AO33" s="126">
        <f t="shared" si="19"/>
        <v>85.576923076923066</v>
      </c>
      <c r="AP33" s="134"/>
      <c r="AQ33" s="126">
        <f t="shared" si="20"/>
        <v>88.345864661654133</v>
      </c>
      <c r="AR33" s="126">
        <f t="shared" si="21"/>
        <v>88.976377952755897</v>
      </c>
      <c r="AS33" s="126">
        <f t="shared" si="22"/>
        <v>87.769784172661872</v>
      </c>
      <c r="AT33" s="134"/>
      <c r="AU33" s="126">
        <f t="shared" si="23"/>
        <v>79.852579852579851</v>
      </c>
      <c r="AV33" s="126">
        <f t="shared" si="24"/>
        <v>78.494623655913969</v>
      </c>
      <c r="AW33" s="126">
        <f t="shared" si="25"/>
        <v>80.995475113122168</v>
      </c>
      <c r="AX33" s="134"/>
      <c r="AY33" s="126">
        <f t="shared" si="26"/>
        <v>86.5625</v>
      </c>
      <c r="AZ33" s="126">
        <f t="shared" si="27"/>
        <v>83.91608391608392</v>
      </c>
      <c r="BA33" s="126">
        <f t="shared" si="28"/>
        <v>88.700564971751419</v>
      </c>
      <c r="BB33" s="145"/>
      <c r="BC33" s="229">
        <v>0</v>
      </c>
      <c r="BD33" s="229">
        <v>0</v>
      </c>
      <c r="BE33" s="229">
        <v>0</v>
      </c>
    </row>
    <row r="34" spans="1:62" ht="15" customHeight="1" x14ac:dyDescent="0.2">
      <c r="A34" s="108" t="s">
        <v>103</v>
      </c>
      <c r="B34" s="272">
        <v>1704</v>
      </c>
      <c r="C34" s="272">
        <v>729</v>
      </c>
      <c r="D34" s="272">
        <v>975</v>
      </c>
      <c r="E34" s="272"/>
      <c r="F34" s="272">
        <v>232</v>
      </c>
      <c r="G34" s="272">
        <v>113</v>
      </c>
      <c r="H34" s="272">
        <v>119</v>
      </c>
      <c r="I34" s="272"/>
      <c r="J34" s="272">
        <v>259</v>
      </c>
      <c r="K34" s="272">
        <v>109</v>
      </c>
      <c r="L34" s="272">
        <v>150</v>
      </c>
      <c r="M34" s="272"/>
      <c r="N34" s="272">
        <v>360</v>
      </c>
      <c r="O34" s="272">
        <v>167</v>
      </c>
      <c r="P34" s="272">
        <v>193</v>
      </c>
      <c r="Q34" s="272"/>
      <c r="R34" s="272">
        <v>429</v>
      </c>
      <c r="S34" s="272">
        <v>179</v>
      </c>
      <c r="T34" s="272">
        <v>250</v>
      </c>
      <c r="U34" s="272"/>
      <c r="V34" s="272">
        <v>424</v>
      </c>
      <c r="W34" s="272">
        <v>161</v>
      </c>
      <c r="X34" s="272">
        <v>263</v>
      </c>
      <c r="Y34" s="119"/>
      <c r="Z34" s="119">
        <v>0</v>
      </c>
      <c r="AA34" s="119">
        <v>0</v>
      </c>
      <c r="AB34" s="119">
        <v>0</v>
      </c>
      <c r="AD34" s="108" t="s">
        <v>103</v>
      </c>
      <c r="AE34" s="126">
        <f t="shared" si="11"/>
        <v>75.231788079470192</v>
      </c>
      <c r="AF34" s="126">
        <f t="shared" si="12"/>
        <v>71.400587659157694</v>
      </c>
      <c r="AG34" s="126">
        <f t="shared" si="13"/>
        <v>78.376205787781345</v>
      </c>
      <c r="AH34" s="145"/>
      <c r="AI34" s="126">
        <f t="shared" si="14"/>
        <v>73.186119873817034</v>
      </c>
      <c r="AJ34" s="126">
        <f t="shared" si="15"/>
        <v>67.664670658682638</v>
      </c>
      <c r="AK34" s="126">
        <f t="shared" si="16"/>
        <v>79.333333333333329</v>
      </c>
      <c r="AL34" s="134"/>
      <c r="AM34" s="126">
        <f t="shared" si="17"/>
        <v>65.9033078880407</v>
      </c>
      <c r="AN34" s="126">
        <f t="shared" si="18"/>
        <v>62.285714285714292</v>
      </c>
      <c r="AO34" s="126">
        <f t="shared" si="19"/>
        <v>68.807339449541288</v>
      </c>
      <c r="AP34" s="134"/>
      <c r="AQ34" s="126">
        <f t="shared" si="20"/>
        <v>87.378640776699029</v>
      </c>
      <c r="AR34" s="126">
        <f t="shared" si="21"/>
        <v>87.434554973821989</v>
      </c>
      <c r="AS34" s="126">
        <f t="shared" si="22"/>
        <v>87.33031674208145</v>
      </c>
      <c r="AT34" s="134"/>
      <c r="AU34" s="126">
        <f t="shared" si="23"/>
        <v>68.971061093247584</v>
      </c>
      <c r="AV34" s="126">
        <f t="shared" si="24"/>
        <v>67.547169811320757</v>
      </c>
      <c r="AW34" s="126">
        <f t="shared" si="25"/>
        <v>70.028011204481786</v>
      </c>
      <c r="AX34" s="134"/>
      <c r="AY34" s="126">
        <f t="shared" si="26"/>
        <v>81.381957773512482</v>
      </c>
      <c r="AZ34" s="126">
        <f t="shared" si="27"/>
        <v>72.197309417040358</v>
      </c>
      <c r="BA34" s="126">
        <f t="shared" si="28"/>
        <v>88.255033557046985</v>
      </c>
      <c r="BB34" s="145"/>
      <c r="BC34" s="229">
        <v>0</v>
      </c>
      <c r="BD34" s="229">
        <v>0</v>
      </c>
      <c r="BE34" s="229">
        <v>0</v>
      </c>
    </row>
    <row r="35" spans="1:62" s="166" customFormat="1" ht="15" customHeight="1" x14ac:dyDescent="0.2">
      <c r="A35" s="108" t="s">
        <v>104</v>
      </c>
      <c r="B35" s="272">
        <v>1464</v>
      </c>
      <c r="C35" s="272">
        <v>680</v>
      </c>
      <c r="D35" s="272">
        <v>784</v>
      </c>
      <c r="E35" s="272"/>
      <c r="F35" s="272">
        <v>218</v>
      </c>
      <c r="G35" s="272">
        <v>114</v>
      </c>
      <c r="H35" s="272">
        <v>104</v>
      </c>
      <c r="I35" s="272"/>
      <c r="J35" s="272">
        <v>219</v>
      </c>
      <c r="K35" s="272">
        <v>114</v>
      </c>
      <c r="L35" s="272">
        <v>105</v>
      </c>
      <c r="M35" s="272"/>
      <c r="N35" s="272">
        <v>246</v>
      </c>
      <c r="O35" s="272">
        <v>120</v>
      </c>
      <c r="P35" s="272">
        <v>126</v>
      </c>
      <c r="Q35" s="272"/>
      <c r="R35" s="272">
        <v>393</v>
      </c>
      <c r="S35" s="272">
        <v>188</v>
      </c>
      <c r="T35" s="272">
        <v>205</v>
      </c>
      <c r="U35" s="272"/>
      <c r="V35" s="272">
        <v>388</v>
      </c>
      <c r="W35" s="272">
        <v>144</v>
      </c>
      <c r="X35" s="272">
        <v>244</v>
      </c>
      <c r="Y35" s="119"/>
      <c r="Z35" s="119">
        <v>0</v>
      </c>
      <c r="AA35" s="119">
        <v>0</v>
      </c>
      <c r="AB35" s="119">
        <v>0</v>
      </c>
      <c r="AD35" s="108" t="s">
        <v>104</v>
      </c>
      <c r="AE35" s="126">
        <f t="shared" si="11"/>
        <v>85.264997087944081</v>
      </c>
      <c r="AF35" s="126">
        <f t="shared" si="12"/>
        <v>81.339712918660297</v>
      </c>
      <c r="AG35" s="126">
        <f t="shared" si="13"/>
        <v>88.989784335981838</v>
      </c>
      <c r="AH35" s="145"/>
      <c r="AI35" s="126">
        <f t="shared" si="14"/>
        <v>85.15625</v>
      </c>
      <c r="AJ35" s="126">
        <f t="shared" si="15"/>
        <v>81.428571428571431</v>
      </c>
      <c r="AK35" s="126">
        <f t="shared" si="16"/>
        <v>89.65517241379311</v>
      </c>
      <c r="AL35" s="134"/>
      <c r="AM35" s="126">
        <f t="shared" si="17"/>
        <v>82.330827067669176</v>
      </c>
      <c r="AN35" s="126">
        <f t="shared" si="18"/>
        <v>79.166666666666657</v>
      </c>
      <c r="AO35" s="126">
        <f t="shared" si="19"/>
        <v>86.065573770491795</v>
      </c>
      <c r="AP35" s="134"/>
      <c r="AQ35" s="126">
        <f t="shared" si="20"/>
        <v>88.489208633093526</v>
      </c>
      <c r="AR35" s="126">
        <f t="shared" si="21"/>
        <v>84.507042253521121</v>
      </c>
      <c r="AS35" s="126">
        <f t="shared" si="22"/>
        <v>92.64705882352942</v>
      </c>
      <c r="AT35" s="134"/>
      <c r="AU35" s="126">
        <f t="shared" si="23"/>
        <v>83.974358974358978</v>
      </c>
      <c r="AV35" s="126">
        <f t="shared" si="24"/>
        <v>80</v>
      </c>
      <c r="AW35" s="126">
        <f t="shared" si="25"/>
        <v>87.982832618025753</v>
      </c>
      <c r="AX35" s="134"/>
      <c r="AY35" s="126">
        <f t="shared" si="26"/>
        <v>86.414253897550111</v>
      </c>
      <c r="AZ35" s="126">
        <f t="shared" si="27"/>
        <v>82.285714285714278</v>
      </c>
      <c r="BA35" s="126">
        <f t="shared" si="28"/>
        <v>89.051094890510953</v>
      </c>
      <c r="BB35" s="145"/>
      <c r="BC35" s="229">
        <v>0</v>
      </c>
      <c r="BD35" s="229">
        <v>0</v>
      </c>
      <c r="BE35" s="229">
        <v>0</v>
      </c>
      <c r="BF35" s="134"/>
      <c r="BG35" s="134"/>
      <c r="BH35" s="134"/>
      <c r="BI35" s="134"/>
    </row>
    <row r="36" spans="1:62" ht="15" customHeight="1" thickBot="1" x14ac:dyDescent="0.25">
      <c r="A36" s="108" t="s">
        <v>164</v>
      </c>
      <c r="B36" s="272">
        <v>160</v>
      </c>
      <c r="C36" s="272">
        <v>81</v>
      </c>
      <c r="D36" s="272">
        <v>79</v>
      </c>
      <c r="E36" s="272"/>
      <c r="F36" s="272">
        <v>34</v>
      </c>
      <c r="G36" s="272">
        <v>19</v>
      </c>
      <c r="H36" s="272">
        <v>15</v>
      </c>
      <c r="I36" s="272"/>
      <c r="J36" s="272">
        <v>21</v>
      </c>
      <c r="K36" s="272">
        <v>10</v>
      </c>
      <c r="L36" s="272">
        <v>11</v>
      </c>
      <c r="M36" s="272"/>
      <c r="N36" s="272">
        <v>39</v>
      </c>
      <c r="O36" s="272">
        <v>21</v>
      </c>
      <c r="P36" s="272">
        <v>18</v>
      </c>
      <c r="Q36" s="272"/>
      <c r="R36" s="272">
        <v>49</v>
      </c>
      <c r="S36" s="272">
        <v>21</v>
      </c>
      <c r="T36" s="272">
        <v>28</v>
      </c>
      <c r="U36" s="272"/>
      <c r="V36" s="272">
        <v>17</v>
      </c>
      <c r="W36" s="272">
        <v>10</v>
      </c>
      <c r="X36" s="272">
        <v>7</v>
      </c>
      <c r="Y36" s="121"/>
      <c r="Z36" s="121">
        <v>0</v>
      </c>
      <c r="AA36" s="121">
        <v>0</v>
      </c>
      <c r="AB36" s="121">
        <v>0</v>
      </c>
      <c r="AD36" s="108" t="s">
        <v>164</v>
      </c>
      <c r="AE36" s="126">
        <f t="shared" si="11"/>
        <v>75.117370892018769</v>
      </c>
      <c r="AF36" s="126">
        <f t="shared" si="12"/>
        <v>70.434782608695656</v>
      </c>
      <c r="AG36" s="126">
        <f t="shared" si="13"/>
        <v>80.612244897959187</v>
      </c>
      <c r="AH36" s="167"/>
      <c r="AI36" s="126">
        <f t="shared" si="14"/>
        <v>80.952380952380949</v>
      </c>
      <c r="AJ36" s="126">
        <f t="shared" si="15"/>
        <v>73.076923076923066</v>
      </c>
      <c r="AK36" s="126">
        <f t="shared" si="16"/>
        <v>93.75</v>
      </c>
      <c r="AL36" s="123"/>
      <c r="AM36" s="126">
        <f t="shared" si="17"/>
        <v>50</v>
      </c>
      <c r="AN36" s="126">
        <f t="shared" si="18"/>
        <v>45.454545454545453</v>
      </c>
      <c r="AO36" s="126">
        <f t="shared" si="19"/>
        <v>55.000000000000007</v>
      </c>
      <c r="AP36" s="123"/>
      <c r="AQ36" s="126">
        <f t="shared" si="20"/>
        <v>95.121951219512198</v>
      </c>
      <c r="AR36" s="126">
        <f t="shared" si="21"/>
        <v>91.304347826086953</v>
      </c>
      <c r="AS36" s="126">
        <f t="shared" si="22"/>
        <v>100</v>
      </c>
      <c r="AT36" s="123"/>
      <c r="AU36" s="126">
        <f t="shared" si="23"/>
        <v>90.740740740740748</v>
      </c>
      <c r="AV36" s="126">
        <f t="shared" si="24"/>
        <v>91.304347826086953</v>
      </c>
      <c r="AW36" s="126">
        <f t="shared" si="25"/>
        <v>90.322580645161281</v>
      </c>
      <c r="AX36" s="123"/>
      <c r="AY36" s="126">
        <f t="shared" si="26"/>
        <v>50</v>
      </c>
      <c r="AZ36" s="126">
        <f t="shared" si="27"/>
        <v>47.619047619047613</v>
      </c>
      <c r="BA36" s="126">
        <f t="shared" si="28"/>
        <v>53.846153846153847</v>
      </c>
      <c r="BB36" s="167"/>
      <c r="BC36" s="232">
        <v>0</v>
      </c>
      <c r="BD36" s="232">
        <v>0</v>
      </c>
      <c r="BE36" s="232">
        <v>0</v>
      </c>
    </row>
    <row r="37" spans="1:62" s="102" customFormat="1" ht="15" customHeight="1" x14ac:dyDescent="0.2">
      <c r="A37" s="334" t="s">
        <v>256</v>
      </c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D37" s="334" t="s">
        <v>256</v>
      </c>
      <c r="AE37" s="334"/>
      <c r="AF37" s="334"/>
      <c r="AG37" s="334"/>
      <c r="AH37" s="334"/>
      <c r="AI37" s="334"/>
      <c r="AJ37" s="334"/>
      <c r="AK37" s="334"/>
      <c r="AL37" s="334"/>
      <c r="AM37" s="334"/>
      <c r="AN37" s="334"/>
      <c r="AO37" s="334"/>
      <c r="AP37" s="334"/>
      <c r="AQ37" s="334"/>
      <c r="AR37" s="334"/>
      <c r="AS37" s="334"/>
      <c r="AT37" s="334"/>
      <c r="AU37" s="334"/>
      <c r="AV37" s="334"/>
      <c r="AW37" s="334"/>
      <c r="AX37" s="334"/>
      <c r="AY37" s="334"/>
      <c r="AZ37" s="334"/>
      <c r="BA37" s="334"/>
      <c r="BB37" s="334"/>
      <c r="BC37" s="334"/>
      <c r="BD37" s="334"/>
      <c r="BE37" s="334"/>
      <c r="BF37" s="96"/>
      <c r="BG37" s="96"/>
      <c r="BH37" s="96"/>
      <c r="BI37" s="96"/>
      <c r="BJ37" s="96"/>
    </row>
    <row r="38" spans="1:62" s="102" customFormat="1" ht="15" customHeight="1" x14ac:dyDescent="0.2">
      <c r="A38" s="335" t="s">
        <v>242</v>
      </c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D38" s="335" t="s">
        <v>242</v>
      </c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/>
      <c r="AS38" s="335"/>
      <c r="AT38" s="335"/>
      <c r="AU38" s="335"/>
      <c r="AV38" s="335"/>
      <c r="AW38" s="335"/>
      <c r="AX38" s="335"/>
      <c r="AY38" s="335"/>
      <c r="AZ38" s="335"/>
      <c r="BA38" s="335"/>
      <c r="BB38" s="335"/>
      <c r="BC38" s="335"/>
      <c r="BD38" s="335"/>
      <c r="BE38" s="335"/>
      <c r="BF38" s="96"/>
      <c r="BG38" s="96"/>
      <c r="BH38" s="96"/>
      <c r="BI38" s="96"/>
      <c r="BJ38" s="96"/>
    </row>
    <row r="39" spans="1:62" s="102" customFormat="1" ht="15" customHeight="1" x14ac:dyDescent="0.2">
      <c r="A39" s="141"/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96"/>
      <c r="BG39" s="96"/>
      <c r="BH39" s="96"/>
      <c r="BI39" s="96"/>
      <c r="BJ39" s="96"/>
    </row>
    <row r="40" spans="1:62" s="102" customFormat="1" ht="15" customHeight="1" x14ac:dyDescent="0.2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29"/>
      <c r="AA40" s="318" t="s">
        <v>356</v>
      </c>
      <c r="AB40" s="318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29"/>
      <c r="BG40" s="318" t="s">
        <v>356</v>
      </c>
      <c r="BH40" s="318"/>
      <c r="BI40" s="96"/>
      <c r="BJ40" s="96"/>
    </row>
    <row r="41" spans="1:62" s="102" customFormat="1" ht="15" customHeight="1" x14ac:dyDescent="0.2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30"/>
      <c r="AA41" s="318"/>
      <c r="AB41" s="318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30"/>
      <c r="BG41" s="318"/>
      <c r="BH41" s="318"/>
      <c r="BI41" s="96"/>
      <c r="BJ41" s="96"/>
    </row>
    <row r="42" spans="1:62" s="102" customFormat="1" ht="15" customHeight="1" x14ac:dyDescent="0.2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96"/>
      <c r="BG42" s="96"/>
      <c r="BH42" s="96"/>
      <c r="BI42" s="96"/>
      <c r="BJ42" s="96"/>
    </row>
    <row r="43" spans="1:62" s="102" customFormat="1" ht="15" customHeight="1" x14ac:dyDescent="0.2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96"/>
      <c r="BG43" s="96"/>
      <c r="BH43" s="96"/>
      <c r="BI43" s="96"/>
      <c r="BJ43" s="96"/>
    </row>
    <row r="44" spans="1:62" ht="15" customHeight="1" x14ac:dyDescent="0.25">
      <c r="A44" s="336" t="s">
        <v>323</v>
      </c>
      <c r="B44" s="336"/>
      <c r="C44" s="336"/>
      <c r="D44" s="336"/>
      <c r="E44" s="336"/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6"/>
      <c r="Q44" s="336"/>
      <c r="R44" s="336"/>
      <c r="S44" s="336"/>
      <c r="T44" s="336"/>
      <c r="U44" s="336"/>
      <c r="V44" s="336"/>
      <c r="W44" s="336"/>
      <c r="X44" s="336"/>
      <c r="Y44" s="336"/>
      <c r="Z44" s="336"/>
      <c r="AA44" s="336"/>
      <c r="AB44" s="336"/>
      <c r="AD44" s="336" t="s">
        <v>324</v>
      </c>
      <c r="AE44" s="336"/>
      <c r="AF44" s="336"/>
      <c r="AG44" s="336"/>
      <c r="AH44" s="336"/>
      <c r="AI44" s="336"/>
      <c r="AJ44" s="336"/>
      <c r="AK44" s="336"/>
      <c r="AL44" s="336"/>
      <c r="AM44" s="336"/>
      <c r="AN44" s="336"/>
      <c r="AO44" s="336"/>
      <c r="AP44" s="336"/>
      <c r="AQ44" s="336"/>
      <c r="AR44" s="336"/>
      <c r="AS44" s="336"/>
      <c r="AT44" s="336"/>
      <c r="AU44" s="336"/>
      <c r="AV44" s="336"/>
      <c r="AW44" s="336"/>
      <c r="AX44" s="336"/>
      <c r="AY44" s="336"/>
      <c r="AZ44" s="336"/>
      <c r="BA44" s="336"/>
      <c r="BB44" s="336"/>
      <c r="BC44" s="336"/>
      <c r="BD44" s="336"/>
      <c r="BE44" s="336"/>
    </row>
    <row r="45" spans="1:62" ht="15" customHeight="1" x14ac:dyDescent="0.25">
      <c r="A45" s="330" t="s">
        <v>167</v>
      </c>
      <c r="B45" s="330"/>
      <c r="C45" s="330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  <c r="Z45" s="330"/>
      <c r="AA45" s="330"/>
      <c r="AB45" s="330"/>
      <c r="AD45" s="330" t="s">
        <v>168</v>
      </c>
      <c r="AE45" s="330"/>
      <c r="AF45" s="330"/>
      <c r="AG45" s="330"/>
      <c r="AH45" s="330"/>
      <c r="AI45" s="330"/>
      <c r="AJ45" s="330"/>
      <c r="AK45" s="330"/>
      <c r="AL45" s="330"/>
      <c r="AM45" s="330"/>
      <c r="AN45" s="330"/>
      <c r="AO45" s="330"/>
      <c r="AP45" s="330"/>
      <c r="AQ45" s="330"/>
      <c r="AR45" s="330"/>
      <c r="AS45" s="330"/>
      <c r="AT45" s="330"/>
      <c r="AU45" s="330"/>
      <c r="AV45" s="330"/>
      <c r="AW45" s="330"/>
      <c r="AX45" s="330"/>
      <c r="AY45" s="330"/>
      <c r="AZ45" s="330"/>
      <c r="BA45" s="330"/>
      <c r="BB45" s="330"/>
      <c r="BC45" s="330"/>
      <c r="BD45" s="330"/>
      <c r="BE45" s="330"/>
    </row>
    <row r="46" spans="1:62" s="102" customFormat="1" ht="15" customHeight="1" x14ac:dyDescent="0.2">
      <c r="A46" s="330" t="s">
        <v>254</v>
      </c>
      <c r="B46" s="330"/>
      <c r="C46" s="330"/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D46" s="330" t="s">
        <v>254</v>
      </c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G46" s="96"/>
      <c r="BH46" s="96"/>
      <c r="BI46" s="96"/>
      <c r="BJ46" s="96"/>
    </row>
    <row r="47" spans="1:62" s="102" customFormat="1" ht="15" customHeight="1" x14ac:dyDescent="0.2">
      <c r="A47" s="330" t="s">
        <v>264</v>
      </c>
      <c r="B47" s="330"/>
      <c r="C47" s="330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D47" s="330" t="s">
        <v>264</v>
      </c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0"/>
      <c r="AX47" s="330"/>
      <c r="AY47" s="330"/>
      <c r="AZ47" s="330"/>
      <c r="BA47" s="330"/>
      <c r="BB47" s="330"/>
      <c r="BC47" s="330"/>
      <c r="BD47" s="330"/>
      <c r="BE47" s="330"/>
      <c r="BG47" s="96"/>
      <c r="BH47" s="96"/>
      <c r="BI47" s="96"/>
      <c r="BJ47" s="96"/>
    </row>
    <row r="48" spans="1:62" s="102" customFormat="1" ht="15" customHeight="1" x14ac:dyDescent="0.2">
      <c r="A48" s="330" t="s">
        <v>248</v>
      </c>
      <c r="B48" s="330"/>
      <c r="C48" s="330"/>
      <c r="D48" s="330"/>
      <c r="E48" s="330"/>
      <c r="F48" s="330"/>
      <c r="G48" s="330"/>
      <c r="H48" s="330"/>
      <c r="I48" s="330"/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  <c r="AA48" s="330"/>
      <c r="AB48" s="330"/>
      <c r="AD48" s="330" t="s">
        <v>248</v>
      </c>
      <c r="AE48" s="330"/>
      <c r="AF48" s="330"/>
      <c r="AG48" s="330"/>
      <c r="AH48" s="330"/>
      <c r="AI48" s="330"/>
      <c r="AJ48" s="330"/>
      <c r="AK48" s="330"/>
      <c r="AL48" s="330"/>
      <c r="AM48" s="330"/>
      <c r="AN48" s="330"/>
      <c r="AO48" s="330"/>
      <c r="AP48" s="330"/>
      <c r="AQ48" s="330"/>
      <c r="AR48" s="330"/>
      <c r="AS48" s="330"/>
      <c r="AT48" s="330"/>
      <c r="AU48" s="330"/>
      <c r="AV48" s="330"/>
      <c r="AW48" s="330"/>
      <c r="AX48" s="330"/>
      <c r="AY48" s="330"/>
      <c r="AZ48" s="330"/>
      <c r="BA48" s="330"/>
      <c r="BB48" s="330"/>
      <c r="BC48" s="330"/>
      <c r="BD48" s="330"/>
      <c r="BE48" s="330"/>
      <c r="BG48" s="96"/>
      <c r="BH48" s="96"/>
      <c r="BI48" s="96"/>
      <c r="BJ48" s="96"/>
    </row>
    <row r="49" spans="1:62" s="102" customFormat="1" ht="15" customHeight="1" x14ac:dyDescent="0.2">
      <c r="A49" s="330" t="s">
        <v>515</v>
      </c>
      <c r="B49" s="330"/>
      <c r="C49" s="330"/>
      <c r="D49" s="330"/>
      <c r="E49" s="330"/>
      <c r="F49" s="330"/>
      <c r="G49" s="330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D49" s="330" t="s">
        <v>515</v>
      </c>
      <c r="AE49" s="330"/>
      <c r="AF49" s="330"/>
      <c r="AG49" s="330"/>
      <c r="AH49" s="330"/>
      <c r="AI49" s="330"/>
      <c r="AJ49" s="330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330"/>
      <c r="AZ49" s="330"/>
      <c r="BA49" s="330"/>
      <c r="BB49" s="330"/>
      <c r="BC49" s="330"/>
      <c r="BD49" s="330"/>
      <c r="BE49" s="330"/>
      <c r="BG49" s="96"/>
      <c r="BH49" s="96"/>
      <c r="BI49" s="96"/>
      <c r="BJ49" s="96"/>
    </row>
    <row r="50" spans="1:62" ht="15" customHeight="1" thickBot="1" x14ac:dyDescent="0.3">
      <c r="A50" s="122"/>
      <c r="B50" s="144"/>
      <c r="C50" s="122"/>
      <c r="D50" s="122"/>
      <c r="E50" s="122"/>
      <c r="F50" s="123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D50" s="122"/>
      <c r="AE50" s="144"/>
      <c r="AF50" s="122"/>
      <c r="AG50" s="122"/>
      <c r="AH50" s="122"/>
      <c r="AI50" s="123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</row>
    <row r="51" spans="1:62" s="102" customFormat="1" ht="15" customHeight="1" x14ac:dyDescent="0.2">
      <c r="A51" s="337" t="s">
        <v>260</v>
      </c>
      <c r="B51" s="331" t="s">
        <v>19</v>
      </c>
      <c r="C51" s="331"/>
      <c r="D51" s="331"/>
      <c r="E51" s="109"/>
      <c r="F51" s="331" t="s">
        <v>116</v>
      </c>
      <c r="G51" s="331"/>
      <c r="H51" s="331"/>
      <c r="I51" s="109"/>
      <c r="J51" s="331" t="s">
        <v>117</v>
      </c>
      <c r="K51" s="331"/>
      <c r="L51" s="331"/>
      <c r="M51" s="109"/>
      <c r="N51" s="331" t="s">
        <v>118</v>
      </c>
      <c r="O51" s="331"/>
      <c r="P51" s="331"/>
      <c r="Q51" s="109"/>
      <c r="R51" s="331" t="s">
        <v>119</v>
      </c>
      <c r="S51" s="331"/>
      <c r="T51" s="331"/>
      <c r="U51" s="109"/>
      <c r="V51" s="331" t="s">
        <v>120</v>
      </c>
      <c r="W51" s="331"/>
      <c r="X51" s="331"/>
      <c r="Y51" s="109"/>
      <c r="Z51" s="331" t="s">
        <v>121</v>
      </c>
      <c r="AA51" s="331"/>
      <c r="AB51" s="331"/>
      <c r="AD51" s="337" t="s">
        <v>260</v>
      </c>
      <c r="AE51" s="331" t="s">
        <v>19</v>
      </c>
      <c r="AF51" s="331"/>
      <c r="AG51" s="331"/>
      <c r="AH51" s="109"/>
      <c r="AI51" s="331" t="s">
        <v>116</v>
      </c>
      <c r="AJ51" s="331"/>
      <c r="AK51" s="331"/>
      <c r="AL51" s="109"/>
      <c r="AM51" s="331" t="s">
        <v>117</v>
      </c>
      <c r="AN51" s="331"/>
      <c r="AO51" s="331"/>
      <c r="AP51" s="109"/>
      <c r="AQ51" s="331" t="s">
        <v>118</v>
      </c>
      <c r="AR51" s="331"/>
      <c r="AS51" s="331"/>
      <c r="AT51" s="109"/>
      <c r="AU51" s="331" t="s">
        <v>119</v>
      </c>
      <c r="AV51" s="331"/>
      <c r="AW51" s="331"/>
      <c r="AX51" s="109"/>
      <c r="AY51" s="331" t="s">
        <v>120</v>
      </c>
      <c r="AZ51" s="331"/>
      <c r="BA51" s="331"/>
      <c r="BB51" s="109"/>
      <c r="BC51" s="331" t="s">
        <v>121</v>
      </c>
      <c r="BD51" s="331"/>
      <c r="BE51" s="331"/>
      <c r="BG51" s="96"/>
      <c r="BH51" s="96"/>
      <c r="BI51" s="96"/>
      <c r="BJ51" s="96"/>
    </row>
    <row r="52" spans="1:62" s="102" customFormat="1" ht="15" customHeight="1" thickBot="1" x14ac:dyDescent="0.25">
      <c r="A52" s="338"/>
      <c r="B52" s="110" t="s">
        <v>70</v>
      </c>
      <c r="C52" s="110" t="s">
        <v>71</v>
      </c>
      <c r="D52" s="110" t="s">
        <v>72</v>
      </c>
      <c r="E52" s="111"/>
      <c r="F52" s="110" t="s">
        <v>70</v>
      </c>
      <c r="G52" s="110" t="s">
        <v>71</v>
      </c>
      <c r="H52" s="110" t="s">
        <v>72</v>
      </c>
      <c r="I52" s="111"/>
      <c r="J52" s="110" t="s">
        <v>70</v>
      </c>
      <c r="K52" s="110" t="s">
        <v>71</v>
      </c>
      <c r="L52" s="110" t="s">
        <v>72</v>
      </c>
      <c r="M52" s="111"/>
      <c r="N52" s="110" t="s">
        <v>70</v>
      </c>
      <c r="O52" s="110" t="s">
        <v>71</v>
      </c>
      <c r="P52" s="110" t="s">
        <v>72</v>
      </c>
      <c r="Q52" s="111"/>
      <c r="R52" s="110" t="s">
        <v>70</v>
      </c>
      <c r="S52" s="110" t="s">
        <v>71</v>
      </c>
      <c r="T52" s="110" t="s">
        <v>72</v>
      </c>
      <c r="U52" s="111"/>
      <c r="V52" s="110" t="s">
        <v>70</v>
      </c>
      <c r="W52" s="110" t="s">
        <v>71</v>
      </c>
      <c r="X52" s="110" t="s">
        <v>72</v>
      </c>
      <c r="Y52" s="111"/>
      <c r="Z52" s="110" t="s">
        <v>70</v>
      </c>
      <c r="AA52" s="110" t="s">
        <v>71</v>
      </c>
      <c r="AB52" s="110" t="s">
        <v>72</v>
      </c>
      <c r="AD52" s="338"/>
      <c r="AE52" s="110" t="s">
        <v>70</v>
      </c>
      <c r="AF52" s="110" t="s">
        <v>71</v>
      </c>
      <c r="AG52" s="110" t="s">
        <v>72</v>
      </c>
      <c r="AH52" s="111"/>
      <c r="AI52" s="110" t="s">
        <v>70</v>
      </c>
      <c r="AJ52" s="110" t="s">
        <v>71</v>
      </c>
      <c r="AK52" s="110" t="s">
        <v>72</v>
      </c>
      <c r="AL52" s="111"/>
      <c r="AM52" s="110" t="s">
        <v>70</v>
      </c>
      <c r="AN52" s="110" t="s">
        <v>71</v>
      </c>
      <c r="AO52" s="110" t="s">
        <v>72</v>
      </c>
      <c r="AP52" s="111"/>
      <c r="AQ52" s="110" t="s">
        <v>70</v>
      </c>
      <c r="AR52" s="110" t="s">
        <v>71</v>
      </c>
      <c r="AS52" s="110" t="s">
        <v>72</v>
      </c>
      <c r="AT52" s="111"/>
      <c r="AU52" s="110" t="s">
        <v>70</v>
      </c>
      <c r="AV52" s="110" t="s">
        <v>71</v>
      </c>
      <c r="AW52" s="110" t="s">
        <v>72</v>
      </c>
      <c r="AX52" s="111"/>
      <c r="AY52" s="110" t="s">
        <v>70</v>
      </c>
      <c r="AZ52" s="110" t="s">
        <v>71</v>
      </c>
      <c r="BA52" s="110" t="s">
        <v>72</v>
      </c>
      <c r="BB52" s="111"/>
      <c r="BC52" s="110" t="s">
        <v>70</v>
      </c>
      <c r="BD52" s="110" t="s">
        <v>71</v>
      </c>
      <c r="BE52" s="110" t="s">
        <v>72</v>
      </c>
      <c r="BG52" s="96"/>
      <c r="BH52" s="96"/>
      <c r="BI52" s="96"/>
      <c r="BJ52" s="96"/>
    </row>
    <row r="53" spans="1:62" ht="15" customHeight="1" x14ac:dyDescent="0.25">
      <c r="A53" s="127"/>
      <c r="B53" s="113"/>
      <c r="C53" s="113"/>
      <c r="D53" s="113"/>
      <c r="E53" s="114"/>
      <c r="F53" s="113"/>
      <c r="G53" s="113"/>
      <c r="H53" s="113"/>
      <c r="I53" s="114"/>
      <c r="J53" s="113"/>
      <c r="K53" s="113"/>
      <c r="L53" s="113"/>
      <c r="M53" s="114"/>
      <c r="N53" s="113"/>
      <c r="O53" s="113"/>
      <c r="P53" s="113"/>
      <c r="Q53" s="114"/>
      <c r="R53" s="113"/>
      <c r="S53" s="113"/>
      <c r="T53" s="113"/>
      <c r="U53" s="114"/>
      <c r="V53" s="113"/>
      <c r="W53" s="113"/>
      <c r="X53" s="113"/>
      <c r="Y53" s="114"/>
      <c r="Z53" s="113"/>
      <c r="AA53" s="113"/>
      <c r="AB53" s="113"/>
      <c r="AD53" s="127"/>
      <c r="AE53" s="113"/>
      <c r="AF53" s="113"/>
      <c r="AG53" s="113"/>
      <c r="AH53" s="114"/>
      <c r="AI53" s="113"/>
      <c r="AJ53" s="113"/>
      <c r="AK53" s="113"/>
      <c r="AL53" s="114"/>
      <c r="AM53" s="113"/>
      <c r="AN53" s="113"/>
      <c r="AO53" s="113"/>
      <c r="AP53" s="114"/>
      <c r="AQ53" s="113"/>
      <c r="AR53" s="113"/>
      <c r="AS53" s="113"/>
      <c r="AT53" s="114"/>
      <c r="AU53" s="113"/>
      <c r="AV53" s="113"/>
      <c r="AW53" s="113"/>
      <c r="AX53" s="114"/>
      <c r="AY53" s="113"/>
      <c r="AZ53" s="113"/>
      <c r="BA53" s="113"/>
      <c r="BB53" s="114"/>
      <c r="BC53" s="113"/>
      <c r="BD53" s="113"/>
      <c r="BE53" s="113"/>
    </row>
    <row r="54" spans="1:62" s="149" customFormat="1" ht="15" customHeight="1" x14ac:dyDescent="0.25">
      <c r="A54" s="151" t="s">
        <v>262</v>
      </c>
      <c r="B54" s="153">
        <f>+F54+J54+N54+R54+V54+Z54</f>
        <v>4870</v>
      </c>
      <c r="C54" s="153">
        <f>+G54+K54+O54+S54+W54+AA54</f>
        <v>2719</v>
      </c>
      <c r="D54" s="153">
        <f>+H54+L54+P54+T54+X54+AB54</f>
        <v>2151</v>
      </c>
      <c r="E54" s="153"/>
      <c r="F54" s="153">
        <f>SUM(F56:F77)</f>
        <v>940</v>
      </c>
      <c r="G54" s="153">
        <f>SUM(G56:G77)</f>
        <v>551</v>
      </c>
      <c r="H54" s="153">
        <f>SUM(H56:H77)</f>
        <v>389</v>
      </c>
      <c r="I54" s="153"/>
      <c r="J54" s="153">
        <f>SUM(J56:J77)</f>
        <v>1017</v>
      </c>
      <c r="K54" s="153">
        <f>SUM(K56:K77)</f>
        <v>580</v>
      </c>
      <c r="L54" s="153">
        <f>SUM(L56:L77)</f>
        <v>437</v>
      </c>
      <c r="M54" s="153"/>
      <c r="N54" s="153">
        <f>SUM(N56:N77)</f>
        <v>719</v>
      </c>
      <c r="O54" s="153">
        <f>SUM(O56:O77)</f>
        <v>428</v>
      </c>
      <c r="P54" s="153">
        <f>SUM(P56:P77)</f>
        <v>291</v>
      </c>
      <c r="Q54" s="153"/>
      <c r="R54" s="153">
        <f>SUM(R56:R77)</f>
        <v>1445</v>
      </c>
      <c r="S54" s="153">
        <f>SUM(S56:S77)</f>
        <v>757</v>
      </c>
      <c r="T54" s="153">
        <f>SUM(T56:T77)</f>
        <v>688</v>
      </c>
      <c r="U54" s="153"/>
      <c r="V54" s="153">
        <f>SUM(V56:V77)</f>
        <v>749</v>
      </c>
      <c r="W54" s="153">
        <f>SUM(W56:W77)</f>
        <v>403</v>
      </c>
      <c r="X54" s="153">
        <f>SUM(X56:X77)</f>
        <v>346</v>
      </c>
      <c r="Y54" s="153"/>
      <c r="Z54" s="153">
        <f>SUM(Z56:Z77)</f>
        <v>0</v>
      </c>
      <c r="AA54" s="153">
        <f>SUM(AA56:AA77)</f>
        <v>0</v>
      </c>
      <c r="AB54" s="153">
        <f>SUM(AB56:AB77)</f>
        <v>0</v>
      </c>
      <c r="AD54" s="151" t="s">
        <v>262</v>
      </c>
      <c r="AE54" s="212">
        <f>+B54/(B54+B13)*100</f>
        <v>16.968641114982578</v>
      </c>
      <c r="AF54" s="212">
        <f t="shared" ref="AF54:AG54" si="29">+C54/(C54+C13)*100</f>
        <v>19.761610582164401</v>
      </c>
      <c r="AG54" s="212">
        <f t="shared" si="29"/>
        <v>14.396626731811793</v>
      </c>
      <c r="AH54" s="213"/>
      <c r="AI54" s="212">
        <f>+F54/(F54+F13)*100</f>
        <v>21.014978761457634</v>
      </c>
      <c r="AJ54" s="212">
        <f t="shared" ref="AJ54" si="30">+G54/(G54+G13)*100</f>
        <v>23.044751150146382</v>
      </c>
      <c r="AK54" s="212">
        <f t="shared" ref="AK54" si="31">+H54/(H54+H13)*100</f>
        <v>18.683957732949089</v>
      </c>
      <c r="AL54" s="213"/>
      <c r="AM54" s="212">
        <f>+J54/(J54+J13)*100</f>
        <v>18.743088831551788</v>
      </c>
      <c r="AN54" s="212">
        <f t="shared" ref="AN54" si="32">+K54/(K54+K13)*100</f>
        <v>21.45763965963744</v>
      </c>
      <c r="AO54" s="212">
        <f t="shared" ref="AO54" si="33">+L54/(L54+L13)*100</f>
        <v>16.048475945648182</v>
      </c>
      <c r="AP54" s="213"/>
      <c r="AQ54" s="212">
        <f>+N54/(N54+N13)*100</f>
        <v>13.115651222181684</v>
      </c>
      <c r="AR54" s="212">
        <f t="shared" ref="AR54" si="34">+O54/(O54+O13)*100</f>
        <v>15.970149253731345</v>
      </c>
      <c r="AS54" s="212">
        <f t="shared" ref="AS54" si="35">+P54/(P54+P13)*100</f>
        <v>10.385438972162742</v>
      </c>
      <c r="AT54" s="213"/>
      <c r="AU54" s="212">
        <f>+R54/(R54+R13)*100</f>
        <v>19.503306789040355</v>
      </c>
      <c r="AV54" s="212">
        <f t="shared" ref="AV54" si="36">+S54/(S54+S13)*100</f>
        <v>21.93567082005216</v>
      </c>
      <c r="AW54" s="212">
        <f t="shared" ref="AW54" si="37">+T54/(T54+T13)*100</f>
        <v>17.382516422435572</v>
      </c>
      <c r="AX54" s="213"/>
      <c r="AY54" s="212">
        <f>+V54/(V54+V13)*100</f>
        <v>12.673434856175971</v>
      </c>
      <c r="AZ54" s="212">
        <f t="shared" ref="AZ54" si="38">+W54/(W54+W13)*100</f>
        <v>15.903709550118389</v>
      </c>
      <c r="BA54" s="212">
        <f t="shared" ref="BA54" si="39">+X54/(X54+X13)*100</f>
        <v>10.248815165876778</v>
      </c>
      <c r="BB54" s="213"/>
      <c r="BC54" s="231">
        <v>0</v>
      </c>
      <c r="BD54" s="231">
        <v>0</v>
      </c>
      <c r="BE54" s="231">
        <v>0</v>
      </c>
      <c r="BF54" s="151"/>
      <c r="BG54" s="151"/>
      <c r="BH54" s="151"/>
      <c r="BI54" s="151"/>
    </row>
    <row r="55" spans="1:62" ht="15" customHeight="1" x14ac:dyDescent="0.25">
      <c r="A55" s="108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D55" s="108"/>
      <c r="AE55" s="126"/>
      <c r="AF55" s="126"/>
      <c r="AG55" s="126"/>
      <c r="AH55" s="150"/>
      <c r="AI55" s="126"/>
      <c r="AJ55" s="126"/>
      <c r="AK55" s="126"/>
      <c r="AL55" s="150"/>
      <c r="AM55" s="126"/>
      <c r="AN55" s="126"/>
      <c r="AO55" s="126"/>
      <c r="AP55" s="150"/>
      <c r="AQ55" s="126"/>
      <c r="AR55" s="126"/>
      <c r="AS55" s="126"/>
      <c r="AT55" s="150"/>
      <c r="AU55" s="126"/>
      <c r="AV55" s="126"/>
      <c r="AW55" s="126"/>
      <c r="AX55" s="150"/>
      <c r="AY55" s="126"/>
      <c r="AZ55" s="126"/>
      <c r="BA55" s="126"/>
      <c r="BB55" s="150"/>
      <c r="BC55" s="229"/>
      <c r="BD55" s="229"/>
      <c r="BE55" s="229"/>
    </row>
    <row r="56" spans="1:62" ht="15" customHeight="1" x14ac:dyDescent="0.2">
      <c r="A56" s="108" t="s">
        <v>79</v>
      </c>
      <c r="B56" s="272">
        <v>102</v>
      </c>
      <c r="C56" s="272">
        <v>56</v>
      </c>
      <c r="D56" s="272">
        <v>46</v>
      </c>
      <c r="E56" s="272"/>
      <c r="F56" s="272">
        <v>25</v>
      </c>
      <c r="G56" s="272">
        <v>8</v>
      </c>
      <c r="H56" s="272">
        <v>17</v>
      </c>
      <c r="I56" s="272"/>
      <c r="J56" s="272">
        <v>23</v>
      </c>
      <c r="K56" s="272">
        <v>15</v>
      </c>
      <c r="L56" s="272">
        <v>8</v>
      </c>
      <c r="M56" s="272"/>
      <c r="N56" s="272">
        <v>14</v>
      </c>
      <c r="O56" s="272">
        <v>6</v>
      </c>
      <c r="P56" s="272">
        <v>8</v>
      </c>
      <c r="Q56" s="272"/>
      <c r="R56" s="272">
        <v>29</v>
      </c>
      <c r="S56" s="272">
        <v>22</v>
      </c>
      <c r="T56" s="272">
        <v>7</v>
      </c>
      <c r="U56" s="272"/>
      <c r="V56" s="272">
        <v>11</v>
      </c>
      <c r="W56" s="272">
        <v>5</v>
      </c>
      <c r="X56" s="272">
        <v>6</v>
      </c>
      <c r="Y56" s="119"/>
      <c r="Z56" s="119">
        <v>0</v>
      </c>
      <c r="AA56" s="119">
        <v>0</v>
      </c>
      <c r="AB56" s="119">
        <v>0</v>
      </c>
      <c r="AD56" s="108" t="s">
        <v>79</v>
      </c>
      <c r="AE56" s="126">
        <f t="shared" ref="AE56:AE77" si="40">+B56/(B56+B15)*100</f>
        <v>20.198019801980198</v>
      </c>
      <c r="AF56" s="126">
        <f t="shared" ref="AF56:AF77" si="41">+C56/(C56+C15)*100</f>
        <v>24.137931034482758</v>
      </c>
      <c r="AG56" s="126">
        <f t="shared" ref="AG56:AG77" si="42">+D56/(D56+D15)*100</f>
        <v>16.84981684981685</v>
      </c>
      <c r="AH56" s="150"/>
      <c r="AI56" s="126">
        <f t="shared" ref="AI56:AI77" si="43">+F56/(F56+F15)*100</f>
        <v>25.773195876288657</v>
      </c>
      <c r="AJ56" s="126">
        <f t="shared" ref="AJ56:AJ77" si="44">+G56/(G56+G15)*100</f>
        <v>21.052631578947366</v>
      </c>
      <c r="AK56" s="126">
        <f t="shared" ref="AK56:AK77" si="45">+H56/(H56+H15)*100</f>
        <v>28.8135593220339</v>
      </c>
      <c r="AL56" s="166"/>
      <c r="AM56" s="126">
        <f t="shared" ref="AM56:AM77" si="46">+J56/(J56+J15)*100</f>
        <v>21.495327102803738</v>
      </c>
      <c r="AN56" s="126">
        <f t="shared" ref="AN56:AN77" si="47">+K56/(K56+K15)*100</f>
        <v>27.27272727272727</v>
      </c>
      <c r="AO56" s="126">
        <f t="shared" ref="AO56:AO77" si="48">+L56/(L56+L15)*100</f>
        <v>15.384615384615385</v>
      </c>
      <c r="AP56" s="166"/>
      <c r="AQ56" s="126">
        <f t="shared" ref="AQ56:AQ77" si="49">+N56/(N56+N15)*100</f>
        <v>13.592233009708737</v>
      </c>
      <c r="AR56" s="126">
        <f t="shared" ref="AR56:AR77" si="50">+O56/(O56+O15)*100</f>
        <v>12.76595744680851</v>
      </c>
      <c r="AS56" s="126">
        <f t="shared" ref="AS56:AS77" si="51">+P56/(P56+P15)*100</f>
        <v>14.285714285714285</v>
      </c>
      <c r="AT56" s="166"/>
      <c r="AU56" s="126">
        <f t="shared" ref="AU56:AU77" si="52">+R56/(R56+R15)*100</f>
        <v>27.358490566037734</v>
      </c>
      <c r="AV56" s="126">
        <f t="shared" ref="AV56:AV77" si="53">+S56/(S56+S15)*100</f>
        <v>40.74074074074074</v>
      </c>
      <c r="AW56" s="126">
        <f t="shared" ref="AW56:AW77" si="54">+T56/(T56+T15)*100</f>
        <v>13.461538461538462</v>
      </c>
      <c r="AX56" s="166"/>
      <c r="AY56" s="126">
        <f t="shared" ref="AY56:AY77" si="55">+V56/(V56+V15)*100</f>
        <v>11.956521739130435</v>
      </c>
      <c r="AZ56" s="126">
        <f t="shared" ref="AZ56:AZ77" si="56">+W56/(W56+W15)*100</f>
        <v>13.157894736842104</v>
      </c>
      <c r="BA56" s="126">
        <f t="shared" ref="BA56:BA77" si="57">+X56/(X56+X15)*100</f>
        <v>11.111111111111111</v>
      </c>
      <c r="BB56" s="150"/>
      <c r="BC56" s="229">
        <v>0</v>
      </c>
      <c r="BD56" s="229">
        <v>0</v>
      </c>
      <c r="BE56" s="229">
        <v>0</v>
      </c>
    </row>
    <row r="57" spans="1:62" ht="15" customHeight="1" x14ac:dyDescent="0.2">
      <c r="A57" s="108" t="s">
        <v>80</v>
      </c>
      <c r="B57" s="272">
        <v>110</v>
      </c>
      <c r="C57" s="272">
        <v>48</v>
      </c>
      <c r="D57" s="272">
        <v>62</v>
      </c>
      <c r="E57" s="272"/>
      <c r="F57" s="272">
        <v>37</v>
      </c>
      <c r="G57" s="272">
        <v>13</v>
      </c>
      <c r="H57" s="272">
        <v>24</v>
      </c>
      <c r="I57" s="272"/>
      <c r="J57" s="272">
        <v>30</v>
      </c>
      <c r="K57" s="272">
        <v>14</v>
      </c>
      <c r="L57" s="272">
        <v>16</v>
      </c>
      <c r="M57" s="272"/>
      <c r="N57" s="272">
        <v>20</v>
      </c>
      <c r="O57" s="272">
        <v>11</v>
      </c>
      <c r="P57" s="272">
        <v>9</v>
      </c>
      <c r="Q57" s="272"/>
      <c r="R57" s="272">
        <v>21</v>
      </c>
      <c r="S57" s="272">
        <v>10</v>
      </c>
      <c r="T57" s="272">
        <v>11</v>
      </c>
      <c r="U57" s="272"/>
      <c r="V57" s="272">
        <v>2</v>
      </c>
      <c r="W57" s="272">
        <v>0</v>
      </c>
      <c r="X57" s="272">
        <v>2</v>
      </c>
      <c r="Y57" s="119"/>
      <c r="Z57" s="119">
        <v>0</v>
      </c>
      <c r="AA57" s="119">
        <v>0</v>
      </c>
      <c r="AB57" s="119">
        <v>0</v>
      </c>
      <c r="AD57" s="108" t="s">
        <v>80</v>
      </c>
      <c r="AE57" s="126">
        <f t="shared" si="40"/>
        <v>12.585812356979407</v>
      </c>
      <c r="AF57" s="126">
        <f t="shared" si="41"/>
        <v>12.73209549071618</v>
      </c>
      <c r="AG57" s="126">
        <f t="shared" si="42"/>
        <v>12.474849094567404</v>
      </c>
      <c r="AH57" s="150"/>
      <c r="AI57" s="126">
        <f t="shared" si="43"/>
        <v>22.155688622754489</v>
      </c>
      <c r="AJ57" s="126">
        <f t="shared" si="44"/>
        <v>18.571428571428573</v>
      </c>
      <c r="AK57" s="126">
        <f t="shared" si="45"/>
        <v>24.742268041237114</v>
      </c>
      <c r="AL57" s="166"/>
      <c r="AM57" s="126">
        <f t="shared" si="46"/>
        <v>17.241379310344829</v>
      </c>
      <c r="AN57" s="126">
        <f t="shared" si="47"/>
        <v>16.867469879518072</v>
      </c>
      <c r="AO57" s="126">
        <f t="shared" si="48"/>
        <v>17.582417582417584</v>
      </c>
      <c r="AP57" s="166"/>
      <c r="AQ57" s="126">
        <f t="shared" si="49"/>
        <v>10.050251256281408</v>
      </c>
      <c r="AR57" s="126">
        <f t="shared" si="50"/>
        <v>12.5</v>
      </c>
      <c r="AS57" s="126">
        <f t="shared" si="51"/>
        <v>8.1081081081081088</v>
      </c>
      <c r="AT57" s="166"/>
      <c r="AU57" s="126">
        <f t="shared" si="52"/>
        <v>10.5</v>
      </c>
      <c r="AV57" s="126">
        <f t="shared" si="53"/>
        <v>11.904761904761903</v>
      </c>
      <c r="AW57" s="126">
        <f t="shared" si="54"/>
        <v>9.4827586206896548</v>
      </c>
      <c r="AX57" s="166"/>
      <c r="AY57" s="126">
        <f t="shared" si="55"/>
        <v>1.4925373134328357</v>
      </c>
      <c r="AZ57" s="126">
        <f t="shared" si="56"/>
        <v>0</v>
      </c>
      <c r="BA57" s="126">
        <f t="shared" si="57"/>
        <v>2.4390243902439024</v>
      </c>
      <c r="BB57" s="150"/>
      <c r="BC57" s="229">
        <v>0</v>
      </c>
      <c r="BD57" s="229">
        <v>0</v>
      </c>
      <c r="BE57" s="229">
        <v>0</v>
      </c>
    </row>
    <row r="58" spans="1:62" ht="15" customHeight="1" x14ac:dyDescent="0.2">
      <c r="A58" s="108" t="s">
        <v>82</v>
      </c>
      <c r="B58" s="272">
        <v>93</v>
      </c>
      <c r="C58" s="272">
        <v>58</v>
      </c>
      <c r="D58" s="272">
        <v>35</v>
      </c>
      <c r="E58" s="272"/>
      <c r="F58" s="272">
        <v>14</v>
      </c>
      <c r="G58" s="272">
        <v>10</v>
      </c>
      <c r="H58" s="272">
        <v>4</v>
      </c>
      <c r="I58" s="272"/>
      <c r="J58" s="272">
        <v>33</v>
      </c>
      <c r="K58" s="272">
        <v>21</v>
      </c>
      <c r="L58" s="272">
        <v>12</v>
      </c>
      <c r="M58" s="272"/>
      <c r="N58" s="272">
        <v>7</v>
      </c>
      <c r="O58" s="272">
        <v>6</v>
      </c>
      <c r="P58" s="272">
        <v>1</v>
      </c>
      <c r="Q58" s="272"/>
      <c r="R58" s="272">
        <v>35</v>
      </c>
      <c r="S58" s="272">
        <v>19</v>
      </c>
      <c r="T58" s="272">
        <v>16</v>
      </c>
      <c r="U58" s="272"/>
      <c r="V58" s="272">
        <v>4</v>
      </c>
      <c r="W58" s="272">
        <v>2</v>
      </c>
      <c r="X58" s="272">
        <v>2</v>
      </c>
      <c r="Y58" s="119"/>
      <c r="Z58" s="119">
        <v>0</v>
      </c>
      <c r="AA58" s="119">
        <v>0</v>
      </c>
      <c r="AB58" s="119">
        <v>0</v>
      </c>
      <c r="AD58" s="108" t="s">
        <v>82</v>
      </c>
      <c r="AE58" s="126">
        <f t="shared" si="40"/>
        <v>11.272727272727273</v>
      </c>
      <c r="AF58" s="126">
        <f t="shared" si="41"/>
        <v>15.549597855227882</v>
      </c>
      <c r="AG58" s="126">
        <f t="shared" si="42"/>
        <v>7.7433628318584065</v>
      </c>
      <c r="AH58" s="150"/>
      <c r="AI58" s="126">
        <f t="shared" si="43"/>
        <v>10.76923076923077</v>
      </c>
      <c r="AJ58" s="126">
        <f t="shared" si="44"/>
        <v>13.513513513513514</v>
      </c>
      <c r="AK58" s="126">
        <f t="shared" si="45"/>
        <v>7.1428571428571423</v>
      </c>
      <c r="AL58" s="166"/>
      <c r="AM58" s="126">
        <f t="shared" si="46"/>
        <v>15.714285714285714</v>
      </c>
      <c r="AN58" s="126">
        <f t="shared" si="47"/>
        <v>24.418604651162788</v>
      </c>
      <c r="AO58" s="126">
        <f t="shared" si="48"/>
        <v>9.67741935483871</v>
      </c>
      <c r="AP58" s="166"/>
      <c r="AQ58" s="126">
        <f t="shared" si="49"/>
        <v>3.4825870646766171</v>
      </c>
      <c r="AR58" s="126">
        <f t="shared" si="50"/>
        <v>6</v>
      </c>
      <c r="AS58" s="126">
        <f t="shared" si="51"/>
        <v>0.99009900990099009</v>
      </c>
      <c r="AT58" s="166"/>
      <c r="AU58" s="126">
        <f t="shared" si="52"/>
        <v>23.178807947019866</v>
      </c>
      <c r="AV58" s="126">
        <f t="shared" si="53"/>
        <v>27.941176470588236</v>
      </c>
      <c r="AW58" s="126">
        <f t="shared" si="54"/>
        <v>19.277108433734941</v>
      </c>
      <c r="AX58" s="166"/>
      <c r="AY58" s="126">
        <f t="shared" si="55"/>
        <v>3.007518796992481</v>
      </c>
      <c r="AZ58" s="126">
        <f t="shared" si="56"/>
        <v>4.4444444444444446</v>
      </c>
      <c r="BA58" s="126">
        <f t="shared" si="57"/>
        <v>2.2727272727272729</v>
      </c>
      <c r="BB58" s="150"/>
      <c r="BC58" s="229">
        <v>0</v>
      </c>
      <c r="BD58" s="229">
        <v>0</v>
      </c>
      <c r="BE58" s="229">
        <v>0</v>
      </c>
    </row>
    <row r="59" spans="1:62" ht="15" customHeight="1" x14ac:dyDescent="0.2">
      <c r="A59" s="108" t="s">
        <v>83</v>
      </c>
      <c r="B59" s="272">
        <v>89</v>
      </c>
      <c r="C59" s="272">
        <v>65</v>
      </c>
      <c r="D59" s="272">
        <v>24</v>
      </c>
      <c r="E59" s="272"/>
      <c r="F59" s="272">
        <v>15</v>
      </c>
      <c r="G59" s="272">
        <v>13</v>
      </c>
      <c r="H59" s="272">
        <v>2</v>
      </c>
      <c r="I59" s="272"/>
      <c r="J59" s="272">
        <v>33</v>
      </c>
      <c r="K59" s="272">
        <v>27</v>
      </c>
      <c r="L59" s="272">
        <v>6</v>
      </c>
      <c r="M59" s="272"/>
      <c r="N59" s="272">
        <v>8</v>
      </c>
      <c r="O59" s="272">
        <v>6</v>
      </c>
      <c r="P59" s="272">
        <v>2</v>
      </c>
      <c r="Q59" s="272"/>
      <c r="R59" s="272">
        <v>33</v>
      </c>
      <c r="S59" s="272">
        <v>19</v>
      </c>
      <c r="T59" s="272">
        <v>14</v>
      </c>
      <c r="U59" s="272"/>
      <c r="V59" s="272">
        <v>0</v>
      </c>
      <c r="W59" s="272">
        <v>0</v>
      </c>
      <c r="X59" s="272">
        <v>0</v>
      </c>
      <c r="Y59" s="119"/>
      <c r="Z59" s="119">
        <v>0</v>
      </c>
      <c r="AA59" s="119">
        <v>0</v>
      </c>
      <c r="AB59" s="119">
        <v>0</v>
      </c>
      <c r="AD59" s="108" t="s">
        <v>83</v>
      </c>
      <c r="AE59" s="126">
        <f t="shared" si="40"/>
        <v>14.808652246256241</v>
      </c>
      <c r="AF59" s="126">
        <f t="shared" si="41"/>
        <v>21.452145214521451</v>
      </c>
      <c r="AG59" s="126">
        <f t="shared" si="42"/>
        <v>8.0536912751677843</v>
      </c>
      <c r="AH59" s="150"/>
      <c r="AI59" s="126">
        <f t="shared" si="43"/>
        <v>18.072289156626507</v>
      </c>
      <c r="AJ59" s="126">
        <f t="shared" si="44"/>
        <v>28.260869565217391</v>
      </c>
      <c r="AK59" s="126">
        <f t="shared" si="45"/>
        <v>5.4054054054054053</v>
      </c>
      <c r="AL59" s="166"/>
      <c r="AM59" s="126">
        <f t="shared" si="46"/>
        <v>27.731092436974791</v>
      </c>
      <c r="AN59" s="126">
        <f t="shared" si="47"/>
        <v>37.5</v>
      </c>
      <c r="AO59" s="126">
        <f t="shared" si="48"/>
        <v>12.76595744680851</v>
      </c>
      <c r="AP59" s="166"/>
      <c r="AQ59" s="126">
        <f t="shared" si="49"/>
        <v>7.3394495412844041</v>
      </c>
      <c r="AR59" s="126">
        <f t="shared" si="50"/>
        <v>10.714285714285714</v>
      </c>
      <c r="AS59" s="126">
        <f t="shared" si="51"/>
        <v>3.7735849056603774</v>
      </c>
      <c r="AT59" s="166"/>
      <c r="AU59" s="126">
        <f t="shared" si="52"/>
        <v>20</v>
      </c>
      <c r="AV59" s="126">
        <f t="shared" si="53"/>
        <v>23.456790123456788</v>
      </c>
      <c r="AW59" s="126">
        <f t="shared" si="54"/>
        <v>16.666666666666664</v>
      </c>
      <c r="AX59" s="166"/>
      <c r="AY59" s="126">
        <f t="shared" si="55"/>
        <v>0</v>
      </c>
      <c r="AZ59" s="126">
        <f t="shared" si="56"/>
        <v>0</v>
      </c>
      <c r="BA59" s="126">
        <f t="shared" si="57"/>
        <v>0</v>
      </c>
      <c r="BB59" s="150"/>
      <c r="BC59" s="229">
        <v>0</v>
      </c>
      <c r="BD59" s="229">
        <v>0</v>
      </c>
      <c r="BE59" s="229">
        <v>0</v>
      </c>
    </row>
    <row r="60" spans="1:62" ht="15" customHeight="1" x14ac:dyDescent="0.2">
      <c r="A60" s="108" t="s">
        <v>84</v>
      </c>
      <c r="B60" s="272">
        <v>539</v>
      </c>
      <c r="C60" s="272">
        <v>344</v>
      </c>
      <c r="D60" s="272">
        <v>195</v>
      </c>
      <c r="E60" s="272"/>
      <c r="F60" s="272">
        <v>94</v>
      </c>
      <c r="G60" s="272">
        <v>63</v>
      </c>
      <c r="H60" s="272">
        <v>31</v>
      </c>
      <c r="I60" s="272"/>
      <c r="J60" s="272">
        <v>114</v>
      </c>
      <c r="K60" s="272">
        <v>77</v>
      </c>
      <c r="L60" s="272">
        <v>37</v>
      </c>
      <c r="M60" s="272"/>
      <c r="N60" s="272">
        <v>97</v>
      </c>
      <c r="O60" s="272">
        <v>71</v>
      </c>
      <c r="P60" s="272">
        <v>26</v>
      </c>
      <c r="Q60" s="272"/>
      <c r="R60" s="272">
        <v>175</v>
      </c>
      <c r="S60" s="272">
        <v>105</v>
      </c>
      <c r="T60" s="272">
        <v>70</v>
      </c>
      <c r="U60" s="272"/>
      <c r="V60" s="272">
        <v>59</v>
      </c>
      <c r="W60" s="272">
        <v>28</v>
      </c>
      <c r="X60" s="272">
        <v>31</v>
      </c>
      <c r="Y60" s="119"/>
      <c r="Z60" s="119">
        <v>0</v>
      </c>
      <c r="AA60" s="119">
        <v>0</v>
      </c>
      <c r="AB60" s="119">
        <v>0</v>
      </c>
      <c r="AD60" s="108" t="s">
        <v>84</v>
      </c>
      <c r="AE60" s="126">
        <f t="shared" si="40"/>
        <v>18.885774351786967</v>
      </c>
      <c r="AF60" s="126">
        <f t="shared" si="41"/>
        <v>22.796554009277667</v>
      </c>
      <c r="AG60" s="126">
        <f t="shared" si="42"/>
        <v>14.49814126394052</v>
      </c>
      <c r="AH60" s="150"/>
      <c r="AI60" s="126">
        <f t="shared" si="43"/>
        <v>25.133689839572192</v>
      </c>
      <c r="AJ60" s="126">
        <f t="shared" si="44"/>
        <v>28.899082568807337</v>
      </c>
      <c r="AK60" s="126">
        <f t="shared" si="45"/>
        <v>19.871794871794872</v>
      </c>
      <c r="AL60" s="166"/>
      <c r="AM60" s="126">
        <f t="shared" si="46"/>
        <v>23.456790123456788</v>
      </c>
      <c r="AN60" s="126">
        <f t="shared" si="47"/>
        <v>27.112676056338032</v>
      </c>
      <c r="AO60" s="126">
        <f t="shared" si="48"/>
        <v>18.316831683168317</v>
      </c>
      <c r="AP60" s="166"/>
      <c r="AQ60" s="126">
        <f t="shared" si="49"/>
        <v>18.83495145631068</v>
      </c>
      <c r="AR60" s="126">
        <f t="shared" si="50"/>
        <v>25</v>
      </c>
      <c r="AS60" s="126">
        <f t="shared" si="51"/>
        <v>11.255411255411255</v>
      </c>
      <c r="AT60" s="166"/>
      <c r="AU60" s="126">
        <f t="shared" si="52"/>
        <v>20.138089758342922</v>
      </c>
      <c r="AV60" s="126">
        <f t="shared" si="53"/>
        <v>24.082568807339449</v>
      </c>
      <c r="AW60" s="126">
        <f t="shared" si="54"/>
        <v>16.166281755196305</v>
      </c>
      <c r="AX60" s="166"/>
      <c r="AY60" s="126">
        <f t="shared" si="55"/>
        <v>9.6721311475409841</v>
      </c>
      <c r="AZ60" s="126">
        <f t="shared" si="56"/>
        <v>9.7560975609756095</v>
      </c>
      <c r="BA60" s="126">
        <f t="shared" si="57"/>
        <v>9.5975232198142422</v>
      </c>
      <c r="BB60" s="150"/>
      <c r="BC60" s="229">
        <v>0</v>
      </c>
      <c r="BD60" s="229">
        <v>0</v>
      </c>
      <c r="BE60" s="229">
        <v>0</v>
      </c>
    </row>
    <row r="61" spans="1:62" ht="15" customHeight="1" x14ac:dyDescent="0.2">
      <c r="A61" s="108" t="s">
        <v>86</v>
      </c>
      <c r="B61" s="272">
        <v>371</v>
      </c>
      <c r="C61" s="272">
        <v>218</v>
      </c>
      <c r="D61" s="272">
        <v>153</v>
      </c>
      <c r="E61" s="272"/>
      <c r="F61" s="272">
        <v>89</v>
      </c>
      <c r="G61" s="272">
        <v>56</v>
      </c>
      <c r="H61" s="272">
        <v>33</v>
      </c>
      <c r="I61" s="272"/>
      <c r="J61" s="272">
        <v>102</v>
      </c>
      <c r="K61" s="272">
        <v>56</v>
      </c>
      <c r="L61" s="272">
        <v>46</v>
      </c>
      <c r="M61" s="272"/>
      <c r="N61" s="272">
        <v>34</v>
      </c>
      <c r="O61" s="272">
        <v>27</v>
      </c>
      <c r="P61" s="272">
        <v>7</v>
      </c>
      <c r="Q61" s="272"/>
      <c r="R61" s="272">
        <v>90</v>
      </c>
      <c r="S61" s="272">
        <v>41</v>
      </c>
      <c r="T61" s="272">
        <v>49</v>
      </c>
      <c r="U61" s="272"/>
      <c r="V61" s="272">
        <v>56</v>
      </c>
      <c r="W61" s="272">
        <v>38</v>
      </c>
      <c r="X61" s="272">
        <v>18</v>
      </c>
      <c r="Y61" s="119"/>
      <c r="Z61" s="119">
        <v>0</v>
      </c>
      <c r="AA61" s="119">
        <v>0</v>
      </c>
      <c r="AB61" s="119">
        <v>0</v>
      </c>
      <c r="AD61" s="108" t="s">
        <v>86</v>
      </c>
      <c r="AE61" s="126">
        <f t="shared" si="40"/>
        <v>22.228879568603954</v>
      </c>
      <c r="AF61" s="126">
        <f t="shared" si="41"/>
        <v>27.080745341614907</v>
      </c>
      <c r="AG61" s="126">
        <f t="shared" si="42"/>
        <v>17.708333333333336</v>
      </c>
      <c r="AH61" s="150"/>
      <c r="AI61" s="126">
        <f t="shared" si="43"/>
        <v>27.725856697819314</v>
      </c>
      <c r="AJ61" s="126">
        <f t="shared" si="44"/>
        <v>31.111111111111111</v>
      </c>
      <c r="AK61" s="126">
        <f t="shared" si="45"/>
        <v>23.404255319148938</v>
      </c>
      <c r="AL61" s="166"/>
      <c r="AM61" s="126">
        <f t="shared" si="46"/>
        <v>27.34584450402145</v>
      </c>
      <c r="AN61" s="126">
        <f t="shared" si="47"/>
        <v>30.939226519337016</v>
      </c>
      <c r="AO61" s="126">
        <f t="shared" si="48"/>
        <v>23.958333333333336</v>
      </c>
      <c r="AP61" s="166"/>
      <c r="AQ61" s="126">
        <f t="shared" si="49"/>
        <v>10.828025477707007</v>
      </c>
      <c r="AR61" s="126">
        <f t="shared" si="50"/>
        <v>17.419354838709676</v>
      </c>
      <c r="AS61" s="126">
        <f t="shared" si="51"/>
        <v>4.4025157232704402</v>
      </c>
      <c r="AT61" s="166"/>
      <c r="AU61" s="126">
        <f t="shared" si="52"/>
        <v>22.613065326633166</v>
      </c>
      <c r="AV61" s="126">
        <f t="shared" si="53"/>
        <v>23.699421965317917</v>
      </c>
      <c r="AW61" s="126">
        <f t="shared" si="54"/>
        <v>21.777777777777775</v>
      </c>
      <c r="AX61" s="166"/>
      <c r="AY61" s="126">
        <f t="shared" si="55"/>
        <v>21.292775665399237</v>
      </c>
      <c r="AZ61" s="126">
        <f t="shared" si="56"/>
        <v>32.758620689655174</v>
      </c>
      <c r="BA61" s="126">
        <f t="shared" si="57"/>
        <v>12.244897959183673</v>
      </c>
      <c r="BB61" s="150"/>
      <c r="BC61" s="229">
        <v>0</v>
      </c>
      <c r="BD61" s="229">
        <v>0</v>
      </c>
      <c r="BE61" s="229">
        <v>0</v>
      </c>
    </row>
    <row r="62" spans="1:62" ht="15" customHeight="1" x14ac:dyDescent="0.2">
      <c r="A62" s="108" t="s">
        <v>87</v>
      </c>
      <c r="B62" s="272">
        <v>200</v>
      </c>
      <c r="C62" s="272">
        <v>122</v>
      </c>
      <c r="D62" s="272">
        <v>78</v>
      </c>
      <c r="E62" s="272"/>
      <c r="F62" s="272">
        <v>45</v>
      </c>
      <c r="G62" s="272">
        <v>31</v>
      </c>
      <c r="H62" s="272">
        <v>14</v>
      </c>
      <c r="I62" s="272"/>
      <c r="J62" s="272">
        <v>39</v>
      </c>
      <c r="K62" s="272">
        <v>26</v>
      </c>
      <c r="L62" s="272">
        <v>13</v>
      </c>
      <c r="M62" s="272"/>
      <c r="N62" s="272">
        <v>27</v>
      </c>
      <c r="O62" s="272">
        <v>17</v>
      </c>
      <c r="P62" s="272">
        <v>10</v>
      </c>
      <c r="Q62" s="272"/>
      <c r="R62" s="272">
        <v>35</v>
      </c>
      <c r="S62" s="272">
        <v>21</v>
      </c>
      <c r="T62" s="272">
        <v>14</v>
      </c>
      <c r="U62" s="272"/>
      <c r="V62" s="272">
        <v>54</v>
      </c>
      <c r="W62" s="272">
        <v>27</v>
      </c>
      <c r="X62" s="272">
        <v>27</v>
      </c>
      <c r="Y62" s="119"/>
      <c r="Z62" s="119">
        <v>0</v>
      </c>
      <c r="AA62" s="119">
        <v>0</v>
      </c>
      <c r="AB62" s="119">
        <v>0</v>
      </c>
      <c r="AD62" s="108" t="s">
        <v>87</v>
      </c>
      <c r="AE62" s="126">
        <f t="shared" si="40"/>
        <v>9.3676814988290413</v>
      </c>
      <c r="AF62" s="126">
        <f t="shared" si="41"/>
        <v>11.47695202257761</v>
      </c>
      <c r="AG62" s="126">
        <f t="shared" si="42"/>
        <v>7.2761194029850751</v>
      </c>
      <c r="AH62" s="150"/>
      <c r="AI62" s="126">
        <f t="shared" si="43"/>
        <v>14.240506329113925</v>
      </c>
      <c r="AJ62" s="126">
        <f t="shared" si="44"/>
        <v>16.756756756756758</v>
      </c>
      <c r="AK62" s="126">
        <f t="shared" si="45"/>
        <v>10.687022900763358</v>
      </c>
      <c r="AL62" s="166"/>
      <c r="AM62" s="126">
        <f t="shared" si="46"/>
        <v>10.236220472440944</v>
      </c>
      <c r="AN62" s="126">
        <f t="shared" si="47"/>
        <v>12.440191387559809</v>
      </c>
      <c r="AO62" s="126">
        <f t="shared" si="48"/>
        <v>7.5581395348837201</v>
      </c>
      <c r="AP62" s="166"/>
      <c r="AQ62" s="126">
        <f t="shared" si="49"/>
        <v>6.25</v>
      </c>
      <c r="AR62" s="126">
        <f t="shared" si="50"/>
        <v>7.5221238938053103</v>
      </c>
      <c r="AS62" s="126">
        <f t="shared" si="51"/>
        <v>4.8543689320388346</v>
      </c>
      <c r="AT62" s="166"/>
      <c r="AU62" s="126">
        <f t="shared" si="52"/>
        <v>6.1188811188811192</v>
      </c>
      <c r="AV62" s="126">
        <f t="shared" si="53"/>
        <v>8.2677165354330722</v>
      </c>
      <c r="AW62" s="126">
        <f t="shared" si="54"/>
        <v>4.4025157232704402</v>
      </c>
      <c r="AX62" s="166"/>
      <c r="AY62" s="126">
        <f t="shared" si="55"/>
        <v>12.442396313364055</v>
      </c>
      <c r="AZ62" s="126">
        <f t="shared" si="56"/>
        <v>14.285714285714285</v>
      </c>
      <c r="BA62" s="126">
        <f t="shared" si="57"/>
        <v>11.020408163265307</v>
      </c>
      <c r="BB62" s="150"/>
      <c r="BC62" s="229">
        <v>0</v>
      </c>
      <c r="BD62" s="229">
        <v>0</v>
      </c>
      <c r="BE62" s="229">
        <v>0</v>
      </c>
    </row>
    <row r="63" spans="1:62" ht="15" customHeight="1" x14ac:dyDescent="0.2">
      <c r="A63" s="108" t="s">
        <v>90</v>
      </c>
      <c r="B63" s="272">
        <v>479</v>
      </c>
      <c r="C63" s="272">
        <v>266</v>
      </c>
      <c r="D63" s="272">
        <v>213</v>
      </c>
      <c r="E63" s="272"/>
      <c r="F63" s="272">
        <v>96</v>
      </c>
      <c r="G63" s="272">
        <v>56</v>
      </c>
      <c r="H63" s="272">
        <v>40</v>
      </c>
      <c r="I63" s="272"/>
      <c r="J63" s="272">
        <v>63</v>
      </c>
      <c r="K63" s="272">
        <v>45</v>
      </c>
      <c r="L63" s="272">
        <v>18</v>
      </c>
      <c r="M63" s="272"/>
      <c r="N63" s="272">
        <v>102</v>
      </c>
      <c r="O63" s="272">
        <v>57</v>
      </c>
      <c r="P63" s="272">
        <v>45</v>
      </c>
      <c r="Q63" s="272"/>
      <c r="R63" s="272">
        <v>155</v>
      </c>
      <c r="S63" s="272">
        <v>82</v>
      </c>
      <c r="T63" s="272">
        <v>73</v>
      </c>
      <c r="U63" s="272"/>
      <c r="V63" s="272">
        <v>63</v>
      </c>
      <c r="W63" s="272">
        <v>26</v>
      </c>
      <c r="X63" s="272">
        <v>37</v>
      </c>
      <c r="Y63" s="119"/>
      <c r="Z63" s="119">
        <v>0</v>
      </c>
      <c r="AA63" s="119">
        <v>0</v>
      </c>
      <c r="AB63" s="119">
        <v>0</v>
      </c>
      <c r="AD63" s="108" t="s">
        <v>90</v>
      </c>
      <c r="AE63" s="126">
        <f t="shared" si="40"/>
        <v>17.211642112827882</v>
      </c>
      <c r="AF63" s="126">
        <f t="shared" si="41"/>
        <v>20.04521477015825</v>
      </c>
      <c r="AG63" s="126">
        <f t="shared" si="42"/>
        <v>14.62912087912088</v>
      </c>
      <c r="AH63" s="150"/>
      <c r="AI63" s="126">
        <f t="shared" si="43"/>
        <v>17.679558011049721</v>
      </c>
      <c r="AJ63" s="126">
        <f t="shared" si="44"/>
        <v>18.300653594771241</v>
      </c>
      <c r="AK63" s="126">
        <f t="shared" si="45"/>
        <v>16.877637130801688</v>
      </c>
      <c r="AL63" s="166"/>
      <c r="AM63" s="126">
        <f t="shared" si="46"/>
        <v>10.51752921535893</v>
      </c>
      <c r="AN63" s="126">
        <f t="shared" si="47"/>
        <v>16.728624535315987</v>
      </c>
      <c r="AO63" s="126">
        <f t="shared" si="48"/>
        <v>5.4545454545454541</v>
      </c>
      <c r="AP63" s="166"/>
      <c r="AQ63" s="126">
        <f t="shared" si="49"/>
        <v>17.770034843205575</v>
      </c>
      <c r="AR63" s="126">
        <f t="shared" si="50"/>
        <v>20.503597122302157</v>
      </c>
      <c r="AS63" s="126">
        <f t="shared" si="51"/>
        <v>15.202702702702704</v>
      </c>
      <c r="AT63" s="166"/>
      <c r="AU63" s="126">
        <f t="shared" si="52"/>
        <v>23.882896764252695</v>
      </c>
      <c r="AV63" s="126">
        <f t="shared" si="53"/>
        <v>26.366559485530544</v>
      </c>
      <c r="AW63" s="126">
        <f t="shared" si="54"/>
        <v>21.597633136094675</v>
      </c>
      <c r="AX63" s="166"/>
      <c r="AY63" s="126">
        <f t="shared" si="55"/>
        <v>15.07177033492823</v>
      </c>
      <c r="AZ63" s="126">
        <f t="shared" si="56"/>
        <v>15.950920245398773</v>
      </c>
      <c r="BA63" s="126">
        <f t="shared" si="57"/>
        <v>14.509803921568629</v>
      </c>
      <c r="BB63" s="150"/>
      <c r="BC63" s="229">
        <v>0</v>
      </c>
      <c r="BD63" s="229">
        <v>0</v>
      </c>
      <c r="BE63" s="229">
        <v>0</v>
      </c>
    </row>
    <row r="64" spans="1:62" ht="15" customHeight="1" x14ac:dyDescent="0.2">
      <c r="A64" s="108" t="s">
        <v>91</v>
      </c>
      <c r="B64" s="272">
        <v>110</v>
      </c>
      <c r="C64" s="272">
        <v>51</v>
      </c>
      <c r="D64" s="272">
        <v>59</v>
      </c>
      <c r="E64" s="272"/>
      <c r="F64" s="272">
        <v>20</v>
      </c>
      <c r="G64" s="272">
        <v>11</v>
      </c>
      <c r="H64" s="272">
        <v>9</v>
      </c>
      <c r="I64" s="272"/>
      <c r="J64" s="272">
        <v>25</v>
      </c>
      <c r="K64" s="272">
        <v>12</v>
      </c>
      <c r="L64" s="272">
        <v>13</v>
      </c>
      <c r="M64" s="272"/>
      <c r="N64" s="272">
        <v>15</v>
      </c>
      <c r="O64" s="272">
        <v>5</v>
      </c>
      <c r="P64" s="272">
        <v>10</v>
      </c>
      <c r="Q64" s="272"/>
      <c r="R64" s="272">
        <v>36</v>
      </c>
      <c r="S64" s="272">
        <v>16</v>
      </c>
      <c r="T64" s="272">
        <v>20</v>
      </c>
      <c r="U64" s="272"/>
      <c r="V64" s="272">
        <v>14</v>
      </c>
      <c r="W64" s="272">
        <v>7</v>
      </c>
      <c r="X64" s="272">
        <v>7</v>
      </c>
      <c r="Y64" s="119"/>
      <c r="Z64" s="119">
        <v>0</v>
      </c>
      <c r="AA64" s="119">
        <v>0</v>
      </c>
      <c r="AB64" s="119">
        <v>0</v>
      </c>
      <c r="AD64" s="108" t="s">
        <v>91</v>
      </c>
      <c r="AE64" s="126">
        <f t="shared" si="40"/>
        <v>18.549747048903878</v>
      </c>
      <c r="AF64" s="126">
        <f t="shared" si="41"/>
        <v>16.831683168316832</v>
      </c>
      <c r="AG64" s="126">
        <f t="shared" si="42"/>
        <v>20.344827586206897</v>
      </c>
      <c r="AH64" s="150"/>
      <c r="AI64" s="126">
        <f t="shared" si="43"/>
        <v>23.255813953488371</v>
      </c>
      <c r="AJ64" s="126">
        <f t="shared" si="44"/>
        <v>21.568627450980394</v>
      </c>
      <c r="AK64" s="126">
        <f t="shared" si="45"/>
        <v>25.714285714285712</v>
      </c>
      <c r="AL64" s="166"/>
      <c r="AM64" s="126">
        <f t="shared" si="46"/>
        <v>21.929824561403507</v>
      </c>
      <c r="AN64" s="126">
        <f t="shared" si="47"/>
        <v>16</v>
      </c>
      <c r="AO64" s="126">
        <f t="shared" si="48"/>
        <v>33.333333333333329</v>
      </c>
      <c r="AP64" s="166"/>
      <c r="AQ64" s="126">
        <f t="shared" si="49"/>
        <v>13.888888888888889</v>
      </c>
      <c r="AR64" s="126">
        <f t="shared" si="50"/>
        <v>9.6153846153846168</v>
      </c>
      <c r="AS64" s="126">
        <f t="shared" si="51"/>
        <v>17.857142857142858</v>
      </c>
      <c r="AT64" s="166"/>
      <c r="AU64" s="126">
        <f t="shared" si="52"/>
        <v>25.174825174825177</v>
      </c>
      <c r="AV64" s="126">
        <f t="shared" si="53"/>
        <v>23.188405797101449</v>
      </c>
      <c r="AW64" s="126">
        <f t="shared" si="54"/>
        <v>27.027027027027028</v>
      </c>
      <c r="AX64" s="166"/>
      <c r="AY64" s="126">
        <f t="shared" si="55"/>
        <v>9.8591549295774641</v>
      </c>
      <c r="AZ64" s="126">
        <f t="shared" si="56"/>
        <v>12.5</v>
      </c>
      <c r="BA64" s="126">
        <f t="shared" si="57"/>
        <v>8.1395348837209305</v>
      </c>
      <c r="BB64" s="150"/>
      <c r="BC64" s="229">
        <v>0</v>
      </c>
      <c r="BD64" s="229">
        <v>0</v>
      </c>
      <c r="BE64" s="229">
        <v>0</v>
      </c>
    </row>
    <row r="65" spans="1:62" ht="15" customHeight="1" x14ac:dyDescent="0.2">
      <c r="A65" s="108" t="s">
        <v>92</v>
      </c>
      <c r="B65" s="272">
        <v>264</v>
      </c>
      <c r="C65" s="272">
        <v>144</v>
      </c>
      <c r="D65" s="272">
        <v>120</v>
      </c>
      <c r="E65" s="272"/>
      <c r="F65" s="272">
        <v>79</v>
      </c>
      <c r="G65" s="272">
        <v>45</v>
      </c>
      <c r="H65" s="272">
        <v>34</v>
      </c>
      <c r="I65" s="272"/>
      <c r="J65" s="272">
        <v>74</v>
      </c>
      <c r="K65" s="272">
        <v>33</v>
      </c>
      <c r="L65" s="272">
        <v>41</v>
      </c>
      <c r="M65" s="272"/>
      <c r="N65" s="272">
        <v>44</v>
      </c>
      <c r="O65" s="272">
        <v>26</v>
      </c>
      <c r="P65" s="272">
        <v>18</v>
      </c>
      <c r="Q65" s="272"/>
      <c r="R65" s="272">
        <v>54</v>
      </c>
      <c r="S65" s="272">
        <v>31</v>
      </c>
      <c r="T65" s="272">
        <v>23</v>
      </c>
      <c r="U65" s="272"/>
      <c r="V65" s="272">
        <v>13</v>
      </c>
      <c r="W65" s="272">
        <v>9</v>
      </c>
      <c r="X65" s="272">
        <v>4</v>
      </c>
      <c r="Y65" s="119"/>
      <c r="Z65" s="119">
        <v>0</v>
      </c>
      <c r="AA65" s="119">
        <v>0</v>
      </c>
      <c r="AB65" s="119">
        <v>0</v>
      </c>
      <c r="AD65" s="108" t="s">
        <v>92</v>
      </c>
      <c r="AE65" s="126">
        <f t="shared" si="40"/>
        <v>15.836832633473305</v>
      </c>
      <c r="AF65" s="126">
        <f t="shared" si="41"/>
        <v>19.047619047619047</v>
      </c>
      <c r="AG65" s="126">
        <f t="shared" si="42"/>
        <v>13.172338090010976</v>
      </c>
      <c r="AH65" s="150"/>
      <c r="AI65" s="126">
        <f t="shared" si="43"/>
        <v>24.458204334365323</v>
      </c>
      <c r="AJ65" s="126">
        <f t="shared" si="44"/>
        <v>25.862068965517242</v>
      </c>
      <c r="AK65" s="126">
        <f t="shared" si="45"/>
        <v>22.818791946308725</v>
      </c>
      <c r="AL65" s="166"/>
      <c r="AM65" s="126">
        <f t="shared" si="46"/>
        <v>19.42257217847769</v>
      </c>
      <c r="AN65" s="126">
        <f t="shared" si="47"/>
        <v>18.539325842696631</v>
      </c>
      <c r="AO65" s="126">
        <f t="shared" si="48"/>
        <v>20.19704433497537</v>
      </c>
      <c r="AP65" s="166"/>
      <c r="AQ65" s="126">
        <f t="shared" si="49"/>
        <v>12.941176470588237</v>
      </c>
      <c r="AR65" s="126">
        <f t="shared" si="50"/>
        <v>18.439716312056735</v>
      </c>
      <c r="AS65" s="126">
        <f t="shared" si="51"/>
        <v>9.0452261306532673</v>
      </c>
      <c r="AT65" s="166"/>
      <c r="AU65" s="126">
        <f t="shared" si="52"/>
        <v>16.167664670658681</v>
      </c>
      <c r="AV65" s="126">
        <f t="shared" si="53"/>
        <v>23.308270676691727</v>
      </c>
      <c r="AW65" s="126">
        <f t="shared" si="54"/>
        <v>11.442786069651742</v>
      </c>
      <c r="AX65" s="166"/>
      <c r="AY65" s="126">
        <f t="shared" si="55"/>
        <v>4.4982698961937722</v>
      </c>
      <c r="AZ65" s="126">
        <f t="shared" si="56"/>
        <v>6.9230769230769234</v>
      </c>
      <c r="BA65" s="126">
        <f t="shared" si="57"/>
        <v>2.5157232704402519</v>
      </c>
      <c r="BB65" s="150"/>
      <c r="BC65" s="229">
        <v>0</v>
      </c>
      <c r="BD65" s="229">
        <v>0</v>
      </c>
      <c r="BE65" s="229">
        <v>0</v>
      </c>
    </row>
    <row r="66" spans="1:62" ht="15" customHeight="1" x14ac:dyDescent="0.2">
      <c r="A66" s="108" t="s">
        <v>162</v>
      </c>
      <c r="B66" s="272">
        <v>108</v>
      </c>
      <c r="C66" s="272">
        <v>67</v>
      </c>
      <c r="D66" s="272">
        <v>41</v>
      </c>
      <c r="E66" s="272"/>
      <c r="F66" s="272">
        <v>34</v>
      </c>
      <c r="G66" s="272">
        <v>22</v>
      </c>
      <c r="H66" s="272">
        <v>12</v>
      </c>
      <c r="I66" s="272"/>
      <c r="J66" s="272">
        <v>15</v>
      </c>
      <c r="K66" s="272">
        <v>11</v>
      </c>
      <c r="L66" s="272">
        <v>4</v>
      </c>
      <c r="M66" s="272"/>
      <c r="N66" s="272">
        <v>34</v>
      </c>
      <c r="O66" s="272">
        <v>24</v>
      </c>
      <c r="P66" s="272">
        <v>10</v>
      </c>
      <c r="Q66" s="272"/>
      <c r="R66" s="272">
        <v>23</v>
      </c>
      <c r="S66" s="272">
        <v>9</v>
      </c>
      <c r="T66" s="272">
        <v>14</v>
      </c>
      <c r="U66" s="272"/>
      <c r="V66" s="272">
        <v>2</v>
      </c>
      <c r="W66" s="272">
        <v>1</v>
      </c>
      <c r="X66" s="272">
        <v>1</v>
      </c>
      <c r="Y66" s="119"/>
      <c r="Z66" s="119">
        <v>0</v>
      </c>
      <c r="AA66" s="119">
        <v>0</v>
      </c>
      <c r="AB66" s="119">
        <v>0</v>
      </c>
      <c r="AD66" s="108" t="s">
        <v>162</v>
      </c>
      <c r="AE66" s="126">
        <f t="shared" si="40"/>
        <v>7.59493670886076</v>
      </c>
      <c r="AF66" s="126">
        <f t="shared" si="41"/>
        <v>9.9702380952380967</v>
      </c>
      <c r="AG66" s="126">
        <f t="shared" si="42"/>
        <v>5.4666666666666668</v>
      </c>
      <c r="AH66" s="150"/>
      <c r="AI66" s="126">
        <f t="shared" si="43"/>
        <v>16.748768472906402</v>
      </c>
      <c r="AJ66" s="126">
        <f t="shared" si="44"/>
        <v>20.183486238532112</v>
      </c>
      <c r="AK66" s="126">
        <f t="shared" si="45"/>
        <v>12.76595744680851</v>
      </c>
      <c r="AL66" s="166"/>
      <c r="AM66" s="126">
        <f t="shared" si="46"/>
        <v>6.0975609756097562</v>
      </c>
      <c r="AN66" s="126">
        <f t="shared" si="47"/>
        <v>9.5652173913043477</v>
      </c>
      <c r="AO66" s="126">
        <f t="shared" si="48"/>
        <v>3.0534351145038165</v>
      </c>
      <c r="AP66" s="166"/>
      <c r="AQ66" s="126">
        <f t="shared" si="49"/>
        <v>11.846689895470384</v>
      </c>
      <c r="AR66" s="126">
        <f t="shared" si="50"/>
        <v>18.604651162790699</v>
      </c>
      <c r="AS66" s="126">
        <f t="shared" si="51"/>
        <v>6.3291139240506329</v>
      </c>
      <c r="AT66" s="166"/>
      <c r="AU66" s="126">
        <f t="shared" si="52"/>
        <v>5.75</v>
      </c>
      <c r="AV66" s="126">
        <f t="shared" si="53"/>
        <v>4.591836734693878</v>
      </c>
      <c r="AW66" s="126">
        <f t="shared" si="54"/>
        <v>6.8627450980392162</v>
      </c>
      <c r="AX66" s="166"/>
      <c r="AY66" s="126">
        <f t="shared" si="55"/>
        <v>0.69930069930069927</v>
      </c>
      <c r="AZ66" s="126">
        <f t="shared" si="56"/>
        <v>0.81300813008130091</v>
      </c>
      <c r="BA66" s="126">
        <f t="shared" si="57"/>
        <v>0.61349693251533743</v>
      </c>
      <c r="BB66" s="150"/>
      <c r="BC66" s="229">
        <v>0</v>
      </c>
      <c r="BD66" s="229">
        <v>0</v>
      </c>
      <c r="BE66" s="229">
        <v>0</v>
      </c>
    </row>
    <row r="67" spans="1:62" ht="15" customHeight="1" x14ac:dyDescent="0.2">
      <c r="A67" s="154" t="s">
        <v>94</v>
      </c>
      <c r="B67" s="272">
        <v>358</v>
      </c>
      <c r="C67" s="272">
        <v>172</v>
      </c>
      <c r="D67" s="272">
        <v>186</v>
      </c>
      <c r="E67" s="272"/>
      <c r="F67" s="272">
        <v>50</v>
      </c>
      <c r="G67" s="272">
        <v>27</v>
      </c>
      <c r="H67" s="272">
        <v>23</v>
      </c>
      <c r="I67" s="272"/>
      <c r="J67" s="272">
        <v>61</v>
      </c>
      <c r="K67" s="272">
        <v>27</v>
      </c>
      <c r="L67" s="272">
        <v>34</v>
      </c>
      <c r="M67" s="272"/>
      <c r="N67" s="272">
        <v>68</v>
      </c>
      <c r="O67" s="272">
        <v>33</v>
      </c>
      <c r="P67" s="272">
        <v>35</v>
      </c>
      <c r="Q67" s="272"/>
      <c r="R67" s="272">
        <v>82</v>
      </c>
      <c r="S67" s="272">
        <v>38</v>
      </c>
      <c r="T67" s="272">
        <v>44</v>
      </c>
      <c r="U67" s="272"/>
      <c r="V67" s="272">
        <v>97</v>
      </c>
      <c r="W67" s="272">
        <v>47</v>
      </c>
      <c r="X67" s="272">
        <v>50</v>
      </c>
      <c r="Y67" s="119"/>
      <c r="Z67" s="119">
        <v>0</v>
      </c>
      <c r="AA67" s="119">
        <v>0</v>
      </c>
      <c r="AB67" s="119">
        <v>0</v>
      </c>
      <c r="AD67" s="154" t="s">
        <v>94</v>
      </c>
      <c r="AE67" s="126">
        <f t="shared" si="40"/>
        <v>22.459222082810541</v>
      </c>
      <c r="AF67" s="126">
        <f t="shared" si="41"/>
        <v>24.536376604850211</v>
      </c>
      <c r="AG67" s="126">
        <f t="shared" si="42"/>
        <v>20.828667413213886</v>
      </c>
      <c r="AH67" s="150"/>
      <c r="AI67" s="126">
        <f t="shared" si="43"/>
        <v>15.57632398753894</v>
      </c>
      <c r="AJ67" s="126">
        <f t="shared" si="44"/>
        <v>19.014084507042252</v>
      </c>
      <c r="AK67" s="126">
        <f t="shared" si="45"/>
        <v>12.849162011173185</v>
      </c>
      <c r="AL67" s="166"/>
      <c r="AM67" s="126">
        <f t="shared" si="46"/>
        <v>18.541033434650455</v>
      </c>
      <c r="AN67" s="126">
        <f t="shared" si="47"/>
        <v>19.708029197080293</v>
      </c>
      <c r="AO67" s="126">
        <f t="shared" si="48"/>
        <v>17.708333333333336</v>
      </c>
      <c r="AP67" s="166"/>
      <c r="AQ67" s="126">
        <f t="shared" si="49"/>
        <v>25.660377358490567</v>
      </c>
      <c r="AR67" s="126">
        <f t="shared" si="50"/>
        <v>25.984251968503933</v>
      </c>
      <c r="AS67" s="126">
        <f t="shared" si="51"/>
        <v>25.362318840579711</v>
      </c>
      <c r="AT67" s="166"/>
      <c r="AU67" s="126">
        <f t="shared" si="52"/>
        <v>22.404371584699454</v>
      </c>
      <c r="AV67" s="126">
        <f t="shared" si="53"/>
        <v>22.352941176470591</v>
      </c>
      <c r="AW67" s="126">
        <f t="shared" si="54"/>
        <v>22.448979591836736</v>
      </c>
      <c r="AX67" s="166"/>
      <c r="AY67" s="126">
        <f t="shared" si="55"/>
        <v>30.990415335463258</v>
      </c>
      <c r="AZ67" s="126">
        <f t="shared" si="56"/>
        <v>37.6</v>
      </c>
      <c r="BA67" s="126">
        <f t="shared" si="57"/>
        <v>26.595744680851062</v>
      </c>
      <c r="BB67" s="150"/>
      <c r="BC67" s="229">
        <v>0</v>
      </c>
      <c r="BD67" s="229">
        <v>0</v>
      </c>
      <c r="BE67" s="229">
        <v>0</v>
      </c>
    </row>
    <row r="68" spans="1:62" ht="15" customHeight="1" x14ac:dyDescent="0.2">
      <c r="A68" s="108" t="s">
        <v>95</v>
      </c>
      <c r="B68" s="272">
        <v>60</v>
      </c>
      <c r="C68" s="272">
        <v>36</v>
      </c>
      <c r="D68" s="272">
        <v>24</v>
      </c>
      <c r="E68" s="272"/>
      <c r="F68" s="272">
        <v>10</v>
      </c>
      <c r="G68" s="272">
        <v>7</v>
      </c>
      <c r="H68" s="272">
        <v>3</v>
      </c>
      <c r="I68" s="272"/>
      <c r="J68" s="272">
        <v>15</v>
      </c>
      <c r="K68" s="272">
        <v>10</v>
      </c>
      <c r="L68" s="272">
        <v>5</v>
      </c>
      <c r="M68" s="272"/>
      <c r="N68" s="272">
        <v>3</v>
      </c>
      <c r="O68" s="272">
        <v>2</v>
      </c>
      <c r="P68" s="272">
        <v>1</v>
      </c>
      <c r="Q68" s="272"/>
      <c r="R68" s="272">
        <v>25</v>
      </c>
      <c r="S68" s="272">
        <v>15</v>
      </c>
      <c r="T68" s="272">
        <v>10</v>
      </c>
      <c r="U68" s="272"/>
      <c r="V68" s="272">
        <v>7</v>
      </c>
      <c r="W68" s="272">
        <v>2</v>
      </c>
      <c r="X68" s="272">
        <v>5</v>
      </c>
      <c r="Y68" s="119"/>
      <c r="Z68" s="119">
        <v>0</v>
      </c>
      <c r="AA68" s="119">
        <v>0</v>
      </c>
      <c r="AB68" s="119">
        <v>0</v>
      </c>
      <c r="AD68" s="108" t="s">
        <v>95</v>
      </c>
      <c r="AE68" s="126">
        <f t="shared" si="40"/>
        <v>23.809523809523807</v>
      </c>
      <c r="AF68" s="126">
        <f t="shared" si="41"/>
        <v>28.346456692913385</v>
      </c>
      <c r="AG68" s="126">
        <f t="shared" si="42"/>
        <v>19.2</v>
      </c>
      <c r="AH68" s="150"/>
      <c r="AI68" s="126">
        <f t="shared" si="43"/>
        <v>41.666666666666671</v>
      </c>
      <c r="AJ68" s="126">
        <f t="shared" si="44"/>
        <v>50</v>
      </c>
      <c r="AK68" s="126">
        <f t="shared" si="45"/>
        <v>30</v>
      </c>
      <c r="AL68" s="166"/>
      <c r="AM68" s="126">
        <f t="shared" si="46"/>
        <v>44.117647058823529</v>
      </c>
      <c r="AN68" s="126">
        <f t="shared" si="47"/>
        <v>47.619047619047613</v>
      </c>
      <c r="AO68" s="126">
        <f t="shared" si="48"/>
        <v>38.461538461538467</v>
      </c>
      <c r="AP68" s="166"/>
      <c r="AQ68" s="126">
        <f t="shared" si="49"/>
        <v>7.8947368421052628</v>
      </c>
      <c r="AR68" s="126">
        <f t="shared" si="50"/>
        <v>13.333333333333334</v>
      </c>
      <c r="AS68" s="126">
        <f t="shared" si="51"/>
        <v>4.3478260869565215</v>
      </c>
      <c r="AT68" s="166"/>
      <c r="AU68" s="126">
        <f t="shared" si="52"/>
        <v>35.714285714285715</v>
      </c>
      <c r="AV68" s="126">
        <f t="shared" si="53"/>
        <v>39.473684210526315</v>
      </c>
      <c r="AW68" s="126">
        <f t="shared" si="54"/>
        <v>31.25</v>
      </c>
      <c r="AX68" s="166"/>
      <c r="AY68" s="126">
        <f t="shared" si="55"/>
        <v>8.1395348837209305</v>
      </c>
      <c r="AZ68" s="126">
        <f t="shared" si="56"/>
        <v>5.1282051282051277</v>
      </c>
      <c r="BA68" s="126">
        <f t="shared" si="57"/>
        <v>10.638297872340425</v>
      </c>
      <c r="BB68" s="150"/>
      <c r="BC68" s="229">
        <v>0</v>
      </c>
      <c r="BD68" s="229">
        <v>0</v>
      </c>
      <c r="BE68" s="229">
        <v>0</v>
      </c>
    </row>
    <row r="69" spans="1:62" ht="15" customHeight="1" x14ac:dyDescent="0.2">
      <c r="A69" s="108" t="s">
        <v>96</v>
      </c>
      <c r="B69" s="272">
        <v>79</v>
      </c>
      <c r="C69" s="272">
        <v>47</v>
      </c>
      <c r="D69" s="272">
        <v>32</v>
      </c>
      <c r="E69" s="272"/>
      <c r="F69" s="272">
        <v>11</v>
      </c>
      <c r="G69" s="272">
        <v>7</v>
      </c>
      <c r="H69" s="272">
        <v>4</v>
      </c>
      <c r="I69" s="272"/>
      <c r="J69" s="272">
        <v>15</v>
      </c>
      <c r="K69" s="272">
        <v>11</v>
      </c>
      <c r="L69" s="272">
        <v>4</v>
      </c>
      <c r="M69" s="272"/>
      <c r="N69" s="272">
        <v>4</v>
      </c>
      <c r="O69" s="272">
        <v>4</v>
      </c>
      <c r="P69" s="272">
        <v>0</v>
      </c>
      <c r="Q69" s="272"/>
      <c r="R69" s="272">
        <v>36</v>
      </c>
      <c r="S69" s="272">
        <v>17</v>
      </c>
      <c r="T69" s="272">
        <v>19</v>
      </c>
      <c r="U69" s="272"/>
      <c r="V69" s="272">
        <v>13</v>
      </c>
      <c r="W69" s="272">
        <v>8</v>
      </c>
      <c r="X69" s="272">
        <v>5</v>
      </c>
      <c r="Y69" s="119"/>
      <c r="Z69" s="119">
        <v>0</v>
      </c>
      <c r="AA69" s="119">
        <v>0</v>
      </c>
      <c r="AB69" s="119">
        <v>0</v>
      </c>
      <c r="AD69" s="108" t="s">
        <v>96</v>
      </c>
      <c r="AE69" s="126">
        <f t="shared" si="40"/>
        <v>40.306122448979593</v>
      </c>
      <c r="AF69" s="126">
        <f t="shared" si="41"/>
        <v>47</v>
      </c>
      <c r="AG69" s="126">
        <f t="shared" si="42"/>
        <v>33.333333333333329</v>
      </c>
      <c r="AH69" s="150"/>
      <c r="AI69" s="126">
        <f t="shared" si="43"/>
        <v>52.380952380952387</v>
      </c>
      <c r="AJ69" s="126">
        <f t="shared" si="44"/>
        <v>70</v>
      </c>
      <c r="AK69" s="126">
        <f t="shared" si="45"/>
        <v>36.363636363636367</v>
      </c>
      <c r="AL69" s="166"/>
      <c r="AM69" s="126">
        <f t="shared" si="46"/>
        <v>60</v>
      </c>
      <c r="AN69" s="126">
        <f t="shared" si="47"/>
        <v>64.705882352941174</v>
      </c>
      <c r="AO69" s="126">
        <f t="shared" si="48"/>
        <v>50</v>
      </c>
      <c r="AP69" s="166"/>
      <c r="AQ69" s="126">
        <f t="shared" si="49"/>
        <v>13.333333333333334</v>
      </c>
      <c r="AR69" s="126">
        <f t="shared" si="50"/>
        <v>22.222222222222221</v>
      </c>
      <c r="AS69" s="126">
        <f t="shared" si="51"/>
        <v>0</v>
      </c>
      <c r="AT69" s="166"/>
      <c r="AU69" s="126">
        <f t="shared" si="52"/>
        <v>65.454545454545453</v>
      </c>
      <c r="AV69" s="126">
        <f t="shared" si="53"/>
        <v>77.272727272727266</v>
      </c>
      <c r="AW69" s="126">
        <f t="shared" si="54"/>
        <v>57.575757575757578</v>
      </c>
      <c r="AX69" s="166"/>
      <c r="AY69" s="126">
        <f t="shared" si="55"/>
        <v>20</v>
      </c>
      <c r="AZ69" s="126">
        <f t="shared" si="56"/>
        <v>24.242424242424242</v>
      </c>
      <c r="BA69" s="126">
        <f t="shared" si="57"/>
        <v>15.625</v>
      </c>
      <c r="BB69" s="150"/>
      <c r="BC69" s="229">
        <v>0</v>
      </c>
      <c r="BD69" s="229">
        <v>0</v>
      </c>
      <c r="BE69" s="229">
        <v>0</v>
      </c>
    </row>
    <row r="70" spans="1:62" ht="15" customHeight="1" x14ac:dyDescent="0.2">
      <c r="A70" s="108" t="s">
        <v>97</v>
      </c>
      <c r="B70" s="272">
        <v>227</v>
      </c>
      <c r="C70" s="272">
        <v>103</v>
      </c>
      <c r="D70" s="272">
        <v>124</v>
      </c>
      <c r="E70" s="272"/>
      <c r="F70" s="272">
        <v>35</v>
      </c>
      <c r="G70" s="272">
        <v>13</v>
      </c>
      <c r="H70" s="272">
        <v>22</v>
      </c>
      <c r="I70" s="272"/>
      <c r="J70" s="272">
        <v>44</v>
      </c>
      <c r="K70" s="272">
        <v>18</v>
      </c>
      <c r="L70" s="272">
        <v>26</v>
      </c>
      <c r="M70" s="272"/>
      <c r="N70" s="272">
        <v>33</v>
      </c>
      <c r="O70" s="272">
        <v>15</v>
      </c>
      <c r="P70" s="272">
        <v>18</v>
      </c>
      <c r="Q70" s="272"/>
      <c r="R70" s="272">
        <v>55</v>
      </c>
      <c r="S70" s="272">
        <v>30</v>
      </c>
      <c r="T70" s="272">
        <v>25</v>
      </c>
      <c r="U70" s="272"/>
      <c r="V70" s="272">
        <v>60</v>
      </c>
      <c r="W70" s="272">
        <v>27</v>
      </c>
      <c r="X70" s="272">
        <v>33</v>
      </c>
      <c r="Y70" s="119"/>
      <c r="Z70" s="119">
        <v>0</v>
      </c>
      <c r="AA70" s="119">
        <v>0</v>
      </c>
      <c r="AB70" s="119">
        <v>0</v>
      </c>
      <c r="AD70" s="108" t="s">
        <v>97</v>
      </c>
      <c r="AE70" s="126">
        <f t="shared" si="40"/>
        <v>33.779761904761905</v>
      </c>
      <c r="AF70" s="126">
        <f t="shared" si="41"/>
        <v>35.395189003436428</v>
      </c>
      <c r="AG70" s="126">
        <f t="shared" si="42"/>
        <v>32.54593175853018</v>
      </c>
      <c r="AH70" s="150"/>
      <c r="AI70" s="126">
        <f t="shared" si="43"/>
        <v>43.75</v>
      </c>
      <c r="AJ70" s="126">
        <f t="shared" si="44"/>
        <v>37.142857142857146</v>
      </c>
      <c r="AK70" s="126">
        <f t="shared" si="45"/>
        <v>48.888888888888886</v>
      </c>
      <c r="AL70" s="166"/>
      <c r="AM70" s="126">
        <f t="shared" si="46"/>
        <v>42.718446601941743</v>
      </c>
      <c r="AN70" s="126">
        <f t="shared" si="47"/>
        <v>39.130434782608695</v>
      </c>
      <c r="AO70" s="126">
        <f t="shared" si="48"/>
        <v>45.614035087719294</v>
      </c>
      <c r="AP70" s="166"/>
      <c r="AQ70" s="126">
        <f t="shared" si="49"/>
        <v>27.731092436974791</v>
      </c>
      <c r="AR70" s="126">
        <f t="shared" si="50"/>
        <v>34.090909090909086</v>
      </c>
      <c r="AS70" s="126">
        <f t="shared" si="51"/>
        <v>24</v>
      </c>
      <c r="AT70" s="166"/>
      <c r="AU70" s="126">
        <f t="shared" si="52"/>
        <v>32.544378698224854</v>
      </c>
      <c r="AV70" s="126">
        <f t="shared" si="53"/>
        <v>34.883720930232556</v>
      </c>
      <c r="AW70" s="126">
        <f t="shared" si="54"/>
        <v>30.120481927710845</v>
      </c>
      <c r="AX70" s="166"/>
      <c r="AY70" s="126">
        <f t="shared" si="55"/>
        <v>29.850746268656714</v>
      </c>
      <c r="AZ70" s="126">
        <f t="shared" si="56"/>
        <v>33.75</v>
      </c>
      <c r="BA70" s="126">
        <f t="shared" si="57"/>
        <v>27.27272727272727</v>
      </c>
      <c r="BB70" s="150"/>
      <c r="BC70" s="229">
        <v>0</v>
      </c>
      <c r="BD70" s="229">
        <v>0</v>
      </c>
      <c r="BE70" s="229">
        <v>0</v>
      </c>
    </row>
    <row r="71" spans="1:62" ht="15" customHeight="1" x14ac:dyDescent="0.2">
      <c r="A71" s="108" t="s">
        <v>98</v>
      </c>
      <c r="B71" s="272">
        <v>86</v>
      </c>
      <c r="C71" s="272">
        <v>45</v>
      </c>
      <c r="D71" s="272">
        <v>41</v>
      </c>
      <c r="E71" s="272"/>
      <c r="F71" s="272">
        <v>38</v>
      </c>
      <c r="G71" s="272">
        <v>22</v>
      </c>
      <c r="H71" s="272">
        <v>16</v>
      </c>
      <c r="I71" s="272"/>
      <c r="J71" s="272">
        <v>9</v>
      </c>
      <c r="K71" s="272">
        <v>3</v>
      </c>
      <c r="L71" s="272">
        <v>6</v>
      </c>
      <c r="M71" s="272"/>
      <c r="N71" s="272">
        <v>12</v>
      </c>
      <c r="O71" s="272">
        <v>7</v>
      </c>
      <c r="P71" s="272">
        <v>5</v>
      </c>
      <c r="Q71" s="272"/>
      <c r="R71" s="272">
        <v>17</v>
      </c>
      <c r="S71" s="272">
        <v>8</v>
      </c>
      <c r="T71" s="272">
        <v>9</v>
      </c>
      <c r="U71" s="272"/>
      <c r="V71" s="272">
        <v>10</v>
      </c>
      <c r="W71" s="272">
        <v>5</v>
      </c>
      <c r="X71" s="272">
        <v>5</v>
      </c>
      <c r="Y71" s="119"/>
      <c r="Z71" s="119">
        <v>0</v>
      </c>
      <c r="AA71" s="119">
        <v>0</v>
      </c>
      <c r="AB71" s="119">
        <v>0</v>
      </c>
      <c r="AD71" s="108" t="s">
        <v>98</v>
      </c>
      <c r="AE71" s="126">
        <f t="shared" si="40"/>
        <v>14.700854700854702</v>
      </c>
      <c r="AF71" s="126">
        <f t="shared" si="41"/>
        <v>16.917293233082706</v>
      </c>
      <c r="AG71" s="126">
        <f t="shared" si="42"/>
        <v>12.852664576802509</v>
      </c>
      <c r="AH71" s="150"/>
      <c r="AI71" s="126">
        <f t="shared" si="43"/>
        <v>36.538461538461533</v>
      </c>
      <c r="AJ71" s="126">
        <f t="shared" si="44"/>
        <v>43.137254901960787</v>
      </c>
      <c r="AK71" s="126">
        <f t="shared" si="45"/>
        <v>30.188679245283019</v>
      </c>
      <c r="AL71" s="166"/>
      <c r="AM71" s="126">
        <f t="shared" si="46"/>
        <v>9.0909090909090917</v>
      </c>
      <c r="AN71" s="126">
        <f t="shared" si="47"/>
        <v>6.25</v>
      </c>
      <c r="AO71" s="126">
        <f t="shared" si="48"/>
        <v>11.76470588235294</v>
      </c>
      <c r="AP71" s="166"/>
      <c r="AQ71" s="126">
        <f t="shared" si="49"/>
        <v>10.434782608695652</v>
      </c>
      <c r="AR71" s="126">
        <f t="shared" si="50"/>
        <v>10.9375</v>
      </c>
      <c r="AS71" s="126">
        <f t="shared" si="51"/>
        <v>9.8039215686274517</v>
      </c>
      <c r="AT71" s="166"/>
      <c r="AU71" s="126">
        <f t="shared" si="52"/>
        <v>9.9415204678362574</v>
      </c>
      <c r="AV71" s="126">
        <f t="shared" si="53"/>
        <v>11.267605633802818</v>
      </c>
      <c r="AW71" s="126">
        <f t="shared" si="54"/>
        <v>9</v>
      </c>
      <c r="AX71" s="166"/>
      <c r="AY71" s="126">
        <f t="shared" si="55"/>
        <v>10.416666666666668</v>
      </c>
      <c r="AZ71" s="126">
        <f t="shared" si="56"/>
        <v>15.625</v>
      </c>
      <c r="BA71" s="126">
        <f t="shared" si="57"/>
        <v>7.8125</v>
      </c>
      <c r="BB71" s="150"/>
      <c r="BC71" s="229">
        <v>0</v>
      </c>
      <c r="BD71" s="229">
        <v>0</v>
      </c>
      <c r="BE71" s="229">
        <v>0</v>
      </c>
    </row>
    <row r="72" spans="1:62" ht="15" customHeight="1" x14ac:dyDescent="0.2">
      <c r="A72" s="108" t="s">
        <v>99</v>
      </c>
      <c r="B72" s="272">
        <v>415</v>
      </c>
      <c r="C72" s="272">
        <v>236</v>
      </c>
      <c r="D72" s="272">
        <v>179</v>
      </c>
      <c r="E72" s="272"/>
      <c r="F72" s="272">
        <v>71</v>
      </c>
      <c r="G72" s="272">
        <v>38</v>
      </c>
      <c r="H72" s="272">
        <v>33</v>
      </c>
      <c r="I72" s="272"/>
      <c r="J72" s="272">
        <v>63</v>
      </c>
      <c r="K72" s="272">
        <v>36</v>
      </c>
      <c r="L72" s="272">
        <v>27</v>
      </c>
      <c r="M72" s="272"/>
      <c r="N72" s="272">
        <v>70</v>
      </c>
      <c r="O72" s="272">
        <v>41</v>
      </c>
      <c r="P72" s="272">
        <v>29</v>
      </c>
      <c r="Q72" s="272"/>
      <c r="R72" s="272">
        <v>146</v>
      </c>
      <c r="S72" s="272">
        <v>77</v>
      </c>
      <c r="T72" s="272">
        <v>69</v>
      </c>
      <c r="U72" s="272"/>
      <c r="V72" s="272">
        <v>65</v>
      </c>
      <c r="W72" s="272">
        <v>44</v>
      </c>
      <c r="X72" s="272">
        <v>21</v>
      </c>
      <c r="Y72" s="119"/>
      <c r="Z72" s="119">
        <v>0</v>
      </c>
      <c r="AA72" s="119">
        <v>0</v>
      </c>
      <c r="AB72" s="119">
        <v>0</v>
      </c>
      <c r="AD72" s="108" t="s">
        <v>99</v>
      </c>
      <c r="AE72" s="126">
        <f t="shared" si="40"/>
        <v>17.795883361921096</v>
      </c>
      <c r="AF72" s="126">
        <f t="shared" si="41"/>
        <v>19.617622610141314</v>
      </c>
      <c r="AG72" s="126">
        <f t="shared" si="42"/>
        <v>15.854738706820196</v>
      </c>
      <c r="AH72" s="150"/>
      <c r="AI72" s="126">
        <f t="shared" si="43"/>
        <v>24.067796610169491</v>
      </c>
      <c r="AJ72" s="126">
        <f t="shared" si="44"/>
        <v>23.456790123456788</v>
      </c>
      <c r="AK72" s="126">
        <f t="shared" si="45"/>
        <v>24.81203007518797</v>
      </c>
      <c r="AL72" s="166"/>
      <c r="AM72" s="126">
        <f t="shared" si="46"/>
        <v>15.403422982885084</v>
      </c>
      <c r="AN72" s="126">
        <f t="shared" si="47"/>
        <v>16.513761467889911</v>
      </c>
      <c r="AO72" s="126">
        <f t="shared" si="48"/>
        <v>14.136125654450263</v>
      </c>
      <c r="AP72" s="166"/>
      <c r="AQ72" s="126">
        <f t="shared" si="49"/>
        <v>17.721518987341771</v>
      </c>
      <c r="AR72" s="126">
        <f t="shared" si="50"/>
        <v>18.636363636363637</v>
      </c>
      <c r="AS72" s="126">
        <f t="shared" si="51"/>
        <v>16.571428571428569</v>
      </c>
      <c r="AT72" s="166"/>
      <c r="AU72" s="126">
        <f t="shared" si="52"/>
        <v>23.624595469255663</v>
      </c>
      <c r="AV72" s="126">
        <f t="shared" si="53"/>
        <v>24.522292993630572</v>
      </c>
      <c r="AW72" s="126">
        <f t="shared" si="54"/>
        <v>22.697368421052634</v>
      </c>
      <c r="AX72" s="166"/>
      <c r="AY72" s="126">
        <f t="shared" si="55"/>
        <v>10.569105691056912</v>
      </c>
      <c r="AZ72" s="126">
        <f t="shared" si="56"/>
        <v>15.224913494809689</v>
      </c>
      <c r="BA72" s="126">
        <f t="shared" si="57"/>
        <v>6.4417177914110431</v>
      </c>
      <c r="BB72" s="150"/>
      <c r="BC72" s="229">
        <v>0</v>
      </c>
      <c r="BD72" s="229">
        <v>0</v>
      </c>
      <c r="BE72" s="229">
        <v>0</v>
      </c>
    </row>
    <row r="73" spans="1:62" ht="15" customHeight="1" x14ac:dyDescent="0.2">
      <c r="A73" s="108" t="s">
        <v>100</v>
      </c>
      <c r="B73" s="272">
        <v>81</v>
      </c>
      <c r="C73" s="272">
        <v>41</v>
      </c>
      <c r="D73" s="272">
        <v>40</v>
      </c>
      <c r="E73" s="272"/>
      <c r="F73" s="272">
        <v>9</v>
      </c>
      <c r="G73" s="272">
        <v>5</v>
      </c>
      <c r="H73" s="272">
        <v>4</v>
      </c>
      <c r="I73" s="272"/>
      <c r="J73" s="272">
        <v>18</v>
      </c>
      <c r="K73" s="272">
        <v>6</v>
      </c>
      <c r="L73" s="272">
        <v>12</v>
      </c>
      <c r="M73" s="272"/>
      <c r="N73" s="272">
        <v>10</v>
      </c>
      <c r="O73" s="272">
        <v>8</v>
      </c>
      <c r="P73" s="272">
        <v>2</v>
      </c>
      <c r="Q73" s="272"/>
      <c r="R73" s="272">
        <v>43</v>
      </c>
      <c r="S73" s="272">
        <v>22</v>
      </c>
      <c r="T73" s="272">
        <v>21</v>
      </c>
      <c r="U73" s="272"/>
      <c r="V73" s="272">
        <v>1</v>
      </c>
      <c r="W73" s="272">
        <v>0</v>
      </c>
      <c r="X73" s="272">
        <v>1</v>
      </c>
      <c r="Y73" s="119"/>
      <c r="Z73" s="119">
        <v>0</v>
      </c>
      <c r="AA73" s="119">
        <v>0</v>
      </c>
      <c r="AB73" s="119">
        <v>0</v>
      </c>
      <c r="AD73" s="108" t="s">
        <v>100</v>
      </c>
      <c r="AE73" s="126">
        <f t="shared" si="40"/>
        <v>5.1363348129359538</v>
      </c>
      <c r="AF73" s="126">
        <f t="shared" si="41"/>
        <v>5.6241426611796985</v>
      </c>
      <c r="AG73" s="126">
        <f t="shared" si="42"/>
        <v>4.716981132075472</v>
      </c>
      <c r="AH73" s="150"/>
      <c r="AI73" s="126">
        <f t="shared" si="43"/>
        <v>4.3478260869565215</v>
      </c>
      <c r="AJ73" s="126">
        <f t="shared" si="44"/>
        <v>4.6296296296296298</v>
      </c>
      <c r="AK73" s="126">
        <f t="shared" si="45"/>
        <v>4.0404040404040407</v>
      </c>
      <c r="AL73" s="166"/>
      <c r="AM73" s="126">
        <f t="shared" si="46"/>
        <v>5.5727554179566559</v>
      </c>
      <c r="AN73" s="126">
        <f t="shared" si="47"/>
        <v>3.7735849056603774</v>
      </c>
      <c r="AO73" s="126">
        <f t="shared" si="48"/>
        <v>7.3170731707317067</v>
      </c>
      <c r="AP73" s="166"/>
      <c r="AQ73" s="126">
        <f t="shared" si="49"/>
        <v>2.9325513196480939</v>
      </c>
      <c r="AR73" s="126">
        <f t="shared" si="50"/>
        <v>5.2287581699346406</v>
      </c>
      <c r="AS73" s="126">
        <f t="shared" si="51"/>
        <v>1.0638297872340425</v>
      </c>
      <c r="AT73" s="166"/>
      <c r="AU73" s="126">
        <f t="shared" si="52"/>
        <v>10.189573459715639</v>
      </c>
      <c r="AV73" s="126">
        <f t="shared" si="53"/>
        <v>12.087912087912088</v>
      </c>
      <c r="AW73" s="126">
        <f t="shared" si="54"/>
        <v>8.75</v>
      </c>
      <c r="AX73" s="166"/>
      <c r="AY73" s="126">
        <f t="shared" si="55"/>
        <v>0.35211267605633806</v>
      </c>
      <c r="AZ73" s="126">
        <f t="shared" si="56"/>
        <v>0</v>
      </c>
      <c r="BA73" s="126">
        <f t="shared" si="57"/>
        <v>0.63694267515923575</v>
      </c>
      <c r="BB73" s="150"/>
      <c r="BC73" s="229">
        <v>0</v>
      </c>
      <c r="BD73" s="229">
        <v>0</v>
      </c>
      <c r="BE73" s="229">
        <v>0</v>
      </c>
    </row>
    <row r="74" spans="1:62" ht="15" customHeight="1" x14ac:dyDescent="0.2">
      <c r="A74" s="108" t="s">
        <v>163</v>
      </c>
      <c r="B74" s="272">
        <v>232</v>
      </c>
      <c r="C74" s="272">
        <v>118</v>
      </c>
      <c r="D74" s="272">
        <v>114</v>
      </c>
      <c r="E74" s="272"/>
      <c r="F74" s="272">
        <v>37</v>
      </c>
      <c r="G74" s="272">
        <v>17</v>
      </c>
      <c r="H74" s="272">
        <v>20</v>
      </c>
      <c r="I74" s="272"/>
      <c r="J74" s="272">
        <v>39</v>
      </c>
      <c r="K74" s="272">
        <v>24</v>
      </c>
      <c r="L74" s="272">
        <v>15</v>
      </c>
      <c r="M74" s="272"/>
      <c r="N74" s="272">
        <v>31</v>
      </c>
      <c r="O74" s="272">
        <v>14</v>
      </c>
      <c r="P74" s="272">
        <v>17</v>
      </c>
      <c r="Q74" s="272"/>
      <c r="R74" s="272">
        <v>82</v>
      </c>
      <c r="S74" s="272">
        <v>40</v>
      </c>
      <c r="T74" s="272">
        <v>42</v>
      </c>
      <c r="U74" s="272"/>
      <c r="V74" s="272">
        <v>43</v>
      </c>
      <c r="W74" s="272">
        <v>23</v>
      </c>
      <c r="X74" s="272">
        <v>20</v>
      </c>
      <c r="Y74" s="119"/>
      <c r="Z74" s="119">
        <v>0</v>
      </c>
      <c r="AA74" s="119">
        <v>0</v>
      </c>
      <c r="AB74" s="119">
        <v>0</v>
      </c>
      <c r="AD74" s="108" t="s">
        <v>163</v>
      </c>
      <c r="AE74" s="126">
        <f t="shared" si="40"/>
        <v>16.946676406135865</v>
      </c>
      <c r="AF74" s="126">
        <f t="shared" si="41"/>
        <v>18.153846153846153</v>
      </c>
      <c r="AG74" s="126">
        <f t="shared" si="42"/>
        <v>15.855354659248958</v>
      </c>
      <c r="AH74" s="150"/>
      <c r="AI74" s="126">
        <f t="shared" si="43"/>
        <v>22.699386503067483</v>
      </c>
      <c r="AJ74" s="126">
        <f t="shared" si="44"/>
        <v>20</v>
      </c>
      <c r="AK74" s="126">
        <f t="shared" si="45"/>
        <v>25.641025641025639</v>
      </c>
      <c r="AL74" s="166"/>
      <c r="AM74" s="126">
        <f t="shared" si="46"/>
        <v>18.30985915492958</v>
      </c>
      <c r="AN74" s="126">
        <f t="shared" si="47"/>
        <v>22.018348623853214</v>
      </c>
      <c r="AO74" s="126">
        <f t="shared" si="48"/>
        <v>14.423076923076922</v>
      </c>
      <c r="AP74" s="166"/>
      <c r="AQ74" s="126">
        <f t="shared" si="49"/>
        <v>11.654135338345863</v>
      </c>
      <c r="AR74" s="126">
        <f t="shared" si="50"/>
        <v>11.023622047244094</v>
      </c>
      <c r="AS74" s="126">
        <f t="shared" si="51"/>
        <v>12.23021582733813</v>
      </c>
      <c r="AT74" s="166"/>
      <c r="AU74" s="126">
        <f t="shared" si="52"/>
        <v>20.147420147420149</v>
      </c>
      <c r="AV74" s="126">
        <f t="shared" si="53"/>
        <v>21.50537634408602</v>
      </c>
      <c r="AW74" s="126">
        <f t="shared" si="54"/>
        <v>19.004524886877828</v>
      </c>
      <c r="AX74" s="166"/>
      <c r="AY74" s="126">
        <f t="shared" si="55"/>
        <v>13.4375</v>
      </c>
      <c r="AZ74" s="126">
        <f t="shared" si="56"/>
        <v>16.083916083916083</v>
      </c>
      <c r="BA74" s="126">
        <f t="shared" si="57"/>
        <v>11.299435028248588</v>
      </c>
      <c r="BB74" s="150"/>
      <c r="BC74" s="229">
        <v>0</v>
      </c>
      <c r="BD74" s="229">
        <v>0</v>
      </c>
      <c r="BE74" s="229">
        <v>0</v>
      </c>
    </row>
    <row r="75" spans="1:62" ht="15" customHeight="1" x14ac:dyDescent="0.2">
      <c r="A75" s="108" t="s">
        <v>103</v>
      </c>
      <c r="B75" s="272">
        <v>561</v>
      </c>
      <c r="C75" s="272">
        <v>292</v>
      </c>
      <c r="D75" s="272">
        <v>269</v>
      </c>
      <c r="E75" s="272"/>
      <c r="F75" s="272">
        <v>85</v>
      </c>
      <c r="G75" s="272">
        <v>54</v>
      </c>
      <c r="H75" s="272">
        <v>31</v>
      </c>
      <c r="I75" s="272"/>
      <c r="J75" s="272">
        <v>134</v>
      </c>
      <c r="K75" s="272">
        <v>66</v>
      </c>
      <c r="L75" s="272">
        <v>68</v>
      </c>
      <c r="M75" s="272"/>
      <c r="N75" s="272">
        <v>52</v>
      </c>
      <c r="O75" s="272">
        <v>24</v>
      </c>
      <c r="P75" s="272">
        <v>28</v>
      </c>
      <c r="Q75" s="272"/>
      <c r="R75" s="272">
        <v>193</v>
      </c>
      <c r="S75" s="272">
        <v>86</v>
      </c>
      <c r="T75" s="272">
        <v>107</v>
      </c>
      <c r="U75" s="272"/>
      <c r="V75" s="272">
        <v>97</v>
      </c>
      <c r="W75" s="272">
        <v>62</v>
      </c>
      <c r="X75" s="272">
        <v>35</v>
      </c>
      <c r="Y75" s="119"/>
      <c r="Z75" s="119">
        <v>0</v>
      </c>
      <c r="AA75" s="119">
        <v>0</v>
      </c>
      <c r="AB75" s="119">
        <v>0</v>
      </c>
      <c r="AD75" s="108" t="s">
        <v>103</v>
      </c>
      <c r="AE75" s="126">
        <f t="shared" si="40"/>
        <v>24.768211920529801</v>
      </c>
      <c r="AF75" s="126">
        <f t="shared" si="41"/>
        <v>28.599412340842314</v>
      </c>
      <c r="AG75" s="126">
        <f t="shared" si="42"/>
        <v>21.623794212218648</v>
      </c>
      <c r="AH75" s="150"/>
      <c r="AI75" s="126">
        <f t="shared" si="43"/>
        <v>26.813880126182966</v>
      </c>
      <c r="AJ75" s="126">
        <f t="shared" si="44"/>
        <v>32.335329341317362</v>
      </c>
      <c r="AK75" s="126">
        <f t="shared" si="45"/>
        <v>20.666666666666668</v>
      </c>
      <c r="AL75" s="166"/>
      <c r="AM75" s="126">
        <f t="shared" si="46"/>
        <v>34.096692111959285</v>
      </c>
      <c r="AN75" s="126">
        <f t="shared" si="47"/>
        <v>37.714285714285715</v>
      </c>
      <c r="AO75" s="126">
        <f t="shared" si="48"/>
        <v>31.192660550458719</v>
      </c>
      <c r="AP75" s="166"/>
      <c r="AQ75" s="126">
        <f t="shared" si="49"/>
        <v>12.621359223300971</v>
      </c>
      <c r="AR75" s="126">
        <f t="shared" si="50"/>
        <v>12.56544502617801</v>
      </c>
      <c r="AS75" s="126">
        <f t="shared" si="51"/>
        <v>12.669683257918551</v>
      </c>
      <c r="AT75" s="166"/>
      <c r="AU75" s="126">
        <f t="shared" si="52"/>
        <v>31.028938906752412</v>
      </c>
      <c r="AV75" s="126">
        <f t="shared" si="53"/>
        <v>32.452830188679243</v>
      </c>
      <c r="AW75" s="126">
        <f t="shared" si="54"/>
        <v>29.971988795518207</v>
      </c>
      <c r="AX75" s="166"/>
      <c r="AY75" s="126">
        <f t="shared" si="55"/>
        <v>18.618042226487525</v>
      </c>
      <c r="AZ75" s="126">
        <f t="shared" si="56"/>
        <v>27.802690582959645</v>
      </c>
      <c r="BA75" s="126">
        <f t="shared" si="57"/>
        <v>11.74496644295302</v>
      </c>
      <c r="BB75" s="150"/>
      <c r="BC75" s="229">
        <v>0</v>
      </c>
      <c r="BD75" s="229">
        <v>0</v>
      </c>
      <c r="BE75" s="229">
        <v>0</v>
      </c>
    </row>
    <row r="76" spans="1:62" s="166" customFormat="1" ht="15" customHeight="1" x14ac:dyDescent="0.2">
      <c r="A76" s="108" t="s">
        <v>104</v>
      </c>
      <c r="B76" s="272">
        <v>253</v>
      </c>
      <c r="C76" s="272">
        <v>156</v>
      </c>
      <c r="D76" s="272">
        <v>97</v>
      </c>
      <c r="E76" s="272"/>
      <c r="F76" s="272">
        <v>38</v>
      </c>
      <c r="G76" s="272">
        <v>26</v>
      </c>
      <c r="H76" s="272">
        <v>12</v>
      </c>
      <c r="I76" s="272"/>
      <c r="J76" s="272">
        <v>47</v>
      </c>
      <c r="K76" s="272">
        <v>30</v>
      </c>
      <c r="L76" s="272">
        <v>17</v>
      </c>
      <c r="M76" s="272"/>
      <c r="N76" s="272">
        <v>32</v>
      </c>
      <c r="O76" s="272">
        <v>22</v>
      </c>
      <c r="P76" s="272">
        <v>10</v>
      </c>
      <c r="Q76" s="272"/>
      <c r="R76" s="272">
        <v>75</v>
      </c>
      <c r="S76" s="272">
        <v>47</v>
      </c>
      <c r="T76" s="272">
        <v>28</v>
      </c>
      <c r="U76" s="272"/>
      <c r="V76" s="272">
        <v>61</v>
      </c>
      <c r="W76" s="272">
        <v>31</v>
      </c>
      <c r="X76" s="272">
        <v>30</v>
      </c>
      <c r="Y76" s="172"/>
      <c r="Z76" s="172">
        <v>0</v>
      </c>
      <c r="AA76" s="172">
        <v>0</v>
      </c>
      <c r="AB76" s="172">
        <v>0</v>
      </c>
      <c r="AD76" s="108" t="s">
        <v>104</v>
      </c>
      <c r="AE76" s="126">
        <f t="shared" si="40"/>
        <v>14.735002912055911</v>
      </c>
      <c r="AF76" s="126">
        <f t="shared" si="41"/>
        <v>18.660287081339714</v>
      </c>
      <c r="AG76" s="126">
        <f t="shared" si="42"/>
        <v>11.01021566401816</v>
      </c>
      <c r="AH76" s="150"/>
      <c r="AI76" s="126">
        <f t="shared" si="43"/>
        <v>14.84375</v>
      </c>
      <c r="AJ76" s="126">
        <f t="shared" si="44"/>
        <v>18.571428571428573</v>
      </c>
      <c r="AK76" s="126">
        <f t="shared" si="45"/>
        <v>10.344827586206897</v>
      </c>
      <c r="AM76" s="126">
        <f t="shared" si="46"/>
        <v>17.669172932330827</v>
      </c>
      <c r="AN76" s="126">
        <f t="shared" si="47"/>
        <v>20.833333333333336</v>
      </c>
      <c r="AO76" s="126">
        <f t="shared" si="48"/>
        <v>13.934426229508196</v>
      </c>
      <c r="AQ76" s="126">
        <f t="shared" si="49"/>
        <v>11.510791366906476</v>
      </c>
      <c r="AR76" s="126">
        <f t="shared" si="50"/>
        <v>15.492957746478872</v>
      </c>
      <c r="AS76" s="126">
        <f t="shared" si="51"/>
        <v>7.3529411764705888</v>
      </c>
      <c r="AU76" s="126">
        <f t="shared" si="52"/>
        <v>16.025641025641026</v>
      </c>
      <c r="AV76" s="126">
        <f t="shared" si="53"/>
        <v>20</v>
      </c>
      <c r="AW76" s="126">
        <f t="shared" si="54"/>
        <v>12.017167381974248</v>
      </c>
      <c r="AY76" s="126">
        <f t="shared" si="55"/>
        <v>13.585746102449889</v>
      </c>
      <c r="AZ76" s="126">
        <f t="shared" si="56"/>
        <v>17.714285714285712</v>
      </c>
      <c r="BA76" s="126">
        <f t="shared" si="57"/>
        <v>10.948905109489052</v>
      </c>
      <c r="BB76" s="150"/>
      <c r="BC76" s="229">
        <v>0</v>
      </c>
      <c r="BD76" s="229">
        <v>0</v>
      </c>
      <c r="BE76" s="229">
        <v>0</v>
      </c>
      <c r="BF76" s="134"/>
      <c r="BG76" s="134"/>
      <c r="BH76" s="134"/>
      <c r="BI76" s="134"/>
    </row>
    <row r="77" spans="1:62" ht="15" customHeight="1" thickBot="1" x14ac:dyDescent="0.25">
      <c r="A77" s="108" t="s">
        <v>164</v>
      </c>
      <c r="B77" s="272">
        <v>53</v>
      </c>
      <c r="C77" s="272">
        <v>34</v>
      </c>
      <c r="D77" s="272">
        <v>19</v>
      </c>
      <c r="E77" s="272"/>
      <c r="F77" s="272">
        <v>8</v>
      </c>
      <c r="G77" s="272">
        <v>7</v>
      </c>
      <c r="H77" s="272">
        <v>1</v>
      </c>
      <c r="I77" s="272"/>
      <c r="J77" s="272">
        <v>21</v>
      </c>
      <c r="K77" s="272">
        <v>12</v>
      </c>
      <c r="L77" s="272">
        <v>9</v>
      </c>
      <c r="M77" s="272"/>
      <c r="N77" s="272">
        <v>2</v>
      </c>
      <c r="O77" s="272">
        <v>2</v>
      </c>
      <c r="P77" s="272">
        <v>0</v>
      </c>
      <c r="Q77" s="272"/>
      <c r="R77" s="272">
        <v>5</v>
      </c>
      <c r="S77" s="272">
        <v>2</v>
      </c>
      <c r="T77" s="272">
        <v>3</v>
      </c>
      <c r="U77" s="272"/>
      <c r="V77" s="272">
        <v>17</v>
      </c>
      <c r="W77" s="272">
        <v>11</v>
      </c>
      <c r="X77" s="272">
        <v>6</v>
      </c>
      <c r="Y77" s="121"/>
      <c r="Z77" s="121">
        <v>0</v>
      </c>
      <c r="AA77" s="121">
        <v>0</v>
      </c>
      <c r="AB77" s="121">
        <v>0</v>
      </c>
      <c r="AD77" s="108" t="s">
        <v>164</v>
      </c>
      <c r="AE77" s="126">
        <f t="shared" si="40"/>
        <v>24.88262910798122</v>
      </c>
      <c r="AF77" s="126">
        <f t="shared" si="41"/>
        <v>29.565217391304348</v>
      </c>
      <c r="AG77" s="126">
        <f t="shared" si="42"/>
        <v>19.387755102040817</v>
      </c>
      <c r="AH77" s="211"/>
      <c r="AI77" s="126">
        <f t="shared" si="43"/>
        <v>19.047619047619047</v>
      </c>
      <c r="AJ77" s="126">
        <f t="shared" si="44"/>
        <v>26.923076923076923</v>
      </c>
      <c r="AK77" s="126">
        <f t="shared" si="45"/>
        <v>6.25</v>
      </c>
      <c r="AL77" s="122"/>
      <c r="AM77" s="126">
        <f t="shared" si="46"/>
        <v>50</v>
      </c>
      <c r="AN77" s="126">
        <f t="shared" si="47"/>
        <v>54.54545454545454</v>
      </c>
      <c r="AO77" s="126">
        <f t="shared" si="48"/>
        <v>45</v>
      </c>
      <c r="AP77" s="122"/>
      <c r="AQ77" s="126">
        <f t="shared" si="49"/>
        <v>4.8780487804878048</v>
      </c>
      <c r="AR77" s="126">
        <f t="shared" si="50"/>
        <v>8.695652173913043</v>
      </c>
      <c r="AS77" s="126">
        <f t="shared" si="51"/>
        <v>0</v>
      </c>
      <c r="AT77" s="122"/>
      <c r="AU77" s="126">
        <f t="shared" si="52"/>
        <v>9.2592592592592595</v>
      </c>
      <c r="AV77" s="126">
        <f t="shared" si="53"/>
        <v>8.695652173913043</v>
      </c>
      <c r="AW77" s="126">
        <f t="shared" si="54"/>
        <v>9.67741935483871</v>
      </c>
      <c r="AX77" s="122"/>
      <c r="AY77" s="126">
        <f t="shared" si="55"/>
        <v>50</v>
      </c>
      <c r="AZ77" s="126">
        <f t="shared" si="56"/>
        <v>52.380952380952387</v>
      </c>
      <c r="BA77" s="126">
        <f t="shared" si="57"/>
        <v>46.153846153846153</v>
      </c>
      <c r="BB77" s="211"/>
      <c r="BC77" s="232">
        <v>0</v>
      </c>
      <c r="BD77" s="232">
        <v>0</v>
      </c>
      <c r="BE77" s="232">
        <v>0</v>
      </c>
    </row>
    <row r="78" spans="1:62" s="102" customFormat="1" ht="15" customHeight="1" x14ac:dyDescent="0.2">
      <c r="A78" s="334" t="s">
        <v>256</v>
      </c>
      <c r="B78" s="334"/>
      <c r="C78" s="334"/>
      <c r="D78" s="334"/>
      <c r="E78" s="334"/>
      <c r="F78" s="334"/>
      <c r="G78" s="334"/>
      <c r="H78" s="334"/>
      <c r="I78" s="334"/>
      <c r="J78" s="334"/>
      <c r="K78" s="334"/>
      <c r="L78" s="334"/>
      <c r="M78" s="334"/>
      <c r="N78" s="334"/>
      <c r="O78" s="334"/>
      <c r="P78" s="334"/>
      <c r="Q78" s="334"/>
      <c r="R78" s="334"/>
      <c r="S78" s="334"/>
      <c r="T78" s="334"/>
      <c r="U78" s="334"/>
      <c r="V78" s="334"/>
      <c r="W78" s="334"/>
      <c r="X78" s="334"/>
      <c r="Y78" s="334"/>
      <c r="Z78" s="334"/>
      <c r="AA78" s="334"/>
      <c r="AB78" s="334"/>
      <c r="AD78" s="334" t="s">
        <v>256</v>
      </c>
      <c r="AE78" s="334"/>
      <c r="AF78" s="334"/>
      <c r="AG78" s="334"/>
      <c r="AH78" s="334"/>
      <c r="AI78" s="334"/>
      <c r="AJ78" s="334"/>
      <c r="AK78" s="334"/>
      <c r="AL78" s="334"/>
      <c r="AM78" s="334"/>
      <c r="AN78" s="334"/>
      <c r="AO78" s="334"/>
      <c r="AP78" s="334"/>
      <c r="AQ78" s="334"/>
      <c r="AR78" s="334"/>
      <c r="AS78" s="334"/>
      <c r="AT78" s="334"/>
      <c r="AU78" s="334"/>
      <c r="AV78" s="334"/>
      <c r="AW78" s="334"/>
      <c r="AX78" s="334"/>
      <c r="AY78" s="334"/>
      <c r="AZ78" s="334"/>
      <c r="BA78" s="334"/>
      <c r="BB78" s="334"/>
      <c r="BC78" s="334"/>
      <c r="BD78" s="334"/>
      <c r="BE78" s="334"/>
      <c r="BF78" s="96"/>
      <c r="BG78" s="96"/>
      <c r="BH78" s="96"/>
      <c r="BI78" s="96"/>
      <c r="BJ78" s="96"/>
    </row>
    <row r="79" spans="1:62" s="102" customFormat="1" ht="15" customHeight="1" x14ac:dyDescent="0.2">
      <c r="A79" s="335" t="s">
        <v>242</v>
      </c>
      <c r="B79" s="335"/>
      <c r="C79" s="335"/>
      <c r="D79" s="335"/>
      <c r="E79" s="335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D79" s="335" t="s">
        <v>242</v>
      </c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/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/>
      <c r="BD79" s="335"/>
      <c r="BE79" s="335"/>
      <c r="BF79" s="96"/>
      <c r="BG79" s="96"/>
      <c r="BH79" s="96"/>
      <c r="BI79" s="96"/>
      <c r="BJ79" s="96"/>
    </row>
  </sheetData>
  <mergeCells count="68">
    <mergeCell ref="A49:AB49"/>
    <mergeCell ref="AD49:BE49"/>
    <mergeCell ref="A46:AB46"/>
    <mergeCell ref="AD46:BE46"/>
    <mergeCell ref="A47:AB47"/>
    <mergeCell ref="AD47:BE47"/>
    <mergeCell ref="A48:AB48"/>
    <mergeCell ref="AD48:BE48"/>
    <mergeCell ref="A6:AB6"/>
    <mergeCell ref="AD6:BE6"/>
    <mergeCell ref="A7:AB7"/>
    <mergeCell ref="AD7:BE7"/>
    <mergeCell ref="A8:AB8"/>
    <mergeCell ref="AD8:BE8"/>
    <mergeCell ref="A3:AB3"/>
    <mergeCell ref="AD3:BE3"/>
    <mergeCell ref="A4:AB4"/>
    <mergeCell ref="AD4:BE4"/>
    <mergeCell ref="A5:AB5"/>
    <mergeCell ref="AD5:BE5"/>
    <mergeCell ref="A79:AB79"/>
    <mergeCell ref="AD79:BE79"/>
    <mergeCell ref="BC51:BE51"/>
    <mergeCell ref="A51:A52"/>
    <mergeCell ref="B51:D51"/>
    <mergeCell ref="F51:H51"/>
    <mergeCell ref="J51:L51"/>
    <mergeCell ref="N51:P51"/>
    <mergeCell ref="R51:T51"/>
    <mergeCell ref="V51:X51"/>
    <mergeCell ref="Z51:AB51"/>
    <mergeCell ref="AD51:AD52"/>
    <mergeCell ref="AE51:AG51"/>
    <mergeCell ref="AI51:AK51"/>
    <mergeCell ref="AM51:AO51"/>
    <mergeCell ref="AQ51:AS51"/>
    <mergeCell ref="F10:H10"/>
    <mergeCell ref="J10:L10"/>
    <mergeCell ref="N10:P10"/>
    <mergeCell ref="A78:AB78"/>
    <mergeCell ref="AD78:BE78"/>
    <mergeCell ref="AU51:AW51"/>
    <mergeCell ref="AY51:BA51"/>
    <mergeCell ref="AI10:AK10"/>
    <mergeCell ref="AM10:AO10"/>
    <mergeCell ref="AQ10:AS10"/>
    <mergeCell ref="AU10:AW10"/>
    <mergeCell ref="AY10:BA10"/>
    <mergeCell ref="A44:AB44"/>
    <mergeCell ref="AD44:BE44"/>
    <mergeCell ref="A45:AB45"/>
    <mergeCell ref="AD45:BE45"/>
    <mergeCell ref="Z1:AA2"/>
    <mergeCell ref="AA40:AB41"/>
    <mergeCell ref="BG1:BH2"/>
    <mergeCell ref="BG40:BH41"/>
    <mergeCell ref="A37:AB37"/>
    <mergeCell ref="AD37:BE37"/>
    <mergeCell ref="A38:AB38"/>
    <mergeCell ref="AD38:BE38"/>
    <mergeCell ref="BC10:BE10"/>
    <mergeCell ref="R10:T10"/>
    <mergeCell ref="V10:X10"/>
    <mergeCell ref="Z10:AB10"/>
    <mergeCell ref="AD10:AD11"/>
    <mergeCell ref="AE10:AG10"/>
    <mergeCell ref="A10:A11"/>
    <mergeCell ref="B10:D10"/>
  </mergeCells>
  <hyperlinks>
    <hyperlink ref="AD1" r:id="rId1" location="INDICE!A1" display="INDICE"/>
    <hyperlink ref="Z1" r:id="rId2" location="INDICE!A1"/>
    <hyperlink ref="Z1:AA2" location="INDICE!A1" display="INDICE"/>
    <hyperlink ref="AA40" r:id="rId3" location="INDICE!A1"/>
    <hyperlink ref="AA40:AB41" location="INDICE!A1" display="INDICE"/>
    <hyperlink ref="BG1" r:id="rId4" location="INDICE!A1"/>
    <hyperlink ref="BG1:BH2" location="INDICE!A1" display="INDICE"/>
    <hyperlink ref="BG40" r:id="rId5" location="INDICE!A1"/>
    <hyperlink ref="BG40:BH41" location="INDICE!A1" display="INDICE"/>
  </hyperlinks>
  <printOptions horizontalCentered="1"/>
  <pageMargins left="0.59055118110236227" right="0.59055118110236227" top="0.59055118110236227" bottom="0.98425196850393704" header="0" footer="0"/>
  <pageSetup scale="80" orientation="landscape" r:id="rId6"/>
  <headerFooter alignWithMargins="0"/>
  <rowBreaks count="2" manualBreakCount="2">
    <brk id="38" max="16383" man="1"/>
    <brk id="4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zoomScaleNormal="100" zoomScaleSheetLayoutView="50" workbookViewId="0">
      <selection activeCell="AE1" sqref="AE1:AF2"/>
    </sheetView>
  </sheetViews>
  <sheetFormatPr baseColWidth="10" defaultRowHeight="15" customHeight="1" x14ac:dyDescent="0.2"/>
  <cols>
    <col min="1" max="1" width="16.28515625" style="108" customWidth="1"/>
    <col min="2" max="4" width="7.5703125" style="108" customWidth="1"/>
    <col min="5" max="5" width="1.7109375" style="108" customWidth="1"/>
    <col min="6" max="8" width="7.140625" style="108" customWidth="1"/>
    <col min="9" max="9" width="1.7109375" style="108" customWidth="1"/>
    <col min="10" max="12" width="7.140625" style="108" customWidth="1"/>
    <col min="13" max="13" width="1.7109375" style="108" customWidth="1"/>
    <col min="14" max="16" width="7.140625" style="108" customWidth="1"/>
    <col min="17" max="17" width="1.7109375" style="108" customWidth="1"/>
    <col min="18" max="20" width="6.42578125" style="108" customWidth="1"/>
    <col min="21" max="21" width="1.7109375" style="108" customWidth="1"/>
    <col min="22" max="24" width="7" style="108" customWidth="1"/>
    <col min="25" max="25" width="1.7109375" style="108" customWidth="1"/>
    <col min="26" max="28" width="7.28515625" style="108" customWidth="1"/>
    <col min="29" max="33" width="8.7109375" style="171" customWidth="1"/>
    <col min="34" max="256" width="11.42578125" style="171"/>
    <col min="257" max="257" width="21.42578125" style="171" customWidth="1"/>
    <col min="258" max="258" width="8.42578125" style="171" customWidth="1"/>
    <col min="259" max="259" width="8.140625" style="171" customWidth="1"/>
    <col min="260" max="260" width="7.5703125" style="171" customWidth="1"/>
    <col min="261" max="261" width="1.7109375" style="171" customWidth="1"/>
    <col min="262" max="264" width="6.7109375" style="171" customWidth="1"/>
    <col min="265" max="265" width="1.7109375" style="171" customWidth="1"/>
    <col min="266" max="268" width="6.7109375" style="171" customWidth="1"/>
    <col min="269" max="269" width="1.7109375" style="171" customWidth="1"/>
    <col min="270" max="272" width="6.7109375" style="171" customWidth="1"/>
    <col min="273" max="273" width="1.7109375" style="171" customWidth="1"/>
    <col min="274" max="276" width="6.7109375" style="171" customWidth="1"/>
    <col min="277" max="277" width="1.7109375" style="171" customWidth="1"/>
    <col min="278" max="280" width="6.7109375" style="171" customWidth="1"/>
    <col min="281" max="281" width="1.7109375" style="171" customWidth="1"/>
    <col min="282" max="284" width="6.7109375" style="171" customWidth="1"/>
    <col min="285" max="512" width="11.42578125" style="171"/>
    <col min="513" max="513" width="21.42578125" style="171" customWidth="1"/>
    <col min="514" max="514" width="8.42578125" style="171" customWidth="1"/>
    <col min="515" max="515" width="8.140625" style="171" customWidth="1"/>
    <col min="516" max="516" width="7.5703125" style="171" customWidth="1"/>
    <col min="517" max="517" width="1.7109375" style="171" customWidth="1"/>
    <col min="518" max="520" width="6.7109375" style="171" customWidth="1"/>
    <col min="521" max="521" width="1.7109375" style="171" customWidth="1"/>
    <col min="522" max="524" width="6.7109375" style="171" customWidth="1"/>
    <col min="525" max="525" width="1.7109375" style="171" customWidth="1"/>
    <col min="526" max="528" width="6.7109375" style="171" customWidth="1"/>
    <col min="529" max="529" width="1.7109375" style="171" customWidth="1"/>
    <col min="530" max="532" width="6.7109375" style="171" customWidth="1"/>
    <col min="533" max="533" width="1.7109375" style="171" customWidth="1"/>
    <col min="534" max="536" width="6.7109375" style="171" customWidth="1"/>
    <col min="537" max="537" width="1.7109375" style="171" customWidth="1"/>
    <col min="538" max="540" width="6.7109375" style="171" customWidth="1"/>
    <col min="541" max="768" width="11.42578125" style="171"/>
    <col min="769" max="769" width="21.42578125" style="171" customWidth="1"/>
    <col min="770" max="770" width="8.42578125" style="171" customWidth="1"/>
    <col min="771" max="771" width="8.140625" style="171" customWidth="1"/>
    <col min="772" max="772" width="7.5703125" style="171" customWidth="1"/>
    <col min="773" max="773" width="1.7109375" style="171" customWidth="1"/>
    <col min="774" max="776" width="6.7109375" style="171" customWidth="1"/>
    <col min="777" max="777" width="1.7109375" style="171" customWidth="1"/>
    <col min="778" max="780" width="6.7109375" style="171" customWidth="1"/>
    <col min="781" max="781" width="1.7109375" style="171" customWidth="1"/>
    <col min="782" max="784" width="6.7109375" style="171" customWidth="1"/>
    <col min="785" max="785" width="1.7109375" style="171" customWidth="1"/>
    <col min="786" max="788" width="6.7109375" style="171" customWidth="1"/>
    <col min="789" max="789" width="1.7109375" style="171" customWidth="1"/>
    <col min="790" max="792" width="6.7109375" style="171" customWidth="1"/>
    <col min="793" max="793" width="1.7109375" style="171" customWidth="1"/>
    <col min="794" max="796" width="6.7109375" style="171" customWidth="1"/>
    <col min="797" max="1024" width="11.42578125" style="171"/>
    <col min="1025" max="1025" width="21.42578125" style="171" customWidth="1"/>
    <col min="1026" max="1026" width="8.42578125" style="171" customWidth="1"/>
    <col min="1027" max="1027" width="8.140625" style="171" customWidth="1"/>
    <col min="1028" max="1028" width="7.5703125" style="171" customWidth="1"/>
    <col min="1029" max="1029" width="1.7109375" style="171" customWidth="1"/>
    <col min="1030" max="1032" width="6.7109375" style="171" customWidth="1"/>
    <col min="1033" max="1033" width="1.7109375" style="171" customWidth="1"/>
    <col min="1034" max="1036" width="6.7109375" style="171" customWidth="1"/>
    <col min="1037" max="1037" width="1.7109375" style="171" customWidth="1"/>
    <col min="1038" max="1040" width="6.7109375" style="171" customWidth="1"/>
    <col min="1041" max="1041" width="1.7109375" style="171" customWidth="1"/>
    <col min="1042" max="1044" width="6.7109375" style="171" customWidth="1"/>
    <col min="1045" max="1045" width="1.7109375" style="171" customWidth="1"/>
    <col min="1046" max="1048" width="6.7109375" style="171" customWidth="1"/>
    <col min="1049" max="1049" width="1.7109375" style="171" customWidth="1"/>
    <col min="1050" max="1052" width="6.7109375" style="171" customWidth="1"/>
    <col min="1053" max="1280" width="11.42578125" style="171"/>
    <col min="1281" max="1281" width="21.42578125" style="171" customWidth="1"/>
    <col min="1282" max="1282" width="8.42578125" style="171" customWidth="1"/>
    <col min="1283" max="1283" width="8.140625" style="171" customWidth="1"/>
    <col min="1284" max="1284" width="7.5703125" style="171" customWidth="1"/>
    <col min="1285" max="1285" width="1.7109375" style="171" customWidth="1"/>
    <col min="1286" max="1288" width="6.7109375" style="171" customWidth="1"/>
    <col min="1289" max="1289" width="1.7109375" style="171" customWidth="1"/>
    <col min="1290" max="1292" width="6.7109375" style="171" customWidth="1"/>
    <col min="1293" max="1293" width="1.7109375" style="171" customWidth="1"/>
    <col min="1294" max="1296" width="6.7109375" style="171" customWidth="1"/>
    <col min="1297" max="1297" width="1.7109375" style="171" customWidth="1"/>
    <col min="1298" max="1300" width="6.7109375" style="171" customWidth="1"/>
    <col min="1301" max="1301" width="1.7109375" style="171" customWidth="1"/>
    <col min="1302" max="1304" width="6.7109375" style="171" customWidth="1"/>
    <col min="1305" max="1305" width="1.7109375" style="171" customWidth="1"/>
    <col min="1306" max="1308" width="6.7109375" style="171" customWidth="1"/>
    <col min="1309" max="1536" width="11.42578125" style="171"/>
    <col min="1537" max="1537" width="21.42578125" style="171" customWidth="1"/>
    <col min="1538" max="1538" width="8.42578125" style="171" customWidth="1"/>
    <col min="1539" max="1539" width="8.140625" style="171" customWidth="1"/>
    <col min="1540" max="1540" width="7.5703125" style="171" customWidth="1"/>
    <col min="1541" max="1541" width="1.7109375" style="171" customWidth="1"/>
    <col min="1542" max="1544" width="6.7109375" style="171" customWidth="1"/>
    <col min="1545" max="1545" width="1.7109375" style="171" customWidth="1"/>
    <col min="1546" max="1548" width="6.7109375" style="171" customWidth="1"/>
    <col min="1549" max="1549" width="1.7109375" style="171" customWidth="1"/>
    <col min="1550" max="1552" width="6.7109375" style="171" customWidth="1"/>
    <col min="1553" max="1553" width="1.7109375" style="171" customWidth="1"/>
    <col min="1554" max="1556" width="6.7109375" style="171" customWidth="1"/>
    <col min="1557" max="1557" width="1.7109375" style="171" customWidth="1"/>
    <col min="1558" max="1560" width="6.7109375" style="171" customWidth="1"/>
    <col min="1561" max="1561" width="1.7109375" style="171" customWidth="1"/>
    <col min="1562" max="1564" width="6.7109375" style="171" customWidth="1"/>
    <col min="1565" max="1792" width="11.42578125" style="171"/>
    <col min="1793" max="1793" width="21.42578125" style="171" customWidth="1"/>
    <col min="1794" max="1794" width="8.42578125" style="171" customWidth="1"/>
    <col min="1795" max="1795" width="8.140625" style="171" customWidth="1"/>
    <col min="1796" max="1796" width="7.5703125" style="171" customWidth="1"/>
    <col min="1797" max="1797" width="1.7109375" style="171" customWidth="1"/>
    <col min="1798" max="1800" width="6.7109375" style="171" customWidth="1"/>
    <col min="1801" max="1801" width="1.7109375" style="171" customWidth="1"/>
    <col min="1802" max="1804" width="6.7109375" style="171" customWidth="1"/>
    <col min="1805" max="1805" width="1.7109375" style="171" customWidth="1"/>
    <col min="1806" max="1808" width="6.7109375" style="171" customWidth="1"/>
    <col min="1809" max="1809" width="1.7109375" style="171" customWidth="1"/>
    <col min="1810" max="1812" width="6.7109375" style="171" customWidth="1"/>
    <col min="1813" max="1813" width="1.7109375" style="171" customWidth="1"/>
    <col min="1814" max="1816" width="6.7109375" style="171" customWidth="1"/>
    <col min="1817" max="1817" width="1.7109375" style="171" customWidth="1"/>
    <col min="1818" max="1820" width="6.7109375" style="171" customWidth="1"/>
    <col min="1821" max="2048" width="11.42578125" style="171"/>
    <col min="2049" max="2049" width="21.42578125" style="171" customWidth="1"/>
    <col min="2050" max="2050" width="8.42578125" style="171" customWidth="1"/>
    <col min="2051" max="2051" width="8.140625" style="171" customWidth="1"/>
    <col min="2052" max="2052" width="7.5703125" style="171" customWidth="1"/>
    <col min="2053" max="2053" width="1.7109375" style="171" customWidth="1"/>
    <col min="2054" max="2056" width="6.7109375" style="171" customWidth="1"/>
    <col min="2057" max="2057" width="1.7109375" style="171" customWidth="1"/>
    <col min="2058" max="2060" width="6.7109375" style="171" customWidth="1"/>
    <col min="2061" max="2061" width="1.7109375" style="171" customWidth="1"/>
    <col min="2062" max="2064" width="6.7109375" style="171" customWidth="1"/>
    <col min="2065" max="2065" width="1.7109375" style="171" customWidth="1"/>
    <col min="2066" max="2068" width="6.7109375" style="171" customWidth="1"/>
    <col min="2069" max="2069" width="1.7109375" style="171" customWidth="1"/>
    <col min="2070" max="2072" width="6.7109375" style="171" customWidth="1"/>
    <col min="2073" max="2073" width="1.7109375" style="171" customWidth="1"/>
    <col min="2074" max="2076" width="6.7109375" style="171" customWidth="1"/>
    <col min="2077" max="2304" width="11.42578125" style="171"/>
    <col min="2305" max="2305" width="21.42578125" style="171" customWidth="1"/>
    <col min="2306" max="2306" width="8.42578125" style="171" customWidth="1"/>
    <col min="2307" max="2307" width="8.140625" style="171" customWidth="1"/>
    <col min="2308" max="2308" width="7.5703125" style="171" customWidth="1"/>
    <col min="2309" max="2309" width="1.7109375" style="171" customWidth="1"/>
    <col min="2310" max="2312" width="6.7109375" style="171" customWidth="1"/>
    <col min="2313" max="2313" width="1.7109375" style="171" customWidth="1"/>
    <col min="2314" max="2316" width="6.7109375" style="171" customWidth="1"/>
    <col min="2317" max="2317" width="1.7109375" style="171" customWidth="1"/>
    <col min="2318" max="2320" width="6.7109375" style="171" customWidth="1"/>
    <col min="2321" max="2321" width="1.7109375" style="171" customWidth="1"/>
    <col min="2322" max="2324" width="6.7109375" style="171" customWidth="1"/>
    <col min="2325" max="2325" width="1.7109375" style="171" customWidth="1"/>
    <col min="2326" max="2328" width="6.7109375" style="171" customWidth="1"/>
    <col min="2329" max="2329" width="1.7109375" style="171" customWidth="1"/>
    <col min="2330" max="2332" width="6.7109375" style="171" customWidth="1"/>
    <col min="2333" max="2560" width="11.42578125" style="171"/>
    <col min="2561" max="2561" width="21.42578125" style="171" customWidth="1"/>
    <col min="2562" max="2562" width="8.42578125" style="171" customWidth="1"/>
    <col min="2563" max="2563" width="8.140625" style="171" customWidth="1"/>
    <col min="2564" max="2564" width="7.5703125" style="171" customWidth="1"/>
    <col min="2565" max="2565" width="1.7109375" style="171" customWidth="1"/>
    <col min="2566" max="2568" width="6.7109375" style="171" customWidth="1"/>
    <col min="2569" max="2569" width="1.7109375" style="171" customWidth="1"/>
    <col min="2570" max="2572" width="6.7109375" style="171" customWidth="1"/>
    <col min="2573" max="2573" width="1.7109375" style="171" customWidth="1"/>
    <col min="2574" max="2576" width="6.7109375" style="171" customWidth="1"/>
    <col min="2577" max="2577" width="1.7109375" style="171" customWidth="1"/>
    <col min="2578" max="2580" width="6.7109375" style="171" customWidth="1"/>
    <col min="2581" max="2581" width="1.7109375" style="171" customWidth="1"/>
    <col min="2582" max="2584" width="6.7109375" style="171" customWidth="1"/>
    <col min="2585" max="2585" width="1.7109375" style="171" customWidth="1"/>
    <col min="2586" max="2588" width="6.7109375" style="171" customWidth="1"/>
    <col min="2589" max="2816" width="11.42578125" style="171"/>
    <col min="2817" max="2817" width="21.42578125" style="171" customWidth="1"/>
    <col min="2818" max="2818" width="8.42578125" style="171" customWidth="1"/>
    <col min="2819" max="2819" width="8.140625" style="171" customWidth="1"/>
    <col min="2820" max="2820" width="7.5703125" style="171" customWidth="1"/>
    <col min="2821" max="2821" width="1.7109375" style="171" customWidth="1"/>
    <col min="2822" max="2824" width="6.7109375" style="171" customWidth="1"/>
    <col min="2825" max="2825" width="1.7109375" style="171" customWidth="1"/>
    <col min="2826" max="2828" width="6.7109375" style="171" customWidth="1"/>
    <col min="2829" max="2829" width="1.7109375" style="171" customWidth="1"/>
    <col min="2830" max="2832" width="6.7109375" style="171" customWidth="1"/>
    <col min="2833" max="2833" width="1.7109375" style="171" customWidth="1"/>
    <col min="2834" max="2836" width="6.7109375" style="171" customWidth="1"/>
    <col min="2837" max="2837" width="1.7109375" style="171" customWidth="1"/>
    <col min="2838" max="2840" width="6.7109375" style="171" customWidth="1"/>
    <col min="2841" max="2841" width="1.7109375" style="171" customWidth="1"/>
    <col min="2842" max="2844" width="6.7109375" style="171" customWidth="1"/>
    <col min="2845" max="3072" width="11.42578125" style="171"/>
    <col min="3073" max="3073" width="21.42578125" style="171" customWidth="1"/>
    <col min="3074" max="3074" width="8.42578125" style="171" customWidth="1"/>
    <col min="3075" max="3075" width="8.140625" style="171" customWidth="1"/>
    <col min="3076" max="3076" width="7.5703125" style="171" customWidth="1"/>
    <col min="3077" max="3077" width="1.7109375" style="171" customWidth="1"/>
    <col min="3078" max="3080" width="6.7109375" style="171" customWidth="1"/>
    <col min="3081" max="3081" width="1.7109375" style="171" customWidth="1"/>
    <col min="3082" max="3084" width="6.7109375" style="171" customWidth="1"/>
    <col min="3085" max="3085" width="1.7109375" style="171" customWidth="1"/>
    <col min="3086" max="3088" width="6.7109375" style="171" customWidth="1"/>
    <col min="3089" max="3089" width="1.7109375" style="171" customWidth="1"/>
    <col min="3090" max="3092" width="6.7109375" style="171" customWidth="1"/>
    <col min="3093" max="3093" width="1.7109375" style="171" customWidth="1"/>
    <col min="3094" max="3096" width="6.7109375" style="171" customWidth="1"/>
    <col min="3097" max="3097" width="1.7109375" style="171" customWidth="1"/>
    <col min="3098" max="3100" width="6.7109375" style="171" customWidth="1"/>
    <col min="3101" max="3328" width="11.42578125" style="171"/>
    <col min="3329" max="3329" width="21.42578125" style="171" customWidth="1"/>
    <col min="3330" max="3330" width="8.42578125" style="171" customWidth="1"/>
    <col min="3331" max="3331" width="8.140625" style="171" customWidth="1"/>
    <col min="3332" max="3332" width="7.5703125" style="171" customWidth="1"/>
    <col min="3333" max="3333" width="1.7109375" style="171" customWidth="1"/>
    <col min="3334" max="3336" width="6.7109375" style="171" customWidth="1"/>
    <col min="3337" max="3337" width="1.7109375" style="171" customWidth="1"/>
    <col min="3338" max="3340" width="6.7109375" style="171" customWidth="1"/>
    <col min="3341" max="3341" width="1.7109375" style="171" customWidth="1"/>
    <col min="3342" max="3344" width="6.7109375" style="171" customWidth="1"/>
    <col min="3345" max="3345" width="1.7109375" style="171" customWidth="1"/>
    <col min="3346" max="3348" width="6.7109375" style="171" customWidth="1"/>
    <col min="3349" max="3349" width="1.7109375" style="171" customWidth="1"/>
    <col min="3350" max="3352" width="6.7109375" style="171" customWidth="1"/>
    <col min="3353" max="3353" width="1.7109375" style="171" customWidth="1"/>
    <col min="3354" max="3356" width="6.7109375" style="171" customWidth="1"/>
    <col min="3357" max="3584" width="11.42578125" style="171"/>
    <col min="3585" max="3585" width="21.42578125" style="171" customWidth="1"/>
    <col min="3586" max="3586" width="8.42578125" style="171" customWidth="1"/>
    <col min="3587" max="3587" width="8.140625" style="171" customWidth="1"/>
    <col min="3588" max="3588" width="7.5703125" style="171" customWidth="1"/>
    <col min="3589" max="3589" width="1.7109375" style="171" customWidth="1"/>
    <col min="3590" max="3592" width="6.7109375" style="171" customWidth="1"/>
    <col min="3593" max="3593" width="1.7109375" style="171" customWidth="1"/>
    <col min="3594" max="3596" width="6.7109375" style="171" customWidth="1"/>
    <col min="3597" max="3597" width="1.7109375" style="171" customWidth="1"/>
    <col min="3598" max="3600" width="6.7109375" style="171" customWidth="1"/>
    <col min="3601" max="3601" width="1.7109375" style="171" customWidth="1"/>
    <col min="3602" max="3604" width="6.7109375" style="171" customWidth="1"/>
    <col min="3605" max="3605" width="1.7109375" style="171" customWidth="1"/>
    <col min="3606" max="3608" width="6.7109375" style="171" customWidth="1"/>
    <col min="3609" max="3609" width="1.7109375" style="171" customWidth="1"/>
    <col min="3610" max="3612" width="6.7109375" style="171" customWidth="1"/>
    <col min="3613" max="3840" width="11.42578125" style="171"/>
    <col min="3841" max="3841" width="21.42578125" style="171" customWidth="1"/>
    <col min="3842" max="3842" width="8.42578125" style="171" customWidth="1"/>
    <col min="3843" max="3843" width="8.140625" style="171" customWidth="1"/>
    <col min="3844" max="3844" width="7.5703125" style="171" customWidth="1"/>
    <col min="3845" max="3845" width="1.7109375" style="171" customWidth="1"/>
    <col min="3846" max="3848" width="6.7109375" style="171" customWidth="1"/>
    <col min="3849" max="3849" width="1.7109375" style="171" customWidth="1"/>
    <col min="3850" max="3852" width="6.7109375" style="171" customWidth="1"/>
    <col min="3853" max="3853" width="1.7109375" style="171" customWidth="1"/>
    <col min="3854" max="3856" width="6.7109375" style="171" customWidth="1"/>
    <col min="3857" max="3857" width="1.7109375" style="171" customWidth="1"/>
    <col min="3858" max="3860" width="6.7109375" style="171" customWidth="1"/>
    <col min="3861" max="3861" width="1.7109375" style="171" customWidth="1"/>
    <col min="3862" max="3864" width="6.7109375" style="171" customWidth="1"/>
    <col min="3865" max="3865" width="1.7109375" style="171" customWidth="1"/>
    <col min="3866" max="3868" width="6.7109375" style="171" customWidth="1"/>
    <col min="3869" max="4096" width="11.42578125" style="171"/>
    <col min="4097" max="4097" width="21.42578125" style="171" customWidth="1"/>
    <col min="4098" max="4098" width="8.42578125" style="171" customWidth="1"/>
    <col min="4099" max="4099" width="8.140625" style="171" customWidth="1"/>
    <col min="4100" max="4100" width="7.5703125" style="171" customWidth="1"/>
    <col min="4101" max="4101" width="1.7109375" style="171" customWidth="1"/>
    <col min="4102" max="4104" width="6.7109375" style="171" customWidth="1"/>
    <col min="4105" max="4105" width="1.7109375" style="171" customWidth="1"/>
    <col min="4106" max="4108" width="6.7109375" style="171" customWidth="1"/>
    <col min="4109" max="4109" width="1.7109375" style="171" customWidth="1"/>
    <col min="4110" max="4112" width="6.7109375" style="171" customWidth="1"/>
    <col min="4113" max="4113" width="1.7109375" style="171" customWidth="1"/>
    <col min="4114" max="4116" width="6.7109375" style="171" customWidth="1"/>
    <col min="4117" max="4117" width="1.7109375" style="171" customWidth="1"/>
    <col min="4118" max="4120" width="6.7109375" style="171" customWidth="1"/>
    <col min="4121" max="4121" width="1.7109375" style="171" customWidth="1"/>
    <col min="4122" max="4124" width="6.7109375" style="171" customWidth="1"/>
    <col min="4125" max="4352" width="11.42578125" style="171"/>
    <col min="4353" max="4353" width="21.42578125" style="171" customWidth="1"/>
    <col min="4354" max="4354" width="8.42578125" style="171" customWidth="1"/>
    <col min="4355" max="4355" width="8.140625" style="171" customWidth="1"/>
    <col min="4356" max="4356" width="7.5703125" style="171" customWidth="1"/>
    <col min="4357" max="4357" width="1.7109375" style="171" customWidth="1"/>
    <col min="4358" max="4360" width="6.7109375" style="171" customWidth="1"/>
    <col min="4361" max="4361" width="1.7109375" style="171" customWidth="1"/>
    <col min="4362" max="4364" width="6.7109375" style="171" customWidth="1"/>
    <col min="4365" max="4365" width="1.7109375" style="171" customWidth="1"/>
    <col min="4366" max="4368" width="6.7109375" style="171" customWidth="1"/>
    <col min="4369" max="4369" width="1.7109375" style="171" customWidth="1"/>
    <col min="4370" max="4372" width="6.7109375" style="171" customWidth="1"/>
    <col min="4373" max="4373" width="1.7109375" style="171" customWidth="1"/>
    <col min="4374" max="4376" width="6.7109375" style="171" customWidth="1"/>
    <col min="4377" max="4377" width="1.7109375" style="171" customWidth="1"/>
    <col min="4378" max="4380" width="6.7109375" style="171" customWidth="1"/>
    <col min="4381" max="4608" width="11.42578125" style="171"/>
    <col min="4609" max="4609" width="21.42578125" style="171" customWidth="1"/>
    <col min="4610" max="4610" width="8.42578125" style="171" customWidth="1"/>
    <col min="4611" max="4611" width="8.140625" style="171" customWidth="1"/>
    <col min="4612" max="4612" width="7.5703125" style="171" customWidth="1"/>
    <col min="4613" max="4613" width="1.7109375" style="171" customWidth="1"/>
    <col min="4614" max="4616" width="6.7109375" style="171" customWidth="1"/>
    <col min="4617" max="4617" width="1.7109375" style="171" customWidth="1"/>
    <col min="4618" max="4620" width="6.7109375" style="171" customWidth="1"/>
    <col min="4621" max="4621" width="1.7109375" style="171" customWidth="1"/>
    <col min="4622" max="4624" width="6.7109375" style="171" customWidth="1"/>
    <col min="4625" max="4625" width="1.7109375" style="171" customWidth="1"/>
    <col min="4626" max="4628" width="6.7109375" style="171" customWidth="1"/>
    <col min="4629" max="4629" width="1.7109375" style="171" customWidth="1"/>
    <col min="4630" max="4632" width="6.7109375" style="171" customWidth="1"/>
    <col min="4633" max="4633" width="1.7109375" style="171" customWidth="1"/>
    <col min="4634" max="4636" width="6.7109375" style="171" customWidth="1"/>
    <col min="4637" max="4864" width="11.42578125" style="171"/>
    <col min="4865" max="4865" width="21.42578125" style="171" customWidth="1"/>
    <col min="4866" max="4866" width="8.42578125" style="171" customWidth="1"/>
    <col min="4867" max="4867" width="8.140625" style="171" customWidth="1"/>
    <col min="4868" max="4868" width="7.5703125" style="171" customWidth="1"/>
    <col min="4869" max="4869" width="1.7109375" style="171" customWidth="1"/>
    <col min="4870" max="4872" width="6.7109375" style="171" customWidth="1"/>
    <col min="4873" max="4873" width="1.7109375" style="171" customWidth="1"/>
    <col min="4874" max="4876" width="6.7109375" style="171" customWidth="1"/>
    <col min="4877" max="4877" width="1.7109375" style="171" customWidth="1"/>
    <col min="4878" max="4880" width="6.7109375" style="171" customWidth="1"/>
    <col min="4881" max="4881" width="1.7109375" style="171" customWidth="1"/>
    <col min="4882" max="4884" width="6.7109375" style="171" customWidth="1"/>
    <col min="4885" max="4885" width="1.7109375" style="171" customWidth="1"/>
    <col min="4886" max="4888" width="6.7109375" style="171" customWidth="1"/>
    <col min="4889" max="4889" width="1.7109375" style="171" customWidth="1"/>
    <col min="4890" max="4892" width="6.7109375" style="171" customWidth="1"/>
    <col min="4893" max="5120" width="11.42578125" style="171"/>
    <col min="5121" max="5121" width="21.42578125" style="171" customWidth="1"/>
    <col min="5122" max="5122" width="8.42578125" style="171" customWidth="1"/>
    <col min="5123" max="5123" width="8.140625" style="171" customWidth="1"/>
    <col min="5124" max="5124" width="7.5703125" style="171" customWidth="1"/>
    <col min="5125" max="5125" width="1.7109375" style="171" customWidth="1"/>
    <col min="5126" max="5128" width="6.7109375" style="171" customWidth="1"/>
    <col min="5129" max="5129" width="1.7109375" style="171" customWidth="1"/>
    <col min="5130" max="5132" width="6.7109375" style="171" customWidth="1"/>
    <col min="5133" max="5133" width="1.7109375" style="171" customWidth="1"/>
    <col min="5134" max="5136" width="6.7109375" style="171" customWidth="1"/>
    <col min="5137" max="5137" width="1.7109375" style="171" customWidth="1"/>
    <col min="5138" max="5140" width="6.7109375" style="171" customWidth="1"/>
    <col min="5141" max="5141" width="1.7109375" style="171" customWidth="1"/>
    <col min="5142" max="5144" width="6.7109375" style="171" customWidth="1"/>
    <col min="5145" max="5145" width="1.7109375" style="171" customWidth="1"/>
    <col min="5146" max="5148" width="6.7109375" style="171" customWidth="1"/>
    <col min="5149" max="5376" width="11.42578125" style="171"/>
    <col min="5377" max="5377" width="21.42578125" style="171" customWidth="1"/>
    <col min="5378" max="5378" width="8.42578125" style="171" customWidth="1"/>
    <col min="5379" max="5379" width="8.140625" style="171" customWidth="1"/>
    <col min="5380" max="5380" width="7.5703125" style="171" customWidth="1"/>
    <col min="5381" max="5381" width="1.7109375" style="171" customWidth="1"/>
    <col min="5382" max="5384" width="6.7109375" style="171" customWidth="1"/>
    <col min="5385" max="5385" width="1.7109375" style="171" customWidth="1"/>
    <col min="5386" max="5388" width="6.7109375" style="171" customWidth="1"/>
    <col min="5389" max="5389" width="1.7109375" style="171" customWidth="1"/>
    <col min="5390" max="5392" width="6.7109375" style="171" customWidth="1"/>
    <col min="5393" max="5393" width="1.7109375" style="171" customWidth="1"/>
    <col min="5394" max="5396" width="6.7109375" style="171" customWidth="1"/>
    <col min="5397" max="5397" width="1.7109375" style="171" customWidth="1"/>
    <col min="5398" max="5400" width="6.7109375" style="171" customWidth="1"/>
    <col min="5401" max="5401" width="1.7109375" style="171" customWidth="1"/>
    <col min="5402" max="5404" width="6.7109375" style="171" customWidth="1"/>
    <col min="5405" max="5632" width="11.42578125" style="171"/>
    <col min="5633" max="5633" width="21.42578125" style="171" customWidth="1"/>
    <col min="5634" max="5634" width="8.42578125" style="171" customWidth="1"/>
    <col min="5635" max="5635" width="8.140625" style="171" customWidth="1"/>
    <col min="5636" max="5636" width="7.5703125" style="171" customWidth="1"/>
    <col min="5637" max="5637" width="1.7109375" style="171" customWidth="1"/>
    <col min="5638" max="5640" width="6.7109375" style="171" customWidth="1"/>
    <col min="5641" max="5641" width="1.7109375" style="171" customWidth="1"/>
    <col min="5642" max="5644" width="6.7109375" style="171" customWidth="1"/>
    <col min="5645" max="5645" width="1.7109375" style="171" customWidth="1"/>
    <col min="5646" max="5648" width="6.7109375" style="171" customWidth="1"/>
    <col min="5649" max="5649" width="1.7109375" style="171" customWidth="1"/>
    <col min="5650" max="5652" width="6.7109375" style="171" customWidth="1"/>
    <col min="5653" max="5653" width="1.7109375" style="171" customWidth="1"/>
    <col min="5654" max="5656" width="6.7109375" style="171" customWidth="1"/>
    <col min="5657" max="5657" width="1.7109375" style="171" customWidth="1"/>
    <col min="5658" max="5660" width="6.7109375" style="171" customWidth="1"/>
    <col min="5661" max="5888" width="11.42578125" style="171"/>
    <col min="5889" max="5889" width="21.42578125" style="171" customWidth="1"/>
    <col min="5890" max="5890" width="8.42578125" style="171" customWidth="1"/>
    <col min="5891" max="5891" width="8.140625" style="171" customWidth="1"/>
    <col min="5892" max="5892" width="7.5703125" style="171" customWidth="1"/>
    <col min="5893" max="5893" width="1.7109375" style="171" customWidth="1"/>
    <col min="5894" max="5896" width="6.7109375" style="171" customWidth="1"/>
    <col min="5897" max="5897" width="1.7109375" style="171" customWidth="1"/>
    <col min="5898" max="5900" width="6.7109375" style="171" customWidth="1"/>
    <col min="5901" max="5901" width="1.7109375" style="171" customWidth="1"/>
    <col min="5902" max="5904" width="6.7109375" style="171" customWidth="1"/>
    <col min="5905" max="5905" width="1.7109375" style="171" customWidth="1"/>
    <col min="5906" max="5908" width="6.7109375" style="171" customWidth="1"/>
    <col min="5909" max="5909" width="1.7109375" style="171" customWidth="1"/>
    <col min="5910" max="5912" width="6.7109375" style="171" customWidth="1"/>
    <col min="5913" max="5913" width="1.7109375" style="171" customWidth="1"/>
    <col min="5914" max="5916" width="6.7109375" style="171" customWidth="1"/>
    <col min="5917" max="6144" width="11.42578125" style="171"/>
    <col min="6145" max="6145" width="21.42578125" style="171" customWidth="1"/>
    <col min="6146" max="6146" width="8.42578125" style="171" customWidth="1"/>
    <col min="6147" max="6147" width="8.140625" style="171" customWidth="1"/>
    <col min="6148" max="6148" width="7.5703125" style="171" customWidth="1"/>
    <col min="6149" max="6149" width="1.7109375" style="171" customWidth="1"/>
    <col min="6150" max="6152" width="6.7109375" style="171" customWidth="1"/>
    <col min="6153" max="6153" width="1.7109375" style="171" customWidth="1"/>
    <col min="6154" max="6156" width="6.7109375" style="171" customWidth="1"/>
    <col min="6157" max="6157" width="1.7109375" style="171" customWidth="1"/>
    <col min="6158" max="6160" width="6.7109375" style="171" customWidth="1"/>
    <col min="6161" max="6161" width="1.7109375" style="171" customWidth="1"/>
    <col min="6162" max="6164" width="6.7109375" style="171" customWidth="1"/>
    <col min="6165" max="6165" width="1.7109375" style="171" customWidth="1"/>
    <col min="6166" max="6168" width="6.7109375" style="171" customWidth="1"/>
    <col min="6169" max="6169" width="1.7109375" style="171" customWidth="1"/>
    <col min="6170" max="6172" width="6.7109375" style="171" customWidth="1"/>
    <col min="6173" max="6400" width="11.42578125" style="171"/>
    <col min="6401" max="6401" width="21.42578125" style="171" customWidth="1"/>
    <col min="6402" max="6402" width="8.42578125" style="171" customWidth="1"/>
    <col min="6403" max="6403" width="8.140625" style="171" customWidth="1"/>
    <col min="6404" max="6404" width="7.5703125" style="171" customWidth="1"/>
    <col min="6405" max="6405" width="1.7109375" style="171" customWidth="1"/>
    <col min="6406" max="6408" width="6.7109375" style="171" customWidth="1"/>
    <col min="6409" max="6409" width="1.7109375" style="171" customWidth="1"/>
    <col min="6410" max="6412" width="6.7109375" style="171" customWidth="1"/>
    <col min="6413" max="6413" width="1.7109375" style="171" customWidth="1"/>
    <col min="6414" max="6416" width="6.7109375" style="171" customWidth="1"/>
    <col min="6417" max="6417" width="1.7109375" style="171" customWidth="1"/>
    <col min="6418" max="6420" width="6.7109375" style="171" customWidth="1"/>
    <col min="6421" max="6421" width="1.7109375" style="171" customWidth="1"/>
    <col min="6422" max="6424" width="6.7109375" style="171" customWidth="1"/>
    <col min="6425" max="6425" width="1.7109375" style="171" customWidth="1"/>
    <col min="6426" max="6428" width="6.7109375" style="171" customWidth="1"/>
    <col min="6429" max="6656" width="11.42578125" style="171"/>
    <col min="6657" max="6657" width="21.42578125" style="171" customWidth="1"/>
    <col min="6658" max="6658" width="8.42578125" style="171" customWidth="1"/>
    <col min="6659" max="6659" width="8.140625" style="171" customWidth="1"/>
    <col min="6660" max="6660" width="7.5703125" style="171" customWidth="1"/>
    <col min="6661" max="6661" width="1.7109375" style="171" customWidth="1"/>
    <col min="6662" max="6664" width="6.7109375" style="171" customWidth="1"/>
    <col min="6665" max="6665" width="1.7109375" style="171" customWidth="1"/>
    <col min="6666" max="6668" width="6.7109375" style="171" customWidth="1"/>
    <col min="6669" max="6669" width="1.7109375" style="171" customWidth="1"/>
    <col min="6670" max="6672" width="6.7109375" style="171" customWidth="1"/>
    <col min="6673" max="6673" width="1.7109375" style="171" customWidth="1"/>
    <col min="6674" max="6676" width="6.7109375" style="171" customWidth="1"/>
    <col min="6677" max="6677" width="1.7109375" style="171" customWidth="1"/>
    <col min="6678" max="6680" width="6.7109375" style="171" customWidth="1"/>
    <col min="6681" max="6681" width="1.7109375" style="171" customWidth="1"/>
    <col min="6682" max="6684" width="6.7109375" style="171" customWidth="1"/>
    <col min="6685" max="6912" width="11.42578125" style="171"/>
    <col min="6913" max="6913" width="21.42578125" style="171" customWidth="1"/>
    <col min="6914" max="6914" width="8.42578125" style="171" customWidth="1"/>
    <col min="6915" max="6915" width="8.140625" style="171" customWidth="1"/>
    <col min="6916" max="6916" width="7.5703125" style="171" customWidth="1"/>
    <col min="6917" max="6917" width="1.7109375" style="171" customWidth="1"/>
    <col min="6918" max="6920" width="6.7109375" style="171" customWidth="1"/>
    <col min="6921" max="6921" width="1.7109375" style="171" customWidth="1"/>
    <col min="6922" max="6924" width="6.7109375" style="171" customWidth="1"/>
    <col min="6925" max="6925" width="1.7109375" style="171" customWidth="1"/>
    <col min="6926" max="6928" width="6.7109375" style="171" customWidth="1"/>
    <col min="6929" max="6929" width="1.7109375" style="171" customWidth="1"/>
    <col min="6930" max="6932" width="6.7109375" style="171" customWidth="1"/>
    <col min="6933" max="6933" width="1.7109375" style="171" customWidth="1"/>
    <col min="6934" max="6936" width="6.7109375" style="171" customWidth="1"/>
    <col min="6937" max="6937" width="1.7109375" style="171" customWidth="1"/>
    <col min="6938" max="6940" width="6.7109375" style="171" customWidth="1"/>
    <col min="6941" max="7168" width="11.42578125" style="171"/>
    <col min="7169" max="7169" width="21.42578125" style="171" customWidth="1"/>
    <col min="7170" max="7170" width="8.42578125" style="171" customWidth="1"/>
    <col min="7171" max="7171" width="8.140625" style="171" customWidth="1"/>
    <col min="7172" max="7172" width="7.5703125" style="171" customWidth="1"/>
    <col min="7173" max="7173" width="1.7109375" style="171" customWidth="1"/>
    <col min="7174" max="7176" width="6.7109375" style="171" customWidth="1"/>
    <col min="7177" max="7177" width="1.7109375" style="171" customWidth="1"/>
    <col min="7178" max="7180" width="6.7109375" style="171" customWidth="1"/>
    <col min="7181" max="7181" width="1.7109375" style="171" customWidth="1"/>
    <col min="7182" max="7184" width="6.7109375" style="171" customWidth="1"/>
    <col min="7185" max="7185" width="1.7109375" style="171" customWidth="1"/>
    <col min="7186" max="7188" width="6.7109375" style="171" customWidth="1"/>
    <col min="7189" max="7189" width="1.7109375" style="171" customWidth="1"/>
    <col min="7190" max="7192" width="6.7109375" style="171" customWidth="1"/>
    <col min="7193" max="7193" width="1.7109375" style="171" customWidth="1"/>
    <col min="7194" max="7196" width="6.7109375" style="171" customWidth="1"/>
    <col min="7197" max="7424" width="11.42578125" style="171"/>
    <col min="7425" max="7425" width="21.42578125" style="171" customWidth="1"/>
    <col min="7426" max="7426" width="8.42578125" style="171" customWidth="1"/>
    <col min="7427" max="7427" width="8.140625" style="171" customWidth="1"/>
    <col min="7428" max="7428" width="7.5703125" style="171" customWidth="1"/>
    <col min="7429" max="7429" width="1.7109375" style="171" customWidth="1"/>
    <col min="7430" max="7432" width="6.7109375" style="171" customWidth="1"/>
    <col min="7433" max="7433" width="1.7109375" style="171" customWidth="1"/>
    <col min="7434" max="7436" width="6.7109375" style="171" customWidth="1"/>
    <col min="7437" max="7437" width="1.7109375" style="171" customWidth="1"/>
    <col min="7438" max="7440" width="6.7109375" style="171" customWidth="1"/>
    <col min="7441" max="7441" width="1.7109375" style="171" customWidth="1"/>
    <col min="7442" max="7444" width="6.7109375" style="171" customWidth="1"/>
    <col min="7445" max="7445" width="1.7109375" style="171" customWidth="1"/>
    <col min="7446" max="7448" width="6.7109375" style="171" customWidth="1"/>
    <col min="7449" max="7449" width="1.7109375" style="171" customWidth="1"/>
    <col min="7450" max="7452" width="6.7109375" style="171" customWidth="1"/>
    <col min="7453" max="7680" width="11.42578125" style="171"/>
    <col min="7681" max="7681" width="21.42578125" style="171" customWidth="1"/>
    <col min="7682" max="7682" width="8.42578125" style="171" customWidth="1"/>
    <col min="7683" max="7683" width="8.140625" style="171" customWidth="1"/>
    <col min="7684" max="7684" width="7.5703125" style="171" customWidth="1"/>
    <col min="7685" max="7685" width="1.7109375" style="171" customWidth="1"/>
    <col min="7686" max="7688" width="6.7109375" style="171" customWidth="1"/>
    <col min="7689" max="7689" width="1.7109375" style="171" customWidth="1"/>
    <col min="7690" max="7692" width="6.7109375" style="171" customWidth="1"/>
    <col min="7693" max="7693" width="1.7109375" style="171" customWidth="1"/>
    <col min="7694" max="7696" width="6.7109375" style="171" customWidth="1"/>
    <col min="7697" max="7697" width="1.7109375" style="171" customWidth="1"/>
    <col min="7698" max="7700" width="6.7109375" style="171" customWidth="1"/>
    <col min="7701" max="7701" width="1.7109375" style="171" customWidth="1"/>
    <col min="7702" max="7704" width="6.7109375" style="171" customWidth="1"/>
    <col min="7705" max="7705" width="1.7109375" style="171" customWidth="1"/>
    <col min="7706" max="7708" width="6.7109375" style="171" customWidth="1"/>
    <col min="7709" max="7936" width="11.42578125" style="171"/>
    <col min="7937" max="7937" width="21.42578125" style="171" customWidth="1"/>
    <col min="7938" max="7938" width="8.42578125" style="171" customWidth="1"/>
    <col min="7939" max="7939" width="8.140625" style="171" customWidth="1"/>
    <col min="7940" max="7940" width="7.5703125" style="171" customWidth="1"/>
    <col min="7941" max="7941" width="1.7109375" style="171" customWidth="1"/>
    <col min="7942" max="7944" width="6.7109375" style="171" customWidth="1"/>
    <col min="7945" max="7945" width="1.7109375" style="171" customWidth="1"/>
    <col min="7946" max="7948" width="6.7109375" style="171" customWidth="1"/>
    <col min="7949" max="7949" width="1.7109375" style="171" customWidth="1"/>
    <col min="7950" max="7952" width="6.7109375" style="171" customWidth="1"/>
    <col min="7953" max="7953" width="1.7109375" style="171" customWidth="1"/>
    <col min="7954" max="7956" width="6.7109375" style="171" customWidth="1"/>
    <col min="7957" max="7957" width="1.7109375" style="171" customWidth="1"/>
    <col min="7958" max="7960" width="6.7109375" style="171" customWidth="1"/>
    <col min="7961" max="7961" width="1.7109375" style="171" customWidth="1"/>
    <col min="7962" max="7964" width="6.7109375" style="171" customWidth="1"/>
    <col min="7965" max="8192" width="11.42578125" style="171"/>
    <col min="8193" max="8193" width="21.42578125" style="171" customWidth="1"/>
    <col min="8194" max="8194" width="8.42578125" style="171" customWidth="1"/>
    <col min="8195" max="8195" width="8.140625" style="171" customWidth="1"/>
    <col min="8196" max="8196" width="7.5703125" style="171" customWidth="1"/>
    <col min="8197" max="8197" width="1.7109375" style="171" customWidth="1"/>
    <col min="8198" max="8200" width="6.7109375" style="171" customWidth="1"/>
    <col min="8201" max="8201" width="1.7109375" style="171" customWidth="1"/>
    <col min="8202" max="8204" width="6.7109375" style="171" customWidth="1"/>
    <col min="8205" max="8205" width="1.7109375" style="171" customWidth="1"/>
    <col min="8206" max="8208" width="6.7109375" style="171" customWidth="1"/>
    <col min="8209" max="8209" width="1.7109375" style="171" customWidth="1"/>
    <col min="8210" max="8212" width="6.7109375" style="171" customWidth="1"/>
    <col min="8213" max="8213" width="1.7109375" style="171" customWidth="1"/>
    <col min="8214" max="8216" width="6.7109375" style="171" customWidth="1"/>
    <col min="8217" max="8217" width="1.7109375" style="171" customWidth="1"/>
    <col min="8218" max="8220" width="6.7109375" style="171" customWidth="1"/>
    <col min="8221" max="8448" width="11.42578125" style="171"/>
    <col min="8449" max="8449" width="21.42578125" style="171" customWidth="1"/>
    <col min="8450" max="8450" width="8.42578125" style="171" customWidth="1"/>
    <col min="8451" max="8451" width="8.140625" style="171" customWidth="1"/>
    <col min="8452" max="8452" width="7.5703125" style="171" customWidth="1"/>
    <col min="8453" max="8453" width="1.7109375" style="171" customWidth="1"/>
    <col min="8454" max="8456" width="6.7109375" style="171" customWidth="1"/>
    <col min="8457" max="8457" width="1.7109375" style="171" customWidth="1"/>
    <col min="8458" max="8460" width="6.7109375" style="171" customWidth="1"/>
    <col min="8461" max="8461" width="1.7109375" style="171" customWidth="1"/>
    <col min="8462" max="8464" width="6.7109375" style="171" customWidth="1"/>
    <col min="8465" max="8465" width="1.7109375" style="171" customWidth="1"/>
    <col min="8466" max="8468" width="6.7109375" style="171" customWidth="1"/>
    <col min="8469" max="8469" width="1.7109375" style="171" customWidth="1"/>
    <col min="8470" max="8472" width="6.7109375" style="171" customWidth="1"/>
    <col min="8473" max="8473" width="1.7109375" style="171" customWidth="1"/>
    <col min="8474" max="8476" width="6.7109375" style="171" customWidth="1"/>
    <col min="8477" max="8704" width="11.42578125" style="171"/>
    <col min="8705" max="8705" width="21.42578125" style="171" customWidth="1"/>
    <col min="8706" max="8706" width="8.42578125" style="171" customWidth="1"/>
    <col min="8707" max="8707" width="8.140625" style="171" customWidth="1"/>
    <col min="8708" max="8708" width="7.5703125" style="171" customWidth="1"/>
    <col min="8709" max="8709" width="1.7109375" style="171" customWidth="1"/>
    <col min="8710" max="8712" width="6.7109375" style="171" customWidth="1"/>
    <col min="8713" max="8713" width="1.7109375" style="171" customWidth="1"/>
    <col min="8714" max="8716" width="6.7109375" style="171" customWidth="1"/>
    <col min="8717" max="8717" width="1.7109375" style="171" customWidth="1"/>
    <col min="8718" max="8720" width="6.7109375" style="171" customWidth="1"/>
    <col min="8721" max="8721" width="1.7109375" style="171" customWidth="1"/>
    <col min="8722" max="8724" width="6.7109375" style="171" customWidth="1"/>
    <col min="8725" max="8725" width="1.7109375" style="171" customWidth="1"/>
    <col min="8726" max="8728" width="6.7109375" style="171" customWidth="1"/>
    <col min="8729" max="8729" width="1.7109375" style="171" customWidth="1"/>
    <col min="8730" max="8732" width="6.7109375" style="171" customWidth="1"/>
    <col min="8733" max="8960" width="11.42578125" style="171"/>
    <col min="8961" max="8961" width="21.42578125" style="171" customWidth="1"/>
    <col min="8962" max="8962" width="8.42578125" style="171" customWidth="1"/>
    <col min="8963" max="8963" width="8.140625" style="171" customWidth="1"/>
    <col min="8964" max="8964" width="7.5703125" style="171" customWidth="1"/>
    <col min="8965" max="8965" width="1.7109375" style="171" customWidth="1"/>
    <col min="8966" max="8968" width="6.7109375" style="171" customWidth="1"/>
    <col min="8969" max="8969" width="1.7109375" style="171" customWidth="1"/>
    <col min="8970" max="8972" width="6.7109375" style="171" customWidth="1"/>
    <col min="8973" max="8973" width="1.7109375" style="171" customWidth="1"/>
    <col min="8974" max="8976" width="6.7109375" style="171" customWidth="1"/>
    <col min="8977" max="8977" width="1.7109375" style="171" customWidth="1"/>
    <col min="8978" max="8980" width="6.7109375" style="171" customWidth="1"/>
    <col min="8981" max="8981" width="1.7109375" style="171" customWidth="1"/>
    <col min="8982" max="8984" width="6.7109375" style="171" customWidth="1"/>
    <col min="8985" max="8985" width="1.7109375" style="171" customWidth="1"/>
    <col min="8986" max="8988" width="6.7109375" style="171" customWidth="1"/>
    <col min="8989" max="9216" width="11.42578125" style="171"/>
    <col min="9217" max="9217" width="21.42578125" style="171" customWidth="1"/>
    <col min="9218" max="9218" width="8.42578125" style="171" customWidth="1"/>
    <col min="9219" max="9219" width="8.140625" style="171" customWidth="1"/>
    <col min="9220" max="9220" width="7.5703125" style="171" customWidth="1"/>
    <col min="9221" max="9221" width="1.7109375" style="171" customWidth="1"/>
    <col min="9222" max="9224" width="6.7109375" style="171" customWidth="1"/>
    <col min="9225" max="9225" width="1.7109375" style="171" customWidth="1"/>
    <col min="9226" max="9228" width="6.7109375" style="171" customWidth="1"/>
    <col min="9229" max="9229" width="1.7109375" style="171" customWidth="1"/>
    <col min="9230" max="9232" width="6.7109375" style="171" customWidth="1"/>
    <col min="9233" max="9233" width="1.7109375" style="171" customWidth="1"/>
    <col min="9234" max="9236" width="6.7109375" style="171" customWidth="1"/>
    <col min="9237" max="9237" width="1.7109375" style="171" customWidth="1"/>
    <col min="9238" max="9240" width="6.7109375" style="171" customWidth="1"/>
    <col min="9241" max="9241" width="1.7109375" style="171" customWidth="1"/>
    <col min="9242" max="9244" width="6.7109375" style="171" customWidth="1"/>
    <col min="9245" max="9472" width="11.42578125" style="171"/>
    <col min="9473" max="9473" width="21.42578125" style="171" customWidth="1"/>
    <col min="9474" max="9474" width="8.42578125" style="171" customWidth="1"/>
    <col min="9475" max="9475" width="8.140625" style="171" customWidth="1"/>
    <col min="9476" max="9476" width="7.5703125" style="171" customWidth="1"/>
    <col min="9477" max="9477" width="1.7109375" style="171" customWidth="1"/>
    <col min="9478" max="9480" width="6.7109375" style="171" customWidth="1"/>
    <col min="9481" max="9481" width="1.7109375" style="171" customWidth="1"/>
    <col min="9482" max="9484" width="6.7109375" style="171" customWidth="1"/>
    <col min="9485" max="9485" width="1.7109375" style="171" customWidth="1"/>
    <col min="9486" max="9488" width="6.7109375" style="171" customWidth="1"/>
    <col min="9489" max="9489" width="1.7109375" style="171" customWidth="1"/>
    <col min="9490" max="9492" width="6.7109375" style="171" customWidth="1"/>
    <col min="9493" max="9493" width="1.7109375" style="171" customWidth="1"/>
    <col min="9494" max="9496" width="6.7109375" style="171" customWidth="1"/>
    <col min="9497" max="9497" width="1.7109375" style="171" customWidth="1"/>
    <col min="9498" max="9500" width="6.7109375" style="171" customWidth="1"/>
    <col min="9501" max="9728" width="11.42578125" style="171"/>
    <col min="9729" max="9729" width="21.42578125" style="171" customWidth="1"/>
    <col min="9730" max="9730" width="8.42578125" style="171" customWidth="1"/>
    <col min="9731" max="9731" width="8.140625" style="171" customWidth="1"/>
    <col min="9732" max="9732" width="7.5703125" style="171" customWidth="1"/>
    <col min="9733" max="9733" width="1.7109375" style="171" customWidth="1"/>
    <col min="9734" max="9736" width="6.7109375" style="171" customWidth="1"/>
    <col min="9737" max="9737" width="1.7109375" style="171" customWidth="1"/>
    <col min="9738" max="9740" width="6.7109375" style="171" customWidth="1"/>
    <col min="9741" max="9741" width="1.7109375" style="171" customWidth="1"/>
    <col min="9742" max="9744" width="6.7109375" style="171" customWidth="1"/>
    <col min="9745" max="9745" width="1.7109375" style="171" customWidth="1"/>
    <col min="9746" max="9748" width="6.7109375" style="171" customWidth="1"/>
    <col min="9749" max="9749" width="1.7109375" style="171" customWidth="1"/>
    <col min="9750" max="9752" width="6.7109375" style="171" customWidth="1"/>
    <col min="9753" max="9753" width="1.7109375" style="171" customWidth="1"/>
    <col min="9754" max="9756" width="6.7109375" style="171" customWidth="1"/>
    <col min="9757" max="9984" width="11.42578125" style="171"/>
    <col min="9985" max="9985" width="21.42578125" style="171" customWidth="1"/>
    <col min="9986" max="9986" width="8.42578125" style="171" customWidth="1"/>
    <col min="9987" max="9987" width="8.140625" style="171" customWidth="1"/>
    <col min="9988" max="9988" width="7.5703125" style="171" customWidth="1"/>
    <col min="9989" max="9989" width="1.7109375" style="171" customWidth="1"/>
    <col min="9990" max="9992" width="6.7109375" style="171" customWidth="1"/>
    <col min="9993" max="9993" width="1.7109375" style="171" customWidth="1"/>
    <col min="9994" max="9996" width="6.7109375" style="171" customWidth="1"/>
    <col min="9997" max="9997" width="1.7109375" style="171" customWidth="1"/>
    <col min="9998" max="10000" width="6.7109375" style="171" customWidth="1"/>
    <col min="10001" max="10001" width="1.7109375" style="171" customWidth="1"/>
    <col min="10002" max="10004" width="6.7109375" style="171" customWidth="1"/>
    <col min="10005" max="10005" width="1.7109375" style="171" customWidth="1"/>
    <col min="10006" max="10008" width="6.7109375" style="171" customWidth="1"/>
    <col min="10009" max="10009" width="1.7109375" style="171" customWidth="1"/>
    <col min="10010" max="10012" width="6.7109375" style="171" customWidth="1"/>
    <col min="10013" max="10240" width="11.42578125" style="171"/>
    <col min="10241" max="10241" width="21.42578125" style="171" customWidth="1"/>
    <col min="10242" max="10242" width="8.42578125" style="171" customWidth="1"/>
    <col min="10243" max="10243" width="8.140625" style="171" customWidth="1"/>
    <col min="10244" max="10244" width="7.5703125" style="171" customWidth="1"/>
    <col min="10245" max="10245" width="1.7109375" style="171" customWidth="1"/>
    <col min="10246" max="10248" width="6.7109375" style="171" customWidth="1"/>
    <col min="10249" max="10249" width="1.7109375" style="171" customWidth="1"/>
    <col min="10250" max="10252" width="6.7109375" style="171" customWidth="1"/>
    <col min="10253" max="10253" width="1.7109375" style="171" customWidth="1"/>
    <col min="10254" max="10256" width="6.7109375" style="171" customWidth="1"/>
    <col min="10257" max="10257" width="1.7109375" style="171" customWidth="1"/>
    <col min="10258" max="10260" width="6.7109375" style="171" customWidth="1"/>
    <col min="10261" max="10261" width="1.7109375" style="171" customWidth="1"/>
    <col min="10262" max="10264" width="6.7109375" style="171" customWidth="1"/>
    <col min="10265" max="10265" width="1.7109375" style="171" customWidth="1"/>
    <col min="10266" max="10268" width="6.7109375" style="171" customWidth="1"/>
    <col min="10269" max="10496" width="11.42578125" style="171"/>
    <col min="10497" max="10497" width="21.42578125" style="171" customWidth="1"/>
    <col min="10498" max="10498" width="8.42578125" style="171" customWidth="1"/>
    <col min="10499" max="10499" width="8.140625" style="171" customWidth="1"/>
    <col min="10500" max="10500" width="7.5703125" style="171" customWidth="1"/>
    <col min="10501" max="10501" width="1.7109375" style="171" customWidth="1"/>
    <col min="10502" max="10504" width="6.7109375" style="171" customWidth="1"/>
    <col min="10505" max="10505" width="1.7109375" style="171" customWidth="1"/>
    <col min="10506" max="10508" width="6.7109375" style="171" customWidth="1"/>
    <col min="10509" max="10509" width="1.7109375" style="171" customWidth="1"/>
    <col min="10510" max="10512" width="6.7109375" style="171" customWidth="1"/>
    <col min="10513" max="10513" width="1.7109375" style="171" customWidth="1"/>
    <col min="10514" max="10516" width="6.7109375" style="171" customWidth="1"/>
    <col min="10517" max="10517" width="1.7109375" style="171" customWidth="1"/>
    <col min="10518" max="10520" width="6.7109375" style="171" customWidth="1"/>
    <col min="10521" max="10521" width="1.7109375" style="171" customWidth="1"/>
    <col min="10522" max="10524" width="6.7109375" style="171" customWidth="1"/>
    <col min="10525" max="10752" width="11.42578125" style="171"/>
    <col min="10753" max="10753" width="21.42578125" style="171" customWidth="1"/>
    <col min="10754" max="10754" width="8.42578125" style="171" customWidth="1"/>
    <col min="10755" max="10755" width="8.140625" style="171" customWidth="1"/>
    <col min="10756" max="10756" width="7.5703125" style="171" customWidth="1"/>
    <col min="10757" max="10757" width="1.7109375" style="171" customWidth="1"/>
    <col min="10758" max="10760" width="6.7109375" style="171" customWidth="1"/>
    <col min="10761" max="10761" width="1.7109375" style="171" customWidth="1"/>
    <col min="10762" max="10764" width="6.7109375" style="171" customWidth="1"/>
    <col min="10765" max="10765" width="1.7109375" style="171" customWidth="1"/>
    <col min="10766" max="10768" width="6.7109375" style="171" customWidth="1"/>
    <col min="10769" max="10769" width="1.7109375" style="171" customWidth="1"/>
    <col min="10770" max="10772" width="6.7109375" style="171" customWidth="1"/>
    <col min="10773" max="10773" width="1.7109375" style="171" customWidth="1"/>
    <col min="10774" max="10776" width="6.7109375" style="171" customWidth="1"/>
    <col min="10777" max="10777" width="1.7109375" style="171" customWidth="1"/>
    <col min="10778" max="10780" width="6.7109375" style="171" customWidth="1"/>
    <col min="10781" max="11008" width="11.42578125" style="171"/>
    <col min="11009" max="11009" width="21.42578125" style="171" customWidth="1"/>
    <col min="11010" max="11010" width="8.42578125" style="171" customWidth="1"/>
    <col min="11011" max="11011" width="8.140625" style="171" customWidth="1"/>
    <col min="11012" max="11012" width="7.5703125" style="171" customWidth="1"/>
    <col min="11013" max="11013" width="1.7109375" style="171" customWidth="1"/>
    <col min="11014" max="11016" width="6.7109375" style="171" customWidth="1"/>
    <col min="11017" max="11017" width="1.7109375" style="171" customWidth="1"/>
    <col min="11018" max="11020" width="6.7109375" style="171" customWidth="1"/>
    <col min="11021" max="11021" width="1.7109375" style="171" customWidth="1"/>
    <col min="11022" max="11024" width="6.7109375" style="171" customWidth="1"/>
    <col min="11025" max="11025" width="1.7109375" style="171" customWidth="1"/>
    <col min="11026" max="11028" width="6.7109375" style="171" customWidth="1"/>
    <col min="11029" max="11029" width="1.7109375" style="171" customWidth="1"/>
    <col min="11030" max="11032" width="6.7109375" style="171" customWidth="1"/>
    <col min="11033" max="11033" width="1.7109375" style="171" customWidth="1"/>
    <col min="11034" max="11036" width="6.7109375" style="171" customWidth="1"/>
    <col min="11037" max="11264" width="11.42578125" style="171"/>
    <col min="11265" max="11265" width="21.42578125" style="171" customWidth="1"/>
    <col min="11266" max="11266" width="8.42578125" style="171" customWidth="1"/>
    <col min="11267" max="11267" width="8.140625" style="171" customWidth="1"/>
    <col min="11268" max="11268" width="7.5703125" style="171" customWidth="1"/>
    <col min="11269" max="11269" width="1.7109375" style="171" customWidth="1"/>
    <col min="11270" max="11272" width="6.7109375" style="171" customWidth="1"/>
    <col min="11273" max="11273" width="1.7109375" style="171" customWidth="1"/>
    <col min="11274" max="11276" width="6.7109375" style="171" customWidth="1"/>
    <col min="11277" max="11277" width="1.7109375" style="171" customWidth="1"/>
    <col min="11278" max="11280" width="6.7109375" style="171" customWidth="1"/>
    <col min="11281" max="11281" width="1.7109375" style="171" customWidth="1"/>
    <col min="11282" max="11284" width="6.7109375" style="171" customWidth="1"/>
    <col min="11285" max="11285" width="1.7109375" style="171" customWidth="1"/>
    <col min="11286" max="11288" width="6.7109375" style="171" customWidth="1"/>
    <col min="11289" max="11289" width="1.7109375" style="171" customWidth="1"/>
    <col min="11290" max="11292" width="6.7109375" style="171" customWidth="1"/>
    <col min="11293" max="11520" width="11.42578125" style="171"/>
    <col min="11521" max="11521" width="21.42578125" style="171" customWidth="1"/>
    <col min="11522" max="11522" width="8.42578125" style="171" customWidth="1"/>
    <col min="11523" max="11523" width="8.140625" style="171" customWidth="1"/>
    <col min="11524" max="11524" width="7.5703125" style="171" customWidth="1"/>
    <col min="11525" max="11525" width="1.7109375" style="171" customWidth="1"/>
    <col min="11526" max="11528" width="6.7109375" style="171" customWidth="1"/>
    <col min="11529" max="11529" width="1.7109375" style="171" customWidth="1"/>
    <col min="11530" max="11532" width="6.7109375" style="171" customWidth="1"/>
    <col min="11533" max="11533" width="1.7109375" style="171" customWidth="1"/>
    <col min="11534" max="11536" width="6.7109375" style="171" customWidth="1"/>
    <col min="11537" max="11537" width="1.7109375" style="171" customWidth="1"/>
    <col min="11538" max="11540" width="6.7109375" style="171" customWidth="1"/>
    <col min="11541" max="11541" width="1.7109375" style="171" customWidth="1"/>
    <col min="11542" max="11544" width="6.7109375" style="171" customWidth="1"/>
    <col min="11545" max="11545" width="1.7109375" style="171" customWidth="1"/>
    <col min="11546" max="11548" width="6.7109375" style="171" customWidth="1"/>
    <col min="11549" max="11776" width="11.42578125" style="171"/>
    <col min="11777" max="11777" width="21.42578125" style="171" customWidth="1"/>
    <col min="11778" max="11778" width="8.42578125" style="171" customWidth="1"/>
    <col min="11779" max="11779" width="8.140625" style="171" customWidth="1"/>
    <col min="11780" max="11780" width="7.5703125" style="171" customWidth="1"/>
    <col min="11781" max="11781" width="1.7109375" style="171" customWidth="1"/>
    <col min="11782" max="11784" width="6.7109375" style="171" customWidth="1"/>
    <col min="11785" max="11785" width="1.7109375" style="171" customWidth="1"/>
    <col min="11786" max="11788" width="6.7109375" style="171" customWidth="1"/>
    <col min="11789" max="11789" width="1.7109375" style="171" customWidth="1"/>
    <col min="11790" max="11792" width="6.7109375" style="171" customWidth="1"/>
    <col min="11793" max="11793" width="1.7109375" style="171" customWidth="1"/>
    <col min="11794" max="11796" width="6.7109375" style="171" customWidth="1"/>
    <col min="11797" max="11797" width="1.7109375" style="171" customWidth="1"/>
    <col min="11798" max="11800" width="6.7109375" style="171" customWidth="1"/>
    <col min="11801" max="11801" width="1.7109375" style="171" customWidth="1"/>
    <col min="11802" max="11804" width="6.7109375" style="171" customWidth="1"/>
    <col min="11805" max="12032" width="11.42578125" style="171"/>
    <col min="12033" max="12033" width="21.42578125" style="171" customWidth="1"/>
    <col min="12034" max="12034" width="8.42578125" style="171" customWidth="1"/>
    <col min="12035" max="12035" width="8.140625" style="171" customWidth="1"/>
    <col min="12036" max="12036" width="7.5703125" style="171" customWidth="1"/>
    <col min="12037" max="12037" width="1.7109375" style="171" customWidth="1"/>
    <col min="12038" max="12040" width="6.7109375" style="171" customWidth="1"/>
    <col min="12041" max="12041" width="1.7109375" style="171" customWidth="1"/>
    <col min="12042" max="12044" width="6.7109375" style="171" customWidth="1"/>
    <col min="12045" max="12045" width="1.7109375" style="171" customWidth="1"/>
    <col min="12046" max="12048" width="6.7109375" style="171" customWidth="1"/>
    <col min="12049" max="12049" width="1.7109375" style="171" customWidth="1"/>
    <col min="12050" max="12052" width="6.7109375" style="171" customWidth="1"/>
    <col min="12053" max="12053" width="1.7109375" style="171" customWidth="1"/>
    <col min="12054" max="12056" width="6.7109375" style="171" customWidth="1"/>
    <col min="12057" max="12057" width="1.7109375" style="171" customWidth="1"/>
    <col min="12058" max="12060" width="6.7109375" style="171" customWidth="1"/>
    <col min="12061" max="12288" width="11.42578125" style="171"/>
    <col min="12289" max="12289" width="21.42578125" style="171" customWidth="1"/>
    <col min="12290" max="12290" width="8.42578125" style="171" customWidth="1"/>
    <col min="12291" max="12291" width="8.140625" style="171" customWidth="1"/>
    <col min="12292" max="12292" width="7.5703125" style="171" customWidth="1"/>
    <col min="12293" max="12293" width="1.7109375" style="171" customWidth="1"/>
    <col min="12294" max="12296" width="6.7109375" style="171" customWidth="1"/>
    <col min="12297" max="12297" width="1.7109375" style="171" customWidth="1"/>
    <col min="12298" max="12300" width="6.7109375" style="171" customWidth="1"/>
    <col min="12301" max="12301" width="1.7109375" style="171" customWidth="1"/>
    <col min="12302" max="12304" width="6.7109375" style="171" customWidth="1"/>
    <col min="12305" max="12305" width="1.7109375" style="171" customWidth="1"/>
    <col min="12306" max="12308" width="6.7109375" style="171" customWidth="1"/>
    <col min="12309" max="12309" width="1.7109375" style="171" customWidth="1"/>
    <col min="12310" max="12312" width="6.7109375" style="171" customWidth="1"/>
    <col min="12313" max="12313" width="1.7109375" style="171" customWidth="1"/>
    <col min="12314" max="12316" width="6.7109375" style="171" customWidth="1"/>
    <col min="12317" max="12544" width="11.42578125" style="171"/>
    <col min="12545" max="12545" width="21.42578125" style="171" customWidth="1"/>
    <col min="12546" max="12546" width="8.42578125" style="171" customWidth="1"/>
    <col min="12547" max="12547" width="8.140625" style="171" customWidth="1"/>
    <col min="12548" max="12548" width="7.5703125" style="171" customWidth="1"/>
    <col min="12549" max="12549" width="1.7109375" style="171" customWidth="1"/>
    <col min="12550" max="12552" width="6.7109375" style="171" customWidth="1"/>
    <col min="12553" max="12553" width="1.7109375" style="171" customWidth="1"/>
    <col min="12554" max="12556" width="6.7109375" style="171" customWidth="1"/>
    <col min="12557" max="12557" width="1.7109375" style="171" customWidth="1"/>
    <col min="12558" max="12560" width="6.7109375" style="171" customWidth="1"/>
    <col min="12561" max="12561" width="1.7109375" style="171" customWidth="1"/>
    <col min="12562" max="12564" width="6.7109375" style="171" customWidth="1"/>
    <col min="12565" max="12565" width="1.7109375" style="171" customWidth="1"/>
    <col min="12566" max="12568" width="6.7109375" style="171" customWidth="1"/>
    <col min="12569" max="12569" width="1.7109375" style="171" customWidth="1"/>
    <col min="12570" max="12572" width="6.7109375" style="171" customWidth="1"/>
    <col min="12573" max="12800" width="11.42578125" style="171"/>
    <col min="12801" max="12801" width="21.42578125" style="171" customWidth="1"/>
    <col min="12802" max="12802" width="8.42578125" style="171" customWidth="1"/>
    <col min="12803" max="12803" width="8.140625" style="171" customWidth="1"/>
    <col min="12804" max="12804" width="7.5703125" style="171" customWidth="1"/>
    <col min="12805" max="12805" width="1.7109375" style="171" customWidth="1"/>
    <col min="12806" max="12808" width="6.7109375" style="171" customWidth="1"/>
    <col min="12809" max="12809" width="1.7109375" style="171" customWidth="1"/>
    <col min="12810" max="12812" width="6.7109375" style="171" customWidth="1"/>
    <col min="12813" max="12813" width="1.7109375" style="171" customWidth="1"/>
    <col min="12814" max="12816" width="6.7109375" style="171" customWidth="1"/>
    <col min="12817" max="12817" width="1.7109375" style="171" customWidth="1"/>
    <col min="12818" max="12820" width="6.7109375" style="171" customWidth="1"/>
    <col min="12821" max="12821" width="1.7109375" style="171" customWidth="1"/>
    <col min="12822" max="12824" width="6.7109375" style="171" customWidth="1"/>
    <col min="12825" max="12825" width="1.7109375" style="171" customWidth="1"/>
    <col min="12826" max="12828" width="6.7109375" style="171" customWidth="1"/>
    <col min="12829" max="13056" width="11.42578125" style="171"/>
    <col min="13057" max="13057" width="21.42578125" style="171" customWidth="1"/>
    <col min="13058" max="13058" width="8.42578125" style="171" customWidth="1"/>
    <col min="13059" max="13059" width="8.140625" style="171" customWidth="1"/>
    <col min="13060" max="13060" width="7.5703125" style="171" customWidth="1"/>
    <col min="13061" max="13061" width="1.7109375" style="171" customWidth="1"/>
    <col min="13062" max="13064" width="6.7109375" style="171" customWidth="1"/>
    <col min="13065" max="13065" width="1.7109375" style="171" customWidth="1"/>
    <col min="13066" max="13068" width="6.7109375" style="171" customWidth="1"/>
    <col min="13069" max="13069" width="1.7109375" style="171" customWidth="1"/>
    <col min="13070" max="13072" width="6.7109375" style="171" customWidth="1"/>
    <col min="13073" max="13073" width="1.7109375" style="171" customWidth="1"/>
    <col min="13074" max="13076" width="6.7109375" style="171" customWidth="1"/>
    <col min="13077" max="13077" width="1.7109375" style="171" customWidth="1"/>
    <col min="13078" max="13080" width="6.7109375" style="171" customWidth="1"/>
    <col min="13081" max="13081" width="1.7109375" style="171" customWidth="1"/>
    <col min="13082" max="13084" width="6.7109375" style="171" customWidth="1"/>
    <col min="13085" max="13312" width="11.42578125" style="171"/>
    <col min="13313" max="13313" width="21.42578125" style="171" customWidth="1"/>
    <col min="13314" max="13314" width="8.42578125" style="171" customWidth="1"/>
    <col min="13315" max="13315" width="8.140625" style="171" customWidth="1"/>
    <col min="13316" max="13316" width="7.5703125" style="171" customWidth="1"/>
    <col min="13317" max="13317" width="1.7109375" style="171" customWidth="1"/>
    <col min="13318" max="13320" width="6.7109375" style="171" customWidth="1"/>
    <col min="13321" max="13321" width="1.7109375" style="171" customWidth="1"/>
    <col min="13322" max="13324" width="6.7109375" style="171" customWidth="1"/>
    <col min="13325" max="13325" width="1.7109375" style="171" customWidth="1"/>
    <col min="13326" max="13328" width="6.7109375" style="171" customWidth="1"/>
    <col min="13329" max="13329" width="1.7109375" style="171" customWidth="1"/>
    <col min="13330" max="13332" width="6.7109375" style="171" customWidth="1"/>
    <col min="13333" max="13333" width="1.7109375" style="171" customWidth="1"/>
    <col min="13334" max="13336" width="6.7109375" style="171" customWidth="1"/>
    <col min="13337" max="13337" width="1.7109375" style="171" customWidth="1"/>
    <col min="13338" max="13340" width="6.7109375" style="171" customWidth="1"/>
    <col min="13341" max="13568" width="11.42578125" style="171"/>
    <col min="13569" max="13569" width="21.42578125" style="171" customWidth="1"/>
    <col min="13570" max="13570" width="8.42578125" style="171" customWidth="1"/>
    <col min="13571" max="13571" width="8.140625" style="171" customWidth="1"/>
    <col min="13572" max="13572" width="7.5703125" style="171" customWidth="1"/>
    <col min="13573" max="13573" width="1.7109375" style="171" customWidth="1"/>
    <col min="13574" max="13576" width="6.7109375" style="171" customWidth="1"/>
    <col min="13577" max="13577" width="1.7109375" style="171" customWidth="1"/>
    <col min="13578" max="13580" width="6.7109375" style="171" customWidth="1"/>
    <col min="13581" max="13581" width="1.7109375" style="171" customWidth="1"/>
    <col min="13582" max="13584" width="6.7109375" style="171" customWidth="1"/>
    <col min="13585" max="13585" width="1.7109375" style="171" customWidth="1"/>
    <col min="13586" max="13588" width="6.7109375" style="171" customWidth="1"/>
    <col min="13589" max="13589" width="1.7109375" style="171" customWidth="1"/>
    <col min="13590" max="13592" width="6.7109375" style="171" customWidth="1"/>
    <col min="13593" max="13593" width="1.7109375" style="171" customWidth="1"/>
    <col min="13594" max="13596" width="6.7109375" style="171" customWidth="1"/>
    <col min="13597" max="13824" width="11.42578125" style="171"/>
    <col min="13825" max="13825" width="21.42578125" style="171" customWidth="1"/>
    <col min="13826" max="13826" width="8.42578125" style="171" customWidth="1"/>
    <col min="13827" max="13827" width="8.140625" style="171" customWidth="1"/>
    <col min="13828" max="13828" width="7.5703125" style="171" customWidth="1"/>
    <col min="13829" max="13829" width="1.7109375" style="171" customWidth="1"/>
    <col min="13830" max="13832" width="6.7109375" style="171" customWidth="1"/>
    <col min="13833" max="13833" width="1.7109375" style="171" customWidth="1"/>
    <col min="13834" max="13836" width="6.7109375" style="171" customWidth="1"/>
    <col min="13837" max="13837" width="1.7109375" style="171" customWidth="1"/>
    <col min="13838" max="13840" width="6.7109375" style="171" customWidth="1"/>
    <col min="13841" max="13841" width="1.7109375" style="171" customWidth="1"/>
    <col min="13842" max="13844" width="6.7109375" style="171" customWidth="1"/>
    <col min="13845" max="13845" width="1.7109375" style="171" customWidth="1"/>
    <col min="13846" max="13848" width="6.7109375" style="171" customWidth="1"/>
    <col min="13849" max="13849" width="1.7109375" style="171" customWidth="1"/>
    <col min="13850" max="13852" width="6.7109375" style="171" customWidth="1"/>
    <col min="13853" max="14080" width="11.42578125" style="171"/>
    <col min="14081" max="14081" width="21.42578125" style="171" customWidth="1"/>
    <col min="14082" max="14082" width="8.42578125" style="171" customWidth="1"/>
    <col min="14083" max="14083" width="8.140625" style="171" customWidth="1"/>
    <col min="14084" max="14084" width="7.5703125" style="171" customWidth="1"/>
    <col min="14085" max="14085" width="1.7109375" style="171" customWidth="1"/>
    <col min="14086" max="14088" width="6.7109375" style="171" customWidth="1"/>
    <col min="14089" max="14089" width="1.7109375" style="171" customWidth="1"/>
    <col min="14090" max="14092" width="6.7109375" style="171" customWidth="1"/>
    <col min="14093" max="14093" width="1.7109375" style="171" customWidth="1"/>
    <col min="14094" max="14096" width="6.7109375" style="171" customWidth="1"/>
    <col min="14097" max="14097" width="1.7109375" style="171" customWidth="1"/>
    <col min="14098" max="14100" width="6.7109375" style="171" customWidth="1"/>
    <col min="14101" max="14101" width="1.7109375" style="171" customWidth="1"/>
    <col min="14102" max="14104" width="6.7109375" style="171" customWidth="1"/>
    <col min="14105" max="14105" width="1.7109375" style="171" customWidth="1"/>
    <col min="14106" max="14108" width="6.7109375" style="171" customWidth="1"/>
    <col min="14109" max="14336" width="11.42578125" style="171"/>
    <col min="14337" max="14337" width="21.42578125" style="171" customWidth="1"/>
    <col min="14338" max="14338" width="8.42578125" style="171" customWidth="1"/>
    <col min="14339" max="14339" width="8.140625" style="171" customWidth="1"/>
    <col min="14340" max="14340" width="7.5703125" style="171" customWidth="1"/>
    <col min="14341" max="14341" width="1.7109375" style="171" customWidth="1"/>
    <col min="14342" max="14344" width="6.7109375" style="171" customWidth="1"/>
    <col min="14345" max="14345" width="1.7109375" style="171" customWidth="1"/>
    <col min="14346" max="14348" width="6.7109375" style="171" customWidth="1"/>
    <col min="14349" max="14349" width="1.7109375" style="171" customWidth="1"/>
    <col min="14350" max="14352" width="6.7109375" style="171" customWidth="1"/>
    <col min="14353" max="14353" width="1.7109375" style="171" customWidth="1"/>
    <col min="14354" max="14356" width="6.7109375" style="171" customWidth="1"/>
    <col min="14357" max="14357" width="1.7109375" style="171" customWidth="1"/>
    <col min="14358" max="14360" width="6.7109375" style="171" customWidth="1"/>
    <col min="14361" max="14361" width="1.7109375" style="171" customWidth="1"/>
    <col min="14362" max="14364" width="6.7109375" style="171" customWidth="1"/>
    <col min="14365" max="14592" width="11.42578125" style="171"/>
    <col min="14593" max="14593" width="21.42578125" style="171" customWidth="1"/>
    <col min="14594" max="14594" width="8.42578125" style="171" customWidth="1"/>
    <col min="14595" max="14595" width="8.140625" style="171" customWidth="1"/>
    <col min="14596" max="14596" width="7.5703125" style="171" customWidth="1"/>
    <col min="14597" max="14597" width="1.7109375" style="171" customWidth="1"/>
    <col min="14598" max="14600" width="6.7109375" style="171" customWidth="1"/>
    <col min="14601" max="14601" width="1.7109375" style="171" customWidth="1"/>
    <col min="14602" max="14604" width="6.7109375" style="171" customWidth="1"/>
    <col min="14605" max="14605" width="1.7109375" style="171" customWidth="1"/>
    <col min="14606" max="14608" width="6.7109375" style="171" customWidth="1"/>
    <col min="14609" max="14609" width="1.7109375" style="171" customWidth="1"/>
    <col min="14610" max="14612" width="6.7109375" style="171" customWidth="1"/>
    <col min="14613" max="14613" width="1.7109375" style="171" customWidth="1"/>
    <col min="14614" max="14616" width="6.7109375" style="171" customWidth="1"/>
    <col min="14617" max="14617" width="1.7109375" style="171" customWidth="1"/>
    <col min="14618" max="14620" width="6.7109375" style="171" customWidth="1"/>
    <col min="14621" max="14848" width="11.42578125" style="171"/>
    <col min="14849" max="14849" width="21.42578125" style="171" customWidth="1"/>
    <col min="14850" max="14850" width="8.42578125" style="171" customWidth="1"/>
    <col min="14851" max="14851" width="8.140625" style="171" customWidth="1"/>
    <col min="14852" max="14852" width="7.5703125" style="171" customWidth="1"/>
    <col min="14853" max="14853" width="1.7109375" style="171" customWidth="1"/>
    <col min="14854" max="14856" width="6.7109375" style="171" customWidth="1"/>
    <col min="14857" max="14857" width="1.7109375" style="171" customWidth="1"/>
    <col min="14858" max="14860" width="6.7109375" style="171" customWidth="1"/>
    <col min="14861" max="14861" width="1.7109375" style="171" customWidth="1"/>
    <col min="14862" max="14864" width="6.7109375" style="171" customWidth="1"/>
    <col min="14865" max="14865" width="1.7109375" style="171" customWidth="1"/>
    <col min="14866" max="14868" width="6.7109375" style="171" customWidth="1"/>
    <col min="14869" max="14869" width="1.7109375" style="171" customWidth="1"/>
    <col min="14870" max="14872" width="6.7109375" style="171" customWidth="1"/>
    <col min="14873" max="14873" width="1.7109375" style="171" customWidth="1"/>
    <col min="14874" max="14876" width="6.7109375" style="171" customWidth="1"/>
    <col min="14877" max="15104" width="11.42578125" style="171"/>
    <col min="15105" max="15105" width="21.42578125" style="171" customWidth="1"/>
    <col min="15106" max="15106" width="8.42578125" style="171" customWidth="1"/>
    <col min="15107" max="15107" width="8.140625" style="171" customWidth="1"/>
    <col min="15108" max="15108" width="7.5703125" style="171" customWidth="1"/>
    <col min="15109" max="15109" width="1.7109375" style="171" customWidth="1"/>
    <col min="15110" max="15112" width="6.7109375" style="171" customWidth="1"/>
    <col min="15113" max="15113" width="1.7109375" style="171" customWidth="1"/>
    <col min="15114" max="15116" width="6.7109375" style="171" customWidth="1"/>
    <col min="15117" max="15117" width="1.7109375" style="171" customWidth="1"/>
    <col min="15118" max="15120" width="6.7109375" style="171" customWidth="1"/>
    <col min="15121" max="15121" width="1.7109375" style="171" customWidth="1"/>
    <col min="15122" max="15124" width="6.7109375" style="171" customWidth="1"/>
    <col min="15125" max="15125" width="1.7109375" style="171" customWidth="1"/>
    <col min="15126" max="15128" width="6.7109375" style="171" customWidth="1"/>
    <col min="15129" max="15129" width="1.7109375" style="171" customWidth="1"/>
    <col min="15130" max="15132" width="6.7109375" style="171" customWidth="1"/>
    <col min="15133" max="15360" width="11.42578125" style="171"/>
    <col min="15361" max="15361" width="21.42578125" style="171" customWidth="1"/>
    <col min="15362" max="15362" width="8.42578125" style="171" customWidth="1"/>
    <col min="15363" max="15363" width="8.140625" style="171" customWidth="1"/>
    <col min="15364" max="15364" width="7.5703125" style="171" customWidth="1"/>
    <col min="15365" max="15365" width="1.7109375" style="171" customWidth="1"/>
    <col min="15366" max="15368" width="6.7109375" style="171" customWidth="1"/>
    <col min="15369" max="15369" width="1.7109375" style="171" customWidth="1"/>
    <col min="15370" max="15372" width="6.7109375" style="171" customWidth="1"/>
    <col min="15373" max="15373" width="1.7109375" style="171" customWidth="1"/>
    <col min="15374" max="15376" width="6.7109375" style="171" customWidth="1"/>
    <col min="15377" max="15377" width="1.7109375" style="171" customWidth="1"/>
    <col min="15378" max="15380" width="6.7109375" style="171" customWidth="1"/>
    <col min="15381" max="15381" width="1.7109375" style="171" customWidth="1"/>
    <col min="15382" max="15384" width="6.7109375" style="171" customWidth="1"/>
    <col min="15385" max="15385" width="1.7109375" style="171" customWidth="1"/>
    <col min="15386" max="15388" width="6.7109375" style="171" customWidth="1"/>
    <col min="15389" max="15616" width="11.42578125" style="171"/>
    <col min="15617" max="15617" width="21.42578125" style="171" customWidth="1"/>
    <col min="15618" max="15618" width="8.42578125" style="171" customWidth="1"/>
    <col min="15619" max="15619" width="8.140625" style="171" customWidth="1"/>
    <col min="15620" max="15620" width="7.5703125" style="171" customWidth="1"/>
    <col min="15621" max="15621" width="1.7109375" style="171" customWidth="1"/>
    <col min="15622" max="15624" width="6.7109375" style="171" customWidth="1"/>
    <col min="15625" max="15625" width="1.7109375" style="171" customWidth="1"/>
    <col min="15626" max="15628" width="6.7109375" style="171" customWidth="1"/>
    <col min="15629" max="15629" width="1.7109375" style="171" customWidth="1"/>
    <col min="15630" max="15632" width="6.7109375" style="171" customWidth="1"/>
    <col min="15633" max="15633" width="1.7109375" style="171" customWidth="1"/>
    <col min="15634" max="15636" width="6.7109375" style="171" customWidth="1"/>
    <col min="15637" max="15637" width="1.7109375" style="171" customWidth="1"/>
    <col min="15638" max="15640" width="6.7109375" style="171" customWidth="1"/>
    <col min="15641" max="15641" width="1.7109375" style="171" customWidth="1"/>
    <col min="15642" max="15644" width="6.7109375" style="171" customWidth="1"/>
    <col min="15645" max="15872" width="11.42578125" style="171"/>
    <col min="15873" max="15873" width="21.42578125" style="171" customWidth="1"/>
    <col min="15874" max="15874" width="8.42578125" style="171" customWidth="1"/>
    <col min="15875" max="15875" width="8.140625" style="171" customWidth="1"/>
    <col min="15876" max="15876" width="7.5703125" style="171" customWidth="1"/>
    <col min="15877" max="15877" width="1.7109375" style="171" customWidth="1"/>
    <col min="15878" max="15880" width="6.7109375" style="171" customWidth="1"/>
    <col min="15881" max="15881" width="1.7109375" style="171" customWidth="1"/>
    <col min="15882" max="15884" width="6.7109375" style="171" customWidth="1"/>
    <col min="15885" max="15885" width="1.7109375" style="171" customWidth="1"/>
    <col min="15886" max="15888" width="6.7109375" style="171" customWidth="1"/>
    <col min="15889" max="15889" width="1.7109375" style="171" customWidth="1"/>
    <col min="15890" max="15892" width="6.7109375" style="171" customWidth="1"/>
    <col min="15893" max="15893" width="1.7109375" style="171" customWidth="1"/>
    <col min="15894" max="15896" width="6.7109375" style="171" customWidth="1"/>
    <col min="15897" max="15897" width="1.7109375" style="171" customWidth="1"/>
    <col min="15898" max="15900" width="6.7109375" style="171" customWidth="1"/>
    <col min="15901" max="16128" width="11.42578125" style="171"/>
    <col min="16129" max="16129" width="21.42578125" style="171" customWidth="1"/>
    <col min="16130" max="16130" width="8.42578125" style="171" customWidth="1"/>
    <col min="16131" max="16131" width="8.140625" style="171" customWidth="1"/>
    <col min="16132" max="16132" width="7.5703125" style="171" customWidth="1"/>
    <col min="16133" max="16133" width="1.7109375" style="171" customWidth="1"/>
    <col min="16134" max="16136" width="6.7109375" style="171" customWidth="1"/>
    <col min="16137" max="16137" width="1.7109375" style="171" customWidth="1"/>
    <col min="16138" max="16140" width="6.7109375" style="171" customWidth="1"/>
    <col min="16141" max="16141" width="1.7109375" style="171" customWidth="1"/>
    <col min="16142" max="16144" width="6.7109375" style="171" customWidth="1"/>
    <col min="16145" max="16145" width="1.7109375" style="171" customWidth="1"/>
    <col min="16146" max="16148" width="6.7109375" style="171" customWidth="1"/>
    <col min="16149" max="16149" width="1.7109375" style="171" customWidth="1"/>
    <col min="16150" max="16152" width="6.7109375" style="171" customWidth="1"/>
    <col min="16153" max="16153" width="1.7109375" style="171" customWidth="1"/>
    <col min="16154" max="16156" width="6.7109375" style="171" customWidth="1"/>
    <col min="16157" max="16384" width="11.42578125" style="171"/>
  </cols>
  <sheetData>
    <row r="1" spans="1:33" s="163" customFormat="1" ht="15" customHeight="1" x14ac:dyDescent="0.2">
      <c r="A1" s="336" t="s">
        <v>325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171"/>
      <c r="AD1" s="29"/>
      <c r="AE1" s="318" t="s">
        <v>356</v>
      </c>
      <c r="AF1" s="318"/>
      <c r="AG1" s="171"/>
    </row>
    <row r="2" spans="1:33" s="163" customFormat="1" ht="15" customHeight="1" x14ac:dyDescent="0.2">
      <c r="A2" s="330" t="s">
        <v>342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171"/>
      <c r="AD2" s="30"/>
      <c r="AE2" s="318"/>
      <c r="AF2" s="318"/>
      <c r="AG2" s="171"/>
    </row>
    <row r="3" spans="1:33" s="163" customFormat="1" ht="15" customHeight="1" x14ac:dyDescent="0.2">
      <c r="A3" s="336" t="s">
        <v>254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171"/>
      <c r="AD3" s="171"/>
      <c r="AE3" s="171"/>
      <c r="AF3" s="171"/>
      <c r="AG3" s="171"/>
    </row>
    <row r="4" spans="1:33" s="163" customFormat="1" ht="15" customHeight="1" x14ac:dyDescent="0.2">
      <c r="A4" s="330" t="s">
        <v>255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171"/>
      <c r="AD4" s="171"/>
      <c r="AE4" s="171"/>
      <c r="AF4" s="171"/>
      <c r="AG4" s="171"/>
    </row>
    <row r="5" spans="1:33" s="163" customFormat="1" ht="15" customHeight="1" x14ac:dyDescent="0.2">
      <c r="A5" s="330" t="s">
        <v>515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ht="15" customHeight="1" x14ac:dyDescent="0.2">
      <c r="A7" s="332" t="s">
        <v>470</v>
      </c>
      <c r="B7" s="331" t="s">
        <v>19</v>
      </c>
      <c r="C7" s="331"/>
      <c r="D7" s="331"/>
      <c r="E7" s="109"/>
      <c r="F7" s="331" t="s">
        <v>116</v>
      </c>
      <c r="G7" s="331"/>
      <c r="H7" s="331"/>
      <c r="I7" s="109"/>
      <c r="J7" s="331" t="s">
        <v>117</v>
      </c>
      <c r="K7" s="331"/>
      <c r="L7" s="331"/>
      <c r="M7" s="109"/>
      <c r="N7" s="331" t="s">
        <v>118</v>
      </c>
      <c r="O7" s="331"/>
      <c r="P7" s="331"/>
      <c r="Q7" s="109"/>
      <c r="R7" s="331" t="s">
        <v>119</v>
      </c>
      <c r="S7" s="331"/>
      <c r="T7" s="331"/>
      <c r="U7" s="109"/>
      <c r="V7" s="331" t="s">
        <v>120</v>
      </c>
      <c r="W7" s="331"/>
      <c r="X7" s="331"/>
      <c r="Y7" s="109"/>
      <c r="Z7" s="331" t="s">
        <v>121</v>
      </c>
      <c r="AA7" s="331"/>
      <c r="AB7" s="331"/>
    </row>
    <row r="8" spans="1:33" ht="15" customHeight="1" thickBot="1" x14ac:dyDescent="0.25">
      <c r="A8" s="333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63" customFormat="1" ht="15" customHeight="1" x14ac:dyDescent="0.2">
      <c r="A9" s="112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71"/>
      <c r="AD9" s="171"/>
      <c r="AE9" s="171"/>
      <c r="AF9" s="171"/>
      <c r="AG9" s="171"/>
    </row>
    <row r="10" spans="1:33" s="163" customFormat="1" ht="15" customHeight="1" x14ac:dyDescent="0.2">
      <c r="A10" s="136" t="s">
        <v>19</v>
      </c>
      <c r="B10" s="152">
        <f t="shared" ref="B10:D11" si="0">+B16+B22</f>
        <v>12432</v>
      </c>
      <c r="C10" s="152">
        <f t="shared" si="0"/>
        <v>4528</v>
      </c>
      <c r="D10" s="152">
        <f t="shared" si="0"/>
        <v>7904</v>
      </c>
      <c r="E10" s="152"/>
      <c r="F10" s="251">
        <f t="shared" ref="F10:H12" si="1">+F16+F22</f>
        <v>0</v>
      </c>
      <c r="G10" s="251">
        <f t="shared" si="1"/>
        <v>0</v>
      </c>
      <c r="H10" s="251">
        <f t="shared" si="1"/>
        <v>0</v>
      </c>
      <c r="I10" s="251"/>
      <c r="J10" s="251">
        <f t="shared" ref="J10:L12" si="2">+J16+J22</f>
        <v>0</v>
      </c>
      <c r="K10" s="251">
        <f t="shared" si="2"/>
        <v>0</v>
      </c>
      <c r="L10" s="251">
        <f t="shared" si="2"/>
        <v>0</v>
      </c>
      <c r="M10" s="251"/>
      <c r="N10" s="251">
        <f t="shared" ref="N10:P12" si="3">+N16+N22</f>
        <v>0</v>
      </c>
      <c r="O10" s="251">
        <f t="shared" si="3"/>
        <v>0</v>
      </c>
      <c r="P10" s="251">
        <f t="shared" si="3"/>
        <v>0</v>
      </c>
      <c r="Q10" s="152"/>
      <c r="R10" s="152">
        <f t="shared" ref="R10:T12" si="4">+R16+R22</f>
        <v>5444</v>
      </c>
      <c r="S10" s="152">
        <f t="shared" si="4"/>
        <v>2047</v>
      </c>
      <c r="T10" s="152">
        <f t="shared" si="4"/>
        <v>3397</v>
      </c>
      <c r="U10" s="152"/>
      <c r="V10" s="152">
        <f t="shared" ref="V10:X12" si="5">+V16+V22</f>
        <v>4012</v>
      </c>
      <c r="W10" s="152">
        <f t="shared" si="5"/>
        <v>1430</v>
      </c>
      <c r="X10" s="152">
        <f t="shared" si="5"/>
        <v>2582</v>
      </c>
      <c r="Y10" s="152"/>
      <c r="Z10" s="152">
        <f t="shared" ref="Z10:AB12" si="6">+Z16+Z22</f>
        <v>2976</v>
      </c>
      <c r="AA10" s="152">
        <f t="shared" si="6"/>
        <v>1051</v>
      </c>
      <c r="AB10" s="152">
        <f t="shared" si="6"/>
        <v>1925</v>
      </c>
      <c r="AC10" s="171"/>
      <c r="AD10" s="171"/>
      <c r="AE10" s="171"/>
      <c r="AF10" s="171"/>
      <c r="AG10" s="171"/>
    </row>
    <row r="11" spans="1:33" s="163" customFormat="1" ht="15" customHeight="1" x14ac:dyDescent="0.2">
      <c r="A11" s="116" t="s">
        <v>73</v>
      </c>
      <c r="B11" s="115">
        <f t="shared" si="0"/>
        <v>11895</v>
      </c>
      <c r="C11" s="115">
        <f t="shared" si="0"/>
        <v>4207</v>
      </c>
      <c r="D11" s="115">
        <f t="shared" si="0"/>
        <v>7688</v>
      </c>
      <c r="E11" s="115"/>
      <c r="F11" s="229">
        <f t="shared" si="1"/>
        <v>0</v>
      </c>
      <c r="G11" s="229">
        <f t="shared" si="1"/>
        <v>0</v>
      </c>
      <c r="H11" s="229">
        <f t="shared" si="1"/>
        <v>0</v>
      </c>
      <c r="I11" s="229"/>
      <c r="J11" s="229">
        <f t="shared" si="2"/>
        <v>0</v>
      </c>
      <c r="K11" s="229">
        <f t="shared" si="2"/>
        <v>0</v>
      </c>
      <c r="L11" s="229">
        <f t="shared" si="2"/>
        <v>0</v>
      </c>
      <c r="M11" s="229"/>
      <c r="N11" s="229">
        <f t="shared" si="3"/>
        <v>0</v>
      </c>
      <c r="O11" s="229">
        <f t="shared" si="3"/>
        <v>0</v>
      </c>
      <c r="P11" s="229">
        <f t="shared" si="3"/>
        <v>0</v>
      </c>
      <c r="Q11" s="115"/>
      <c r="R11" s="115">
        <f t="shared" si="4"/>
        <v>5276</v>
      </c>
      <c r="S11" s="115">
        <f t="shared" si="4"/>
        <v>1939</v>
      </c>
      <c r="T11" s="115">
        <f t="shared" si="4"/>
        <v>3337</v>
      </c>
      <c r="U11" s="115"/>
      <c r="V11" s="115">
        <f t="shared" si="5"/>
        <v>3823</v>
      </c>
      <c r="W11" s="115">
        <f t="shared" si="5"/>
        <v>1316</v>
      </c>
      <c r="X11" s="115">
        <f t="shared" si="5"/>
        <v>2507</v>
      </c>
      <c r="Y11" s="115"/>
      <c r="Z11" s="115">
        <f t="shared" si="6"/>
        <v>2796</v>
      </c>
      <c r="AA11" s="115">
        <f t="shared" si="6"/>
        <v>952</v>
      </c>
      <c r="AB11" s="115">
        <f t="shared" si="6"/>
        <v>1844</v>
      </c>
      <c r="AC11" s="171"/>
      <c r="AD11" s="171"/>
      <c r="AE11" s="171"/>
      <c r="AF11" s="171"/>
      <c r="AG11" s="171"/>
    </row>
    <row r="12" spans="1:33" s="163" customFormat="1" ht="15" customHeight="1" x14ac:dyDescent="0.2">
      <c r="A12" s="116" t="s">
        <v>74</v>
      </c>
      <c r="B12" s="115">
        <f>+B18+B24</f>
        <v>0</v>
      </c>
      <c r="C12" s="115">
        <f>+C18+C24</f>
        <v>0</v>
      </c>
      <c r="D12" s="115">
        <f>+D18+D24</f>
        <v>0</v>
      </c>
      <c r="E12" s="115"/>
      <c r="F12" s="229">
        <f t="shared" si="1"/>
        <v>0</v>
      </c>
      <c r="G12" s="229">
        <f t="shared" si="1"/>
        <v>0</v>
      </c>
      <c r="H12" s="229">
        <f t="shared" si="1"/>
        <v>0</v>
      </c>
      <c r="I12" s="229"/>
      <c r="J12" s="229">
        <f t="shared" si="2"/>
        <v>0</v>
      </c>
      <c r="K12" s="229">
        <f t="shared" si="2"/>
        <v>0</v>
      </c>
      <c r="L12" s="229">
        <f t="shared" si="2"/>
        <v>0</v>
      </c>
      <c r="M12" s="229"/>
      <c r="N12" s="229">
        <f t="shared" si="3"/>
        <v>0</v>
      </c>
      <c r="O12" s="229">
        <f t="shared" si="3"/>
        <v>0</v>
      </c>
      <c r="P12" s="229">
        <f t="shared" si="3"/>
        <v>0</v>
      </c>
      <c r="Q12" s="115"/>
      <c r="R12" s="115">
        <f t="shared" si="4"/>
        <v>0</v>
      </c>
      <c r="S12" s="115">
        <f t="shared" si="4"/>
        <v>0</v>
      </c>
      <c r="T12" s="115">
        <f t="shared" si="4"/>
        <v>0</v>
      </c>
      <c r="U12" s="115"/>
      <c r="V12" s="115">
        <f t="shared" si="5"/>
        <v>0</v>
      </c>
      <c r="W12" s="115">
        <f t="shared" si="5"/>
        <v>0</v>
      </c>
      <c r="X12" s="115">
        <f t="shared" si="5"/>
        <v>0</v>
      </c>
      <c r="Y12" s="115"/>
      <c r="Z12" s="115">
        <f t="shared" si="6"/>
        <v>0</v>
      </c>
      <c r="AA12" s="115">
        <f t="shared" si="6"/>
        <v>0</v>
      </c>
      <c r="AB12" s="115">
        <f t="shared" si="6"/>
        <v>0</v>
      </c>
      <c r="AC12" s="171"/>
      <c r="AD12" s="171"/>
      <c r="AE12" s="171"/>
      <c r="AF12" s="171"/>
      <c r="AG12" s="171"/>
    </row>
    <row r="13" spans="1:33" s="163" customFormat="1" ht="15" customHeight="1" x14ac:dyDescent="0.2">
      <c r="A13" s="116" t="s">
        <v>263</v>
      </c>
      <c r="B13" s="115">
        <f>+B19</f>
        <v>537</v>
      </c>
      <c r="C13" s="115">
        <f>+C19</f>
        <v>321</v>
      </c>
      <c r="D13" s="115">
        <f>+D19</f>
        <v>216</v>
      </c>
      <c r="E13" s="115"/>
      <c r="F13" s="229">
        <f>+F19</f>
        <v>0</v>
      </c>
      <c r="G13" s="229">
        <f>+G19</f>
        <v>0</v>
      </c>
      <c r="H13" s="229">
        <f>+H19</f>
        <v>0</v>
      </c>
      <c r="I13" s="229"/>
      <c r="J13" s="229">
        <f>+J19</f>
        <v>0</v>
      </c>
      <c r="K13" s="229">
        <f>+K19</f>
        <v>0</v>
      </c>
      <c r="L13" s="229">
        <f>+L19</f>
        <v>0</v>
      </c>
      <c r="M13" s="229"/>
      <c r="N13" s="229">
        <f>+N19</f>
        <v>0</v>
      </c>
      <c r="O13" s="229">
        <f>+O19</f>
        <v>0</v>
      </c>
      <c r="P13" s="229">
        <f>+P19</f>
        <v>0</v>
      </c>
      <c r="Q13" s="115"/>
      <c r="R13" s="115">
        <f>+R19</f>
        <v>168</v>
      </c>
      <c r="S13" s="115">
        <f>+S19</f>
        <v>108</v>
      </c>
      <c r="T13" s="115">
        <f>+T19</f>
        <v>60</v>
      </c>
      <c r="U13" s="115"/>
      <c r="V13" s="115">
        <f>+V19</f>
        <v>189</v>
      </c>
      <c r="W13" s="115">
        <f>+W19</f>
        <v>114</v>
      </c>
      <c r="X13" s="115">
        <f>+X19</f>
        <v>75</v>
      </c>
      <c r="Y13" s="115"/>
      <c r="Z13" s="115">
        <f>+Z19</f>
        <v>180</v>
      </c>
      <c r="AA13" s="115">
        <f>+AA19</f>
        <v>99</v>
      </c>
      <c r="AB13" s="115">
        <f>+AB19</f>
        <v>81</v>
      </c>
      <c r="AC13" s="171"/>
      <c r="AD13" s="171"/>
      <c r="AE13" s="171"/>
      <c r="AF13" s="171"/>
      <c r="AG13" s="171"/>
    </row>
    <row r="14" spans="1:33" s="163" customFormat="1" ht="15" customHeight="1" x14ac:dyDescent="0.2">
      <c r="A14" s="112"/>
      <c r="B14" s="117"/>
      <c r="C14" s="117"/>
      <c r="D14" s="117"/>
      <c r="E14" s="117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71"/>
      <c r="AD14" s="171"/>
      <c r="AE14" s="171"/>
      <c r="AF14" s="171"/>
      <c r="AG14" s="171"/>
    </row>
    <row r="15" spans="1:33" s="163" customFormat="1" ht="15" customHeight="1" x14ac:dyDescent="0.2">
      <c r="A15" s="136" t="s">
        <v>471</v>
      </c>
      <c r="B15" s="117"/>
      <c r="C15" s="117"/>
      <c r="D15" s="117"/>
      <c r="E15" s="118"/>
      <c r="F15" s="252"/>
      <c r="G15" s="252"/>
      <c r="H15" s="252"/>
      <c r="I15" s="253"/>
      <c r="J15" s="252"/>
      <c r="K15" s="252"/>
      <c r="L15" s="252"/>
      <c r="M15" s="253"/>
      <c r="N15" s="252"/>
      <c r="O15" s="252"/>
      <c r="P15" s="252"/>
      <c r="Q15" s="118"/>
      <c r="R15" s="117"/>
      <c r="S15" s="117"/>
      <c r="T15" s="117"/>
      <c r="U15" s="118"/>
      <c r="V15" s="117"/>
      <c r="W15" s="117"/>
      <c r="X15" s="117"/>
      <c r="Y15" s="118"/>
      <c r="Z15" s="117"/>
      <c r="AA15" s="117"/>
      <c r="AB15" s="117"/>
      <c r="AC15" s="171"/>
      <c r="AD15" s="171"/>
      <c r="AE15" s="171"/>
      <c r="AF15" s="171"/>
      <c r="AG15" s="171"/>
    </row>
    <row r="16" spans="1:33" s="163" customFormat="1" ht="15" customHeight="1" x14ac:dyDescent="0.2">
      <c r="A16" s="137" t="s">
        <v>19</v>
      </c>
      <c r="B16" s="271">
        <v>8765</v>
      </c>
      <c r="C16" s="271">
        <v>3267</v>
      </c>
      <c r="D16" s="271">
        <v>5498</v>
      </c>
      <c r="E16" s="271"/>
      <c r="F16" s="229">
        <v>0</v>
      </c>
      <c r="G16" s="229">
        <v>0</v>
      </c>
      <c r="H16" s="229">
        <v>0</v>
      </c>
      <c r="I16" s="229"/>
      <c r="J16" s="229">
        <v>0</v>
      </c>
      <c r="K16" s="229">
        <v>0</v>
      </c>
      <c r="L16" s="229">
        <v>0</v>
      </c>
      <c r="M16" s="229"/>
      <c r="N16" s="229">
        <v>0</v>
      </c>
      <c r="O16" s="229">
        <v>0</v>
      </c>
      <c r="P16" s="229">
        <v>0</v>
      </c>
      <c r="Q16" s="271"/>
      <c r="R16" s="271">
        <v>3837</v>
      </c>
      <c r="S16" s="271">
        <v>1451</v>
      </c>
      <c r="T16" s="271">
        <v>2386</v>
      </c>
      <c r="U16" s="271"/>
      <c r="V16" s="271">
        <v>2765</v>
      </c>
      <c r="W16" s="271">
        <v>1034</v>
      </c>
      <c r="X16" s="271">
        <v>1731</v>
      </c>
      <c r="Y16" s="271"/>
      <c r="Z16" s="271">
        <v>2163</v>
      </c>
      <c r="AA16" s="271">
        <v>782</v>
      </c>
      <c r="AB16" s="271">
        <v>1381</v>
      </c>
      <c r="AC16" s="171"/>
      <c r="AD16" s="171"/>
      <c r="AE16" s="171"/>
      <c r="AF16" s="171"/>
      <c r="AG16" s="171"/>
    </row>
    <row r="17" spans="1:33" ht="15" customHeight="1" x14ac:dyDescent="0.2">
      <c r="A17" s="116" t="s">
        <v>73</v>
      </c>
      <c r="B17" s="272">
        <v>8228</v>
      </c>
      <c r="C17" s="272">
        <v>2946</v>
      </c>
      <c r="D17" s="272">
        <v>5282</v>
      </c>
      <c r="E17" s="272"/>
      <c r="F17" s="229">
        <v>0</v>
      </c>
      <c r="G17" s="229">
        <v>0</v>
      </c>
      <c r="H17" s="229">
        <v>0</v>
      </c>
      <c r="I17" s="229"/>
      <c r="J17" s="229">
        <v>0</v>
      </c>
      <c r="K17" s="229">
        <v>0</v>
      </c>
      <c r="L17" s="229">
        <v>0</v>
      </c>
      <c r="M17" s="229"/>
      <c r="N17" s="229">
        <v>0</v>
      </c>
      <c r="O17" s="229">
        <v>0</v>
      </c>
      <c r="P17" s="229">
        <v>0</v>
      </c>
      <c r="Q17" s="272"/>
      <c r="R17" s="272">
        <v>3669</v>
      </c>
      <c r="S17" s="272">
        <v>1343</v>
      </c>
      <c r="T17" s="272">
        <v>2326</v>
      </c>
      <c r="U17" s="272"/>
      <c r="V17" s="272">
        <v>2576</v>
      </c>
      <c r="W17" s="272">
        <v>920</v>
      </c>
      <c r="X17" s="272">
        <v>1656</v>
      </c>
      <c r="Y17" s="272"/>
      <c r="Z17" s="272">
        <v>1983</v>
      </c>
      <c r="AA17" s="272">
        <v>683</v>
      </c>
      <c r="AB17" s="272">
        <v>1300</v>
      </c>
    </row>
    <row r="18" spans="1:33" ht="15" customHeight="1" x14ac:dyDescent="0.2">
      <c r="A18" s="116" t="s">
        <v>74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</row>
    <row r="19" spans="1:33" ht="15" customHeight="1" x14ac:dyDescent="0.2">
      <c r="A19" s="116" t="s">
        <v>263</v>
      </c>
      <c r="B19" s="272">
        <v>537</v>
      </c>
      <c r="C19" s="272">
        <v>321</v>
      </c>
      <c r="D19" s="272">
        <v>216</v>
      </c>
      <c r="E19" s="272"/>
      <c r="F19" s="229">
        <v>0</v>
      </c>
      <c r="G19" s="229">
        <v>0</v>
      </c>
      <c r="H19" s="229">
        <v>0</v>
      </c>
      <c r="I19" s="229"/>
      <c r="J19" s="229">
        <v>0</v>
      </c>
      <c r="K19" s="229">
        <v>0</v>
      </c>
      <c r="L19" s="229">
        <v>0</v>
      </c>
      <c r="M19" s="229"/>
      <c r="N19" s="229">
        <v>0</v>
      </c>
      <c r="O19" s="229">
        <v>0</v>
      </c>
      <c r="P19" s="229">
        <v>0</v>
      </c>
      <c r="Q19" s="272"/>
      <c r="R19" s="272">
        <v>168</v>
      </c>
      <c r="S19" s="272">
        <v>108</v>
      </c>
      <c r="T19" s="272">
        <v>60</v>
      </c>
      <c r="U19" s="272"/>
      <c r="V19" s="272">
        <v>189</v>
      </c>
      <c r="W19" s="272">
        <v>114</v>
      </c>
      <c r="X19" s="272">
        <v>75</v>
      </c>
      <c r="Y19" s="272"/>
      <c r="Z19" s="272">
        <v>180</v>
      </c>
      <c r="AA19" s="272">
        <v>99</v>
      </c>
      <c r="AB19" s="272">
        <v>81</v>
      </c>
    </row>
    <row r="20" spans="1:33" ht="15" customHeight="1" x14ac:dyDescent="0.2">
      <c r="A20" s="116"/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</row>
    <row r="21" spans="1:33" ht="15" customHeight="1" x14ac:dyDescent="0.2">
      <c r="A21" s="125" t="s">
        <v>472</v>
      </c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</row>
    <row r="22" spans="1:33" s="163" customFormat="1" ht="15" customHeight="1" x14ac:dyDescent="0.2">
      <c r="A22" s="137" t="s">
        <v>19</v>
      </c>
      <c r="B22" s="271">
        <v>3667</v>
      </c>
      <c r="C22" s="271">
        <v>1261</v>
      </c>
      <c r="D22" s="271">
        <v>2406</v>
      </c>
      <c r="E22" s="271"/>
      <c r="F22" s="229">
        <v>0</v>
      </c>
      <c r="G22" s="229">
        <v>0</v>
      </c>
      <c r="H22" s="229">
        <v>0</v>
      </c>
      <c r="I22" s="229"/>
      <c r="J22" s="229">
        <v>0</v>
      </c>
      <c r="K22" s="229">
        <v>0</v>
      </c>
      <c r="L22" s="229">
        <v>0</v>
      </c>
      <c r="M22" s="229"/>
      <c r="N22" s="229">
        <v>0</v>
      </c>
      <c r="O22" s="229">
        <v>0</v>
      </c>
      <c r="P22" s="229">
        <v>0</v>
      </c>
      <c r="Q22" s="271"/>
      <c r="R22" s="271">
        <v>1607</v>
      </c>
      <c r="S22" s="271">
        <v>596</v>
      </c>
      <c r="T22" s="271">
        <v>1011</v>
      </c>
      <c r="U22" s="271"/>
      <c r="V22" s="271">
        <v>1247</v>
      </c>
      <c r="W22" s="271">
        <v>396</v>
      </c>
      <c r="X22" s="271">
        <v>851</v>
      </c>
      <c r="Y22" s="271"/>
      <c r="Z22" s="271">
        <v>813</v>
      </c>
      <c r="AA22" s="271">
        <v>269</v>
      </c>
      <c r="AB22" s="271">
        <v>544</v>
      </c>
      <c r="AC22" s="171"/>
      <c r="AD22" s="171"/>
      <c r="AE22" s="171"/>
      <c r="AF22" s="171"/>
      <c r="AG22" s="171"/>
    </row>
    <row r="23" spans="1:33" ht="15" customHeight="1" x14ac:dyDescent="0.2">
      <c r="A23" s="116" t="s">
        <v>73</v>
      </c>
      <c r="B23" s="272">
        <v>3667</v>
      </c>
      <c r="C23" s="272">
        <v>1261</v>
      </c>
      <c r="D23" s="272">
        <v>2406</v>
      </c>
      <c r="E23" s="272"/>
      <c r="F23" s="229">
        <v>0</v>
      </c>
      <c r="G23" s="229">
        <v>0</v>
      </c>
      <c r="H23" s="229">
        <v>0</v>
      </c>
      <c r="I23" s="229"/>
      <c r="J23" s="229">
        <v>0</v>
      </c>
      <c r="K23" s="229">
        <v>0</v>
      </c>
      <c r="L23" s="229">
        <v>0</v>
      </c>
      <c r="M23" s="229"/>
      <c r="N23" s="229">
        <v>0</v>
      </c>
      <c r="O23" s="229">
        <v>0</v>
      </c>
      <c r="P23" s="229">
        <v>0</v>
      </c>
      <c r="Q23" s="272"/>
      <c r="R23" s="272">
        <v>1607</v>
      </c>
      <c r="S23" s="272">
        <v>596</v>
      </c>
      <c r="T23" s="272">
        <v>1011</v>
      </c>
      <c r="U23" s="272"/>
      <c r="V23" s="272">
        <v>1247</v>
      </c>
      <c r="W23" s="272">
        <v>396</v>
      </c>
      <c r="X23" s="272">
        <v>851</v>
      </c>
      <c r="Y23" s="272"/>
      <c r="Z23" s="272">
        <v>813</v>
      </c>
      <c r="AA23" s="272">
        <v>269</v>
      </c>
      <c r="AB23" s="272">
        <v>544</v>
      </c>
    </row>
    <row r="24" spans="1:33" ht="15" customHeight="1" x14ac:dyDescent="0.2">
      <c r="A24" s="116" t="s">
        <v>74</v>
      </c>
      <c r="B24" s="119">
        <v>0</v>
      </c>
      <c r="C24" s="119">
        <v>0</v>
      </c>
      <c r="D24" s="119">
        <v>0</v>
      </c>
      <c r="E24" s="119"/>
      <c r="F24" s="248">
        <v>0</v>
      </c>
      <c r="G24" s="248">
        <v>0</v>
      </c>
      <c r="H24" s="248">
        <v>0</v>
      </c>
      <c r="I24" s="248"/>
      <c r="J24" s="248">
        <v>0</v>
      </c>
      <c r="K24" s="248">
        <v>0</v>
      </c>
      <c r="L24" s="248">
        <v>0</v>
      </c>
      <c r="M24" s="248"/>
      <c r="N24" s="248">
        <v>0</v>
      </c>
      <c r="O24" s="248">
        <v>0</v>
      </c>
      <c r="P24" s="248">
        <v>0</v>
      </c>
      <c r="Q24" s="119"/>
      <c r="R24" s="119">
        <v>0</v>
      </c>
      <c r="S24" s="119">
        <v>0</v>
      </c>
      <c r="T24" s="119">
        <v>0</v>
      </c>
      <c r="U24" s="119"/>
      <c r="V24" s="119">
        <v>0</v>
      </c>
      <c r="W24" s="119">
        <v>0</v>
      </c>
      <c r="X24" s="119">
        <v>0</v>
      </c>
      <c r="Y24" s="119"/>
      <c r="Z24" s="119">
        <v>0</v>
      </c>
      <c r="AA24" s="119">
        <v>0</v>
      </c>
      <c r="AB24" s="119">
        <v>0</v>
      </c>
    </row>
    <row r="25" spans="1:33" ht="15" customHeight="1" thickBot="1" x14ac:dyDescent="0.25">
      <c r="A25" s="120" t="s">
        <v>263</v>
      </c>
      <c r="B25" s="121">
        <v>0</v>
      </c>
      <c r="C25" s="121">
        <v>0</v>
      </c>
      <c r="D25" s="121">
        <v>0</v>
      </c>
      <c r="E25" s="121"/>
      <c r="F25" s="249">
        <v>0</v>
      </c>
      <c r="G25" s="249">
        <v>0</v>
      </c>
      <c r="H25" s="249">
        <v>0</v>
      </c>
      <c r="I25" s="249"/>
      <c r="J25" s="249">
        <v>0</v>
      </c>
      <c r="K25" s="249">
        <v>0</v>
      </c>
      <c r="L25" s="249">
        <v>0</v>
      </c>
      <c r="M25" s="249"/>
      <c r="N25" s="249">
        <v>0</v>
      </c>
      <c r="O25" s="249">
        <v>0</v>
      </c>
      <c r="P25" s="249">
        <v>0</v>
      </c>
      <c r="Q25" s="121"/>
      <c r="R25" s="121">
        <v>0</v>
      </c>
      <c r="S25" s="121">
        <v>0</v>
      </c>
      <c r="T25" s="121">
        <v>0</v>
      </c>
      <c r="U25" s="121"/>
      <c r="V25" s="121">
        <v>0</v>
      </c>
      <c r="W25" s="121">
        <v>0</v>
      </c>
      <c r="X25" s="121">
        <v>0</v>
      </c>
      <c r="Y25" s="121"/>
      <c r="Z25" s="121">
        <v>0</v>
      </c>
      <c r="AA25" s="121">
        <v>0</v>
      </c>
      <c r="AB25" s="121">
        <v>0</v>
      </c>
    </row>
    <row r="26" spans="1:33" ht="15" customHeight="1" x14ac:dyDescent="0.2">
      <c r="A26" s="334" t="s">
        <v>256</v>
      </c>
      <c r="B26" s="334"/>
      <c r="C26" s="334"/>
      <c r="D26" s="334"/>
      <c r="E26" s="334"/>
      <c r="F26" s="334"/>
      <c r="G26" s="334"/>
      <c r="H26" s="334"/>
      <c r="I26" s="334"/>
      <c r="J26" s="334"/>
      <c r="K26" s="334"/>
      <c r="L26" s="334"/>
      <c r="M26" s="334"/>
      <c r="N26" s="334"/>
      <c r="O26" s="334"/>
      <c r="P26" s="334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</row>
    <row r="27" spans="1:33" ht="15" customHeight="1" x14ac:dyDescent="0.2">
      <c r="A27" s="335" t="s">
        <v>242</v>
      </c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71" orientation="landscape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8"/>
  <sheetViews>
    <sheetView topLeftCell="A45" zoomScaleNormal="100" zoomScaleSheetLayoutView="50" workbookViewId="0">
      <selection activeCell="AE51" sqref="AE51:AF52"/>
    </sheetView>
  </sheetViews>
  <sheetFormatPr baseColWidth="10" defaultRowHeight="15" customHeight="1" x14ac:dyDescent="0.25"/>
  <cols>
    <col min="1" max="1" width="16.28515625" style="108" customWidth="1"/>
    <col min="2" max="4" width="7.140625" style="108" customWidth="1"/>
    <col min="5" max="5" width="1.7109375" style="108" customWidth="1"/>
    <col min="6" max="8" width="7.28515625" style="108" customWidth="1"/>
    <col min="9" max="9" width="1.7109375" style="108" customWidth="1"/>
    <col min="10" max="12" width="7.28515625" style="108" customWidth="1"/>
    <col min="13" max="13" width="1.7109375" style="108" customWidth="1"/>
    <col min="14" max="16" width="7.28515625" style="108" customWidth="1"/>
    <col min="17" max="17" width="1.7109375" style="108" customWidth="1"/>
    <col min="18" max="20" width="6.85546875" style="108" customWidth="1"/>
    <col min="21" max="21" width="1.7109375" style="108" customWidth="1"/>
    <col min="22" max="24" width="6.85546875" style="108" customWidth="1"/>
    <col min="25" max="25" width="1.7109375" style="108" customWidth="1"/>
    <col min="26" max="28" width="6.85546875" style="108" customWidth="1"/>
    <col min="29" max="33" width="8.7109375" style="108" customWidth="1"/>
    <col min="34" max="256" width="11.42578125" style="108"/>
    <col min="257" max="257" width="19.42578125" style="108" customWidth="1"/>
    <col min="258" max="258" width="8.42578125" style="108" customWidth="1"/>
    <col min="259" max="259" width="8.140625" style="108" customWidth="1"/>
    <col min="260" max="260" width="7.5703125" style="108" customWidth="1"/>
    <col min="261" max="261" width="1.7109375" style="108" customWidth="1"/>
    <col min="262" max="264" width="6.7109375" style="108" customWidth="1"/>
    <col min="265" max="265" width="1.7109375" style="108" customWidth="1"/>
    <col min="266" max="268" width="6.7109375" style="108" customWidth="1"/>
    <col min="269" max="269" width="1.7109375" style="108" customWidth="1"/>
    <col min="270" max="272" width="6.7109375" style="108" customWidth="1"/>
    <col min="273" max="273" width="1.7109375" style="108" customWidth="1"/>
    <col min="274" max="276" width="6.7109375" style="108" customWidth="1"/>
    <col min="277" max="277" width="1.7109375" style="108" customWidth="1"/>
    <col min="278" max="280" width="6.7109375" style="108" customWidth="1"/>
    <col min="281" max="281" width="1.7109375" style="108" customWidth="1"/>
    <col min="282" max="282" width="6.5703125" style="108" customWidth="1"/>
    <col min="283" max="284" width="6.7109375" style="108" customWidth="1"/>
    <col min="285" max="512" width="11.42578125" style="108"/>
    <col min="513" max="513" width="19.42578125" style="108" customWidth="1"/>
    <col min="514" max="514" width="8.42578125" style="108" customWidth="1"/>
    <col min="515" max="515" width="8.140625" style="108" customWidth="1"/>
    <col min="516" max="516" width="7.5703125" style="108" customWidth="1"/>
    <col min="517" max="517" width="1.7109375" style="108" customWidth="1"/>
    <col min="518" max="520" width="6.7109375" style="108" customWidth="1"/>
    <col min="521" max="521" width="1.7109375" style="108" customWidth="1"/>
    <col min="522" max="524" width="6.7109375" style="108" customWidth="1"/>
    <col min="525" max="525" width="1.7109375" style="108" customWidth="1"/>
    <col min="526" max="528" width="6.7109375" style="108" customWidth="1"/>
    <col min="529" max="529" width="1.7109375" style="108" customWidth="1"/>
    <col min="530" max="532" width="6.7109375" style="108" customWidth="1"/>
    <col min="533" max="533" width="1.7109375" style="108" customWidth="1"/>
    <col min="534" max="536" width="6.7109375" style="108" customWidth="1"/>
    <col min="537" max="537" width="1.7109375" style="108" customWidth="1"/>
    <col min="538" max="538" width="6.5703125" style="108" customWidth="1"/>
    <col min="539" max="540" width="6.7109375" style="108" customWidth="1"/>
    <col min="541" max="768" width="11.42578125" style="108"/>
    <col min="769" max="769" width="19.42578125" style="108" customWidth="1"/>
    <col min="770" max="770" width="8.42578125" style="108" customWidth="1"/>
    <col min="771" max="771" width="8.140625" style="108" customWidth="1"/>
    <col min="772" max="772" width="7.5703125" style="108" customWidth="1"/>
    <col min="773" max="773" width="1.7109375" style="108" customWidth="1"/>
    <col min="774" max="776" width="6.7109375" style="108" customWidth="1"/>
    <col min="777" max="777" width="1.7109375" style="108" customWidth="1"/>
    <col min="778" max="780" width="6.7109375" style="108" customWidth="1"/>
    <col min="781" max="781" width="1.7109375" style="108" customWidth="1"/>
    <col min="782" max="784" width="6.7109375" style="108" customWidth="1"/>
    <col min="785" max="785" width="1.7109375" style="108" customWidth="1"/>
    <col min="786" max="788" width="6.7109375" style="108" customWidth="1"/>
    <col min="789" max="789" width="1.7109375" style="108" customWidth="1"/>
    <col min="790" max="792" width="6.7109375" style="108" customWidth="1"/>
    <col min="793" max="793" width="1.7109375" style="108" customWidth="1"/>
    <col min="794" max="794" width="6.5703125" style="108" customWidth="1"/>
    <col min="795" max="796" width="6.7109375" style="108" customWidth="1"/>
    <col min="797" max="1024" width="11.42578125" style="108"/>
    <col min="1025" max="1025" width="19.42578125" style="108" customWidth="1"/>
    <col min="1026" max="1026" width="8.42578125" style="108" customWidth="1"/>
    <col min="1027" max="1027" width="8.140625" style="108" customWidth="1"/>
    <col min="1028" max="1028" width="7.5703125" style="108" customWidth="1"/>
    <col min="1029" max="1029" width="1.7109375" style="108" customWidth="1"/>
    <col min="1030" max="1032" width="6.7109375" style="108" customWidth="1"/>
    <col min="1033" max="1033" width="1.7109375" style="108" customWidth="1"/>
    <col min="1034" max="1036" width="6.7109375" style="108" customWidth="1"/>
    <col min="1037" max="1037" width="1.7109375" style="108" customWidth="1"/>
    <col min="1038" max="1040" width="6.7109375" style="108" customWidth="1"/>
    <col min="1041" max="1041" width="1.7109375" style="108" customWidth="1"/>
    <col min="1042" max="1044" width="6.7109375" style="108" customWidth="1"/>
    <col min="1045" max="1045" width="1.7109375" style="108" customWidth="1"/>
    <col min="1046" max="1048" width="6.7109375" style="108" customWidth="1"/>
    <col min="1049" max="1049" width="1.7109375" style="108" customWidth="1"/>
    <col min="1050" max="1050" width="6.5703125" style="108" customWidth="1"/>
    <col min="1051" max="1052" width="6.7109375" style="108" customWidth="1"/>
    <col min="1053" max="1280" width="11.42578125" style="108"/>
    <col min="1281" max="1281" width="19.42578125" style="108" customWidth="1"/>
    <col min="1282" max="1282" width="8.42578125" style="108" customWidth="1"/>
    <col min="1283" max="1283" width="8.140625" style="108" customWidth="1"/>
    <col min="1284" max="1284" width="7.5703125" style="108" customWidth="1"/>
    <col min="1285" max="1285" width="1.7109375" style="108" customWidth="1"/>
    <col min="1286" max="1288" width="6.7109375" style="108" customWidth="1"/>
    <col min="1289" max="1289" width="1.7109375" style="108" customWidth="1"/>
    <col min="1290" max="1292" width="6.7109375" style="108" customWidth="1"/>
    <col min="1293" max="1293" width="1.7109375" style="108" customWidth="1"/>
    <col min="1294" max="1296" width="6.7109375" style="108" customWidth="1"/>
    <col min="1297" max="1297" width="1.7109375" style="108" customWidth="1"/>
    <col min="1298" max="1300" width="6.7109375" style="108" customWidth="1"/>
    <col min="1301" max="1301" width="1.7109375" style="108" customWidth="1"/>
    <col min="1302" max="1304" width="6.7109375" style="108" customWidth="1"/>
    <col min="1305" max="1305" width="1.7109375" style="108" customWidth="1"/>
    <col min="1306" max="1306" width="6.5703125" style="108" customWidth="1"/>
    <col min="1307" max="1308" width="6.7109375" style="108" customWidth="1"/>
    <col min="1309" max="1536" width="11.42578125" style="108"/>
    <col min="1537" max="1537" width="19.42578125" style="108" customWidth="1"/>
    <col min="1538" max="1538" width="8.42578125" style="108" customWidth="1"/>
    <col min="1539" max="1539" width="8.140625" style="108" customWidth="1"/>
    <col min="1540" max="1540" width="7.5703125" style="108" customWidth="1"/>
    <col min="1541" max="1541" width="1.7109375" style="108" customWidth="1"/>
    <col min="1542" max="1544" width="6.7109375" style="108" customWidth="1"/>
    <col min="1545" max="1545" width="1.7109375" style="108" customWidth="1"/>
    <col min="1546" max="1548" width="6.7109375" style="108" customWidth="1"/>
    <col min="1549" max="1549" width="1.7109375" style="108" customWidth="1"/>
    <col min="1550" max="1552" width="6.7109375" style="108" customWidth="1"/>
    <col min="1553" max="1553" width="1.7109375" style="108" customWidth="1"/>
    <col min="1554" max="1556" width="6.7109375" style="108" customWidth="1"/>
    <col min="1557" max="1557" width="1.7109375" style="108" customWidth="1"/>
    <col min="1558" max="1560" width="6.7109375" style="108" customWidth="1"/>
    <col min="1561" max="1561" width="1.7109375" style="108" customWidth="1"/>
    <col min="1562" max="1562" width="6.5703125" style="108" customWidth="1"/>
    <col min="1563" max="1564" width="6.7109375" style="108" customWidth="1"/>
    <col min="1565" max="1792" width="11.42578125" style="108"/>
    <col min="1793" max="1793" width="19.42578125" style="108" customWidth="1"/>
    <col min="1794" max="1794" width="8.42578125" style="108" customWidth="1"/>
    <col min="1795" max="1795" width="8.140625" style="108" customWidth="1"/>
    <col min="1796" max="1796" width="7.5703125" style="108" customWidth="1"/>
    <col min="1797" max="1797" width="1.7109375" style="108" customWidth="1"/>
    <col min="1798" max="1800" width="6.7109375" style="108" customWidth="1"/>
    <col min="1801" max="1801" width="1.7109375" style="108" customWidth="1"/>
    <col min="1802" max="1804" width="6.7109375" style="108" customWidth="1"/>
    <col min="1805" max="1805" width="1.7109375" style="108" customWidth="1"/>
    <col min="1806" max="1808" width="6.7109375" style="108" customWidth="1"/>
    <col min="1809" max="1809" width="1.7109375" style="108" customWidth="1"/>
    <col min="1810" max="1812" width="6.7109375" style="108" customWidth="1"/>
    <col min="1813" max="1813" width="1.7109375" style="108" customWidth="1"/>
    <col min="1814" max="1816" width="6.7109375" style="108" customWidth="1"/>
    <col min="1817" max="1817" width="1.7109375" style="108" customWidth="1"/>
    <col min="1818" max="1818" width="6.5703125" style="108" customWidth="1"/>
    <col min="1819" max="1820" width="6.7109375" style="108" customWidth="1"/>
    <col min="1821" max="2048" width="11.42578125" style="108"/>
    <col min="2049" max="2049" width="19.42578125" style="108" customWidth="1"/>
    <col min="2050" max="2050" width="8.42578125" style="108" customWidth="1"/>
    <col min="2051" max="2051" width="8.140625" style="108" customWidth="1"/>
    <col min="2052" max="2052" width="7.5703125" style="108" customWidth="1"/>
    <col min="2053" max="2053" width="1.7109375" style="108" customWidth="1"/>
    <col min="2054" max="2056" width="6.7109375" style="108" customWidth="1"/>
    <col min="2057" max="2057" width="1.7109375" style="108" customWidth="1"/>
    <col min="2058" max="2060" width="6.7109375" style="108" customWidth="1"/>
    <col min="2061" max="2061" width="1.7109375" style="108" customWidth="1"/>
    <col min="2062" max="2064" width="6.7109375" style="108" customWidth="1"/>
    <col min="2065" max="2065" width="1.7109375" style="108" customWidth="1"/>
    <col min="2066" max="2068" width="6.7109375" style="108" customWidth="1"/>
    <col min="2069" max="2069" width="1.7109375" style="108" customWidth="1"/>
    <col min="2070" max="2072" width="6.7109375" style="108" customWidth="1"/>
    <col min="2073" max="2073" width="1.7109375" style="108" customWidth="1"/>
    <col min="2074" max="2074" width="6.5703125" style="108" customWidth="1"/>
    <col min="2075" max="2076" width="6.7109375" style="108" customWidth="1"/>
    <col min="2077" max="2304" width="11.42578125" style="108"/>
    <col min="2305" max="2305" width="19.42578125" style="108" customWidth="1"/>
    <col min="2306" max="2306" width="8.42578125" style="108" customWidth="1"/>
    <col min="2307" max="2307" width="8.140625" style="108" customWidth="1"/>
    <col min="2308" max="2308" width="7.5703125" style="108" customWidth="1"/>
    <col min="2309" max="2309" width="1.7109375" style="108" customWidth="1"/>
    <col min="2310" max="2312" width="6.7109375" style="108" customWidth="1"/>
    <col min="2313" max="2313" width="1.7109375" style="108" customWidth="1"/>
    <col min="2314" max="2316" width="6.7109375" style="108" customWidth="1"/>
    <col min="2317" max="2317" width="1.7109375" style="108" customWidth="1"/>
    <col min="2318" max="2320" width="6.7109375" style="108" customWidth="1"/>
    <col min="2321" max="2321" width="1.7109375" style="108" customWidth="1"/>
    <col min="2322" max="2324" width="6.7109375" style="108" customWidth="1"/>
    <col min="2325" max="2325" width="1.7109375" style="108" customWidth="1"/>
    <col min="2326" max="2328" width="6.7109375" style="108" customWidth="1"/>
    <col min="2329" max="2329" width="1.7109375" style="108" customWidth="1"/>
    <col min="2330" max="2330" width="6.5703125" style="108" customWidth="1"/>
    <col min="2331" max="2332" width="6.7109375" style="108" customWidth="1"/>
    <col min="2333" max="2560" width="11.42578125" style="108"/>
    <col min="2561" max="2561" width="19.42578125" style="108" customWidth="1"/>
    <col min="2562" max="2562" width="8.42578125" style="108" customWidth="1"/>
    <col min="2563" max="2563" width="8.140625" style="108" customWidth="1"/>
    <col min="2564" max="2564" width="7.5703125" style="108" customWidth="1"/>
    <col min="2565" max="2565" width="1.7109375" style="108" customWidth="1"/>
    <col min="2566" max="2568" width="6.7109375" style="108" customWidth="1"/>
    <col min="2569" max="2569" width="1.7109375" style="108" customWidth="1"/>
    <col min="2570" max="2572" width="6.7109375" style="108" customWidth="1"/>
    <col min="2573" max="2573" width="1.7109375" style="108" customWidth="1"/>
    <col min="2574" max="2576" width="6.7109375" style="108" customWidth="1"/>
    <col min="2577" max="2577" width="1.7109375" style="108" customWidth="1"/>
    <col min="2578" max="2580" width="6.7109375" style="108" customWidth="1"/>
    <col min="2581" max="2581" width="1.7109375" style="108" customWidth="1"/>
    <col min="2582" max="2584" width="6.7109375" style="108" customWidth="1"/>
    <col min="2585" max="2585" width="1.7109375" style="108" customWidth="1"/>
    <col min="2586" max="2586" width="6.5703125" style="108" customWidth="1"/>
    <col min="2587" max="2588" width="6.7109375" style="108" customWidth="1"/>
    <col min="2589" max="2816" width="11.42578125" style="108"/>
    <col min="2817" max="2817" width="19.42578125" style="108" customWidth="1"/>
    <col min="2818" max="2818" width="8.42578125" style="108" customWidth="1"/>
    <col min="2819" max="2819" width="8.140625" style="108" customWidth="1"/>
    <col min="2820" max="2820" width="7.5703125" style="108" customWidth="1"/>
    <col min="2821" max="2821" width="1.7109375" style="108" customWidth="1"/>
    <col min="2822" max="2824" width="6.7109375" style="108" customWidth="1"/>
    <col min="2825" max="2825" width="1.7109375" style="108" customWidth="1"/>
    <col min="2826" max="2828" width="6.7109375" style="108" customWidth="1"/>
    <col min="2829" max="2829" width="1.7109375" style="108" customWidth="1"/>
    <col min="2830" max="2832" width="6.7109375" style="108" customWidth="1"/>
    <col min="2833" max="2833" width="1.7109375" style="108" customWidth="1"/>
    <col min="2834" max="2836" width="6.7109375" style="108" customWidth="1"/>
    <col min="2837" max="2837" width="1.7109375" style="108" customWidth="1"/>
    <col min="2838" max="2840" width="6.7109375" style="108" customWidth="1"/>
    <col min="2841" max="2841" width="1.7109375" style="108" customWidth="1"/>
    <col min="2842" max="2842" width="6.5703125" style="108" customWidth="1"/>
    <col min="2843" max="2844" width="6.7109375" style="108" customWidth="1"/>
    <col min="2845" max="3072" width="11.42578125" style="108"/>
    <col min="3073" max="3073" width="19.42578125" style="108" customWidth="1"/>
    <col min="3074" max="3074" width="8.42578125" style="108" customWidth="1"/>
    <col min="3075" max="3075" width="8.140625" style="108" customWidth="1"/>
    <col min="3076" max="3076" width="7.5703125" style="108" customWidth="1"/>
    <col min="3077" max="3077" width="1.7109375" style="108" customWidth="1"/>
    <col min="3078" max="3080" width="6.7109375" style="108" customWidth="1"/>
    <col min="3081" max="3081" width="1.7109375" style="108" customWidth="1"/>
    <col min="3082" max="3084" width="6.7109375" style="108" customWidth="1"/>
    <col min="3085" max="3085" width="1.7109375" style="108" customWidth="1"/>
    <col min="3086" max="3088" width="6.7109375" style="108" customWidth="1"/>
    <col min="3089" max="3089" width="1.7109375" style="108" customWidth="1"/>
    <col min="3090" max="3092" width="6.7109375" style="108" customWidth="1"/>
    <col min="3093" max="3093" width="1.7109375" style="108" customWidth="1"/>
    <col min="3094" max="3096" width="6.7109375" style="108" customWidth="1"/>
    <col min="3097" max="3097" width="1.7109375" style="108" customWidth="1"/>
    <col min="3098" max="3098" width="6.5703125" style="108" customWidth="1"/>
    <col min="3099" max="3100" width="6.7109375" style="108" customWidth="1"/>
    <col min="3101" max="3328" width="11.42578125" style="108"/>
    <col min="3329" max="3329" width="19.42578125" style="108" customWidth="1"/>
    <col min="3330" max="3330" width="8.42578125" style="108" customWidth="1"/>
    <col min="3331" max="3331" width="8.140625" style="108" customWidth="1"/>
    <col min="3332" max="3332" width="7.5703125" style="108" customWidth="1"/>
    <col min="3333" max="3333" width="1.7109375" style="108" customWidth="1"/>
    <col min="3334" max="3336" width="6.7109375" style="108" customWidth="1"/>
    <col min="3337" max="3337" width="1.7109375" style="108" customWidth="1"/>
    <col min="3338" max="3340" width="6.7109375" style="108" customWidth="1"/>
    <col min="3341" max="3341" width="1.7109375" style="108" customWidth="1"/>
    <col min="3342" max="3344" width="6.7109375" style="108" customWidth="1"/>
    <col min="3345" max="3345" width="1.7109375" style="108" customWidth="1"/>
    <col min="3346" max="3348" width="6.7109375" style="108" customWidth="1"/>
    <col min="3349" max="3349" width="1.7109375" style="108" customWidth="1"/>
    <col min="3350" max="3352" width="6.7109375" style="108" customWidth="1"/>
    <col min="3353" max="3353" width="1.7109375" style="108" customWidth="1"/>
    <col min="3354" max="3354" width="6.5703125" style="108" customWidth="1"/>
    <col min="3355" max="3356" width="6.7109375" style="108" customWidth="1"/>
    <col min="3357" max="3584" width="11.42578125" style="108"/>
    <col min="3585" max="3585" width="19.42578125" style="108" customWidth="1"/>
    <col min="3586" max="3586" width="8.42578125" style="108" customWidth="1"/>
    <col min="3587" max="3587" width="8.140625" style="108" customWidth="1"/>
    <col min="3588" max="3588" width="7.5703125" style="108" customWidth="1"/>
    <col min="3589" max="3589" width="1.7109375" style="108" customWidth="1"/>
    <col min="3590" max="3592" width="6.7109375" style="108" customWidth="1"/>
    <col min="3593" max="3593" width="1.7109375" style="108" customWidth="1"/>
    <col min="3594" max="3596" width="6.7109375" style="108" customWidth="1"/>
    <col min="3597" max="3597" width="1.7109375" style="108" customWidth="1"/>
    <col min="3598" max="3600" width="6.7109375" style="108" customWidth="1"/>
    <col min="3601" max="3601" width="1.7109375" style="108" customWidth="1"/>
    <col min="3602" max="3604" width="6.7109375" style="108" customWidth="1"/>
    <col min="3605" max="3605" width="1.7109375" style="108" customWidth="1"/>
    <col min="3606" max="3608" width="6.7109375" style="108" customWidth="1"/>
    <col min="3609" max="3609" width="1.7109375" style="108" customWidth="1"/>
    <col min="3610" max="3610" width="6.5703125" style="108" customWidth="1"/>
    <col min="3611" max="3612" width="6.7109375" style="108" customWidth="1"/>
    <col min="3613" max="3840" width="11.42578125" style="108"/>
    <col min="3841" max="3841" width="19.42578125" style="108" customWidth="1"/>
    <col min="3842" max="3842" width="8.42578125" style="108" customWidth="1"/>
    <col min="3843" max="3843" width="8.140625" style="108" customWidth="1"/>
    <col min="3844" max="3844" width="7.5703125" style="108" customWidth="1"/>
    <col min="3845" max="3845" width="1.7109375" style="108" customWidth="1"/>
    <col min="3846" max="3848" width="6.7109375" style="108" customWidth="1"/>
    <col min="3849" max="3849" width="1.7109375" style="108" customWidth="1"/>
    <col min="3850" max="3852" width="6.7109375" style="108" customWidth="1"/>
    <col min="3853" max="3853" width="1.7109375" style="108" customWidth="1"/>
    <col min="3854" max="3856" width="6.7109375" style="108" customWidth="1"/>
    <col min="3857" max="3857" width="1.7109375" style="108" customWidth="1"/>
    <col min="3858" max="3860" width="6.7109375" style="108" customWidth="1"/>
    <col min="3861" max="3861" width="1.7109375" style="108" customWidth="1"/>
    <col min="3862" max="3864" width="6.7109375" style="108" customWidth="1"/>
    <col min="3865" max="3865" width="1.7109375" style="108" customWidth="1"/>
    <col min="3866" max="3866" width="6.5703125" style="108" customWidth="1"/>
    <col min="3867" max="3868" width="6.7109375" style="108" customWidth="1"/>
    <col min="3869" max="4096" width="11.42578125" style="108"/>
    <col min="4097" max="4097" width="19.42578125" style="108" customWidth="1"/>
    <col min="4098" max="4098" width="8.42578125" style="108" customWidth="1"/>
    <col min="4099" max="4099" width="8.140625" style="108" customWidth="1"/>
    <col min="4100" max="4100" width="7.5703125" style="108" customWidth="1"/>
    <col min="4101" max="4101" width="1.7109375" style="108" customWidth="1"/>
    <col min="4102" max="4104" width="6.7109375" style="108" customWidth="1"/>
    <col min="4105" max="4105" width="1.7109375" style="108" customWidth="1"/>
    <col min="4106" max="4108" width="6.7109375" style="108" customWidth="1"/>
    <col min="4109" max="4109" width="1.7109375" style="108" customWidth="1"/>
    <col min="4110" max="4112" width="6.7109375" style="108" customWidth="1"/>
    <col min="4113" max="4113" width="1.7109375" style="108" customWidth="1"/>
    <col min="4114" max="4116" width="6.7109375" style="108" customWidth="1"/>
    <col min="4117" max="4117" width="1.7109375" style="108" customWidth="1"/>
    <col min="4118" max="4120" width="6.7109375" style="108" customWidth="1"/>
    <col min="4121" max="4121" width="1.7109375" style="108" customWidth="1"/>
    <col min="4122" max="4122" width="6.5703125" style="108" customWidth="1"/>
    <col min="4123" max="4124" width="6.7109375" style="108" customWidth="1"/>
    <col min="4125" max="4352" width="11.42578125" style="108"/>
    <col min="4353" max="4353" width="19.42578125" style="108" customWidth="1"/>
    <col min="4354" max="4354" width="8.42578125" style="108" customWidth="1"/>
    <col min="4355" max="4355" width="8.140625" style="108" customWidth="1"/>
    <col min="4356" max="4356" width="7.5703125" style="108" customWidth="1"/>
    <col min="4357" max="4357" width="1.7109375" style="108" customWidth="1"/>
    <col min="4358" max="4360" width="6.7109375" style="108" customWidth="1"/>
    <col min="4361" max="4361" width="1.7109375" style="108" customWidth="1"/>
    <col min="4362" max="4364" width="6.7109375" style="108" customWidth="1"/>
    <col min="4365" max="4365" width="1.7109375" style="108" customWidth="1"/>
    <col min="4366" max="4368" width="6.7109375" style="108" customWidth="1"/>
    <col min="4369" max="4369" width="1.7109375" style="108" customWidth="1"/>
    <col min="4370" max="4372" width="6.7109375" style="108" customWidth="1"/>
    <col min="4373" max="4373" width="1.7109375" style="108" customWidth="1"/>
    <col min="4374" max="4376" width="6.7109375" style="108" customWidth="1"/>
    <col min="4377" max="4377" width="1.7109375" style="108" customWidth="1"/>
    <col min="4378" max="4378" width="6.5703125" style="108" customWidth="1"/>
    <col min="4379" max="4380" width="6.7109375" style="108" customWidth="1"/>
    <col min="4381" max="4608" width="11.42578125" style="108"/>
    <col min="4609" max="4609" width="19.42578125" style="108" customWidth="1"/>
    <col min="4610" max="4610" width="8.42578125" style="108" customWidth="1"/>
    <col min="4611" max="4611" width="8.140625" style="108" customWidth="1"/>
    <col min="4612" max="4612" width="7.5703125" style="108" customWidth="1"/>
    <col min="4613" max="4613" width="1.7109375" style="108" customWidth="1"/>
    <col min="4614" max="4616" width="6.7109375" style="108" customWidth="1"/>
    <col min="4617" max="4617" width="1.7109375" style="108" customWidth="1"/>
    <col min="4618" max="4620" width="6.7109375" style="108" customWidth="1"/>
    <col min="4621" max="4621" width="1.7109375" style="108" customWidth="1"/>
    <col min="4622" max="4624" width="6.7109375" style="108" customWidth="1"/>
    <col min="4625" max="4625" width="1.7109375" style="108" customWidth="1"/>
    <col min="4626" max="4628" width="6.7109375" style="108" customWidth="1"/>
    <col min="4629" max="4629" width="1.7109375" style="108" customWidth="1"/>
    <col min="4630" max="4632" width="6.7109375" style="108" customWidth="1"/>
    <col min="4633" max="4633" width="1.7109375" style="108" customWidth="1"/>
    <col min="4634" max="4634" width="6.5703125" style="108" customWidth="1"/>
    <col min="4635" max="4636" width="6.7109375" style="108" customWidth="1"/>
    <col min="4637" max="4864" width="11.42578125" style="108"/>
    <col min="4865" max="4865" width="19.42578125" style="108" customWidth="1"/>
    <col min="4866" max="4866" width="8.42578125" style="108" customWidth="1"/>
    <col min="4867" max="4867" width="8.140625" style="108" customWidth="1"/>
    <col min="4868" max="4868" width="7.5703125" style="108" customWidth="1"/>
    <col min="4869" max="4869" width="1.7109375" style="108" customWidth="1"/>
    <col min="4870" max="4872" width="6.7109375" style="108" customWidth="1"/>
    <col min="4873" max="4873" width="1.7109375" style="108" customWidth="1"/>
    <col min="4874" max="4876" width="6.7109375" style="108" customWidth="1"/>
    <col min="4877" max="4877" width="1.7109375" style="108" customWidth="1"/>
    <col min="4878" max="4880" width="6.7109375" style="108" customWidth="1"/>
    <col min="4881" max="4881" width="1.7109375" style="108" customWidth="1"/>
    <col min="4882" max="4884" width="6.7109375" style="108" customWidth="1"/>
    <col min="4885" max="4885" width="1.7109375" style="108" customWidth="1"/>
    <col min="4886" max="4888" width="6.7109375" style="108" customWidth="1"/>
    <col min="4889" max="4889" width="1.7109375" style="108" customWidth="1"/>
    <col min="4890" max="4890" width="6.5703125" style="108" customWidth="1"/>
    <col min="4891" max="4892" width="6.7109375" style="108" customWidth="1"/>
    <col min="4893" max="5120" width="11.42578125" style="108"/>
    <col min="5121" max="5121" width="19.42578125" style="108" customWidth="1"/>
    <col min="5122" max="5122" width="8.42578125" style="108" customWidth="1"/>
    <col min="5123" max="5123" width="8.140625" style="108" customWidth="1"/>
    <col min="5124" max="5124" width="7.5703125" style="108" customWidth="1"/>
    <col min="5125" max="5125" width="1.7109375" style="108" customWidth="1"/>
    <col min="5126" max="5128" width="6.7109375" style="108" customWidth="1"/>
    <col min="5129" max="5129" width="1.7109375" style="108" customWidth="1"/>
    <col min="5130" max="5132" width="6.7109375" style="108" customWidth="1"/>
    <col min="5133" max="5133" width="1.7109375" style="108" customWidth="1"/>
    <col min="5134" max="5136" width="6.7109375" style="108" customWidth="1"/>
    <col min="5137" max="5137" width="1.7109375" style="108" customWidth="1"/>
    <col min="5138" max="5140" width="6.7109375" style="108" customWidth="1"/>
    <col min="5141" max="5141" width="1.7109375" style="108" customWidth="1"/>
    <col min="5142" max="5144" width="6.7109375" style="108" customWidth="1"/>
    <col min="5145" max="5145" width="1.7109375" style="108" customWidth="1"/>
    <col min="5146" max="5146" width="6.5703125" style="108" customWidth="1"/>
    <col min="5147" max="5148" width="6.7109375" style="108" customWidth="1"/>
    <col min="5149" max="5376" width="11.42578125" style="108"/>
    <col min="5377" max="5377" width="19.42578125" style="108" customWidth="1"/>
    <col min="5378" max="5378" width="8.42578125" style="108" customWidth="1"/>
    <col min="5379" max="5379" width="8.140625" style="108" customWidth="1"/>
    <col min="5380" max="5380" width="7.5703125" style="108" customWidth="1"/>
    <col min="5381" max="5381" width="1.7109375" style="108" customWidth="1"/>
    <col min="5382" max="5384" width="6.7109375" style="108" customWidth="1"/>
    <col min="5385" max="5385" width="1.7109375" style="108" customWidth="1"/>
    <col min="5386" max="5388" width="6.7109375" style="108" customWidth="1"/>
    <col min="5389" max="5389" width="1.7109375" style="108" customWidth="1"/>
    <col min="5390" max="5392" width="6.7109375" style="108" customWidth="1"/>
    <col min="5393" max="5393" width="1.7109375" style="108" customWidth="1"/>
    <col min="5394" max="5396" width="6.7109375" style="108" customWidth="1"/>
    <col min="5397" max="5397" width="1.7109375" style="108" customWidth="1"/>
    <col min="5398" max="5400" width="6.7109375" style="108" customWidth="1"/>
    <col min="5401" max="5401" width="1.7109375" style="108" customWidth="1"/>
    <col min="5402" max="5402" width="6.5703125" style="108" customWidth="1"/>
    <col min="5403" max="5404" width="6.7109375" style="108" customWidth="1"/>
    <col min="5405" max="5632" width="11.42578125" style="108"/>
    <col min="5633" max="5633" width="19.42578125" style="108" customWidth="1"/>
    <col min="5634" max="5634" width="8.42578125" style="108" customWidth="1"/>
    <col min="5635" max="5635" width="8.140625" style="108" customWidth="1"/>
    <col min="5636" max="5636" width="7.5703125" style="108" customWidth="1"/>
    <col min="5637" max="5637" width="1.7109375" style="108" customWidth="1"/>
    <col min="5638" max="5640" width="6.7109375" style="108" customWidth="1"/>
    <col min="5641" max="5641" width="1.7109375" style="108" customWidth="1"/>
    <col min="5642" max="5644" width="6.7109375" style="108" customWidth="1"/>
    <col min="5645" max="5645" width="1.7109375" style="108" customWidth="1"/>
    <col min="5646" max="5648" width="6.7109375" style="108" customWidth="1"/>
    <col min="5649" max="5649" width="1.7109375" style="108" customWidth="1"/>
    <col min="5650" max="5652" width="6.7109375" style="108" customWidth="1"/>
    <col min="5653" max="5653" width="1.7109375" style="108" customWidth="1"/>
    <col min="5654" max="5656" width="6.7109375" style="108" customWidth="1"/>
    <col min="5657" max="5657" width="1.7109375" style="108" customWidth="1"/>
    <col min="5658" max="5658" width="6.5703125" style="108" customWidth="1"/>
    <col min="5659" max="5660" width="6.7109375" style="108" customWidth="1"/>
    <col min="5661" max="5888" width="11.42578125" style="108"/>
    <col min="5889" max="5889" width="19.42578125" style="108" customWidth="1"/>
    <col min="5890" max="5890" width="8.42578125" style="108" customWidth="1"/>
    <col min="5891" max="5891" width="8.140625" style="108" customWidth="1"/>
    <col min="5892" max="5892" width="7.5703125" style="108" customWidth="1"/>
    <col min="5893" max="5893" width="1.7109375" style="108" customWidth="1"/>
    <col min="5894" max="5896" width="6.7109375" style="108" customWidth="1"/>
    <col min="5897" max="5897" width="1.7109375" style="108" customWidth="1"/>
    <col min="5898" max="5900" width="6.7109375" style="108" customWidth="1"/>
    <col min="5901" max="5901" width="1.7109375" style="108" customWidth="1"/>
    <col min="5902" max="5904" width="6.7109375" style="108" customWidth="1"/>
    <col min="5905" max="5905" width="1.7109375" style="108" customWidth="1"/>
    <col min="5906" max="5908" width="6.7109375" style="108" customWidth="1"/>
    <col min="5909" max="5909" width="1.7109375" style="108" customWidth="1"/>
    <col min="5910" max="5912" width="6.7109375" style="108" customWidth="1"/>
    <col min="5913" max="5913" width="1.7109375" style="108" customWidth="1"/>
    <col min="5914" max="5914" width="6.5703125" style="108" customWidth="1"/>
    <col min="5915" max="5916" width="6.7109375" style="108" customWidth="1"/>
    <col min="5917" max="6144" width="11.42578125" style="108"/>
    <col min="6145" max="6145" width="19.42578125" style="108" customWidth="1"/>
    <col min="6146" max="6146" width="8.42578125" style="108" customWidth="1"/>
    <col min="6147" max="6147" width="8.140625" style="108" customWidth="1"/>
    <col min="6148" max="6148" width="7.5703125" style="108" customWidth="1"/>
    <col min="6149" max="6149" width="1.7109375" style="108" customWidth="1"/>
    <col min="6150" max="6152" width="6.7109375" style="108" customWidth="1"/>
    <col min="6153" max="6153" width="1.7109375" style="108" customWidth="1"/>
    <col min="6154" max="6156" width="6.7109375" style="108" customWidth="1"/>
    <col min="6157" max="6157" width="1.7109375" style="108" customWidth="1"/>
    <col min="6158" max="6160" width="6.7109375" style="108" customWidth="1"/>
    <col min="6161" max="6161" width="1.7109375" style="108" customWidth="1"/>
    <col min="6162" max="6164" width="6.7109375" style="108" customWidth="1"/>
    <col min="6165" max="6165" width="1.7109375" style="108" customWidth="1"/>
    <col min="6166" max="6168" width="6.7109375" style="108" customWidth="1"/>
    <col min="6169" max="6169" width="1.7109375" style="108" customWidth="1"/>
    <col min="6170" max="6170" width="6.5703125" style="108" customWidth="1"/>
    <col min="6171" max="6172" width="6.7109375" style="108" customWidth="1"/>
    <col min="6173" max="6400" width="11.42578125" style="108"/>
    <col min="6401" max="6401" width="19.42578125" style="108" customWidth="1"/>
    <col min="6402" max="6402" width="8.42578125" style="108" customWidth="1"/>
    <col min="6403" max="6403" width="8.140625" style="108" customWidth="1"/>
    <col min="6404" max="6404" width="7.5703125" style="108" customWidth="1"/>
    <col min="6405" max="6405" width="1.7109375" style="108" customWidth="1"/>
    <col min="6406" max="6408" width="6.7109375" style="108" customWidth="1"/>
    <col min="6409" max="6409" width="1.7109375" style="108" customWidth="1"/>
    <col min="6410" max="6412" width="6.7109375" style="108" customWidth="1"/>
    <col min="6413" max="6413" width="1.7109375" style="108" customWidth="1"/>
    <col min="6414" max="6416" width="6.7109375" style="108" customWidth="1"/>
    <col min="6417" max="6417" width="1.7109375" style="108" customWidth="1"/>
    <col min="6418" max="6420" width="6.7109375" style="108" customWidth="1"/>
    <col min="6421" max="6421" width="1.7109375" style="108" customWidth="1"/>
    <col min="6422" max="6424" width="6.7109375" style="108" customWidth="1"/>
    <col min="6425" max="6425" width="1.7109375" style="108" customWidth="1"/>
    <col min="6426" max="6426" width="6.5703125" style="108" customWidth="1"/>
    <col min="6427" max="6428" width="6.7109375" style="108" customWidth="1"/>
    <col min="6429" max="6656" width="11.42578125" style="108"/>
    <col min="6657" max="6657" width="19.42578125" style="108" customWidth="1"/>
    <col min="6658" max="6658" width="8.42578125" style="108" customWidth="1"/>
    <col min="6659" max="6659" width="8.140625" style="108" customWidth="1"/>
    <col min="6660" max="6660" width="7.5703125" style="108" customWidth="1"/>
    <col min="6661" max="6661" width="1.7109375" style="108" customWidth="1"/>
    <col min="6662" max="6664" width="6.7109375" style="108" customWidth="1"/>
    <col min="6665" max="6665" width="1.7109375" style="108" customWidth="1"/>
    <col min="6666" max="6668" width="6.7109375" style="108" customWidth="1"/>
    <col min="6669" max="6669" width="1.7109375" style="108" customWidth="1"/>
    <col min="6670" max="6672" width="6.7109375" style="108" customWidth="1"/>
    <col min="6673" max="6673" width="1.7109375" style="108" customWidth="1"/>
    <col min="6674" max="6676" width="6.7109375" style="108" customWidth="1"/>
    <col min="6677" max="6677" width="1.7109375" style="108" customWidth="1"/>
    <col min="6678" max="6680" width="6.7109375" style="108" customWidth="1"/>
    <col min="6681" max="6681" width="1.7109375" style="108" customWidth="1"/>
    <col min="6682" max="6682" width="6.5703125" style="108" customWidth="1"/>
    <col min="6683" max="6684" width="6.7109375" style="108" customWidth="1"/>
    <col min="6685" max="6912" width="11.42578125" style="108"/>
    <col min="6913" max="6913" width="19.42578125" style="108" customWidth="1"/>
    <col min="6914" max="6914" width="8.42578125" style="108" customWidth="1"/>
    <col min="6915" max="6915" width="8.140625" style="108" customWidth="1"/>
    <col min="6916" max="6916" width="7.5703125" style="108" customWidth="1"/>
    <col min="6917" max="6917" width="1.7109375" style="108" customWidth="1"/>
    <col min="6918" max="6920" width="6.7109375" style="108" customWidth="1"/>
    <col min="6921" max="6921" width="1.7109375" style="108" customWidth="1"/>
    <col min="6922" max="6924" width="6.7109375" style="108" customWidth="1"/>
    <col min="6925" max="6925" width="1.7109375" style="108" customWidth="1"/>
    <col min="6926" max="6928" width="6.7109375" style="108" customWidth="1"/>
    <col min="6929" max="6929" width="1.7109375" style="108" customWidth="1"/>
    <col min="6930" max="6932" width="6.7109375" style="108" customWidth="1"/>
    <col min="6933" max="6933" width="1.7109375" style="108" customWidth="1"/>
    <col min="6934" max="6936" width="6.7109375" style="108" customWidth="1"/>
    <col min="6937" max="6937" width="1.7109375" style="108" customWidth="1"/>
    <col min="6938" max="6938" width="6.5703125" style="108" customWidth="1"/>
    <col min="6939" max="6940" width="6.7109375" style="108" customWidth="1"/>
    <col min="6941" max="7168" width="11.42578125" style="108"/>
    <col min="7169" max="7169" width="19.42578125" style="108" customWidth="1"/>
    <col min="7170" max="7170" width="8.42578125" style="108" customWidth="1"/>
    <col min="7171" max="7171" width="8.140625" style="108" customWidth="1"/>
    <col min="7172" max="7172" width="7.5703125" style="108" customWidth="1"/>
    <col min="7173" max="7173" width="1.7109375" style="108" customWidth="1"/>
    <col min="7174" max="7176" width="6.7109375" style="108" customWidth="1"/>
    <col min="7177" max="7177" width="1.7109375" style="108" customWidth="1"/>
    <col min="7178" max="7180" width="6.7109375" style="108" customWidth="1"/>
    <col min="7181" max="7181" width="1.7109375" style="108" customWidth="1"/>
    <col min="7182" max="7184" width="6.7109375" style="108" customWidth="1"/>
    <col min="7185" max="7185" width="1.7109375" style="108" customWidth="1"/>
    <col min="7186" max="7188" width="6.7109375" style="108" customWidth="1"/>
    <col min="7189" max="7189" width="1.7109375" style="108" customWidth="1"/>
    <col min="7190" max="7192" width="6.7109375" style="108" customWidth="1"/>
    <col min="7193" max="7193" width="1.7109375" style="108" customWidth="1"/>
    <col min="7194" max="7194" width="6.5703125" style="108" customWidth="1"/>
    <col min="7195" max="7196" width="6.7109375" style="108" customWidth="1"/>
    <col min="7197" max="7424" width="11.42578125" style="108"/>
    <col min="7425" max="7425" width="19.42578125" style="108" customWidth="1"/>
    <col min="7426" max="7426" width="8.42578125" style="108" customWidth="1"/>
    <col min="7427" max="7427" width="8.140625" style="108" customWidth="1"/>
    <col min="7428" max="7428" width="7.5703125" style="108" customWidth="1"/>
    <col min="7429" max="7429" width="1.7109375" style="108" customWidth="1"/>
    <col min="7430" max="7432" width="6.7109375" style="108" customWidth="1"/>
    <col min="7433" max="7433" width="1.7109375" style="108" customWidth="1"/>
    <col min="7434" max="7436" width="6.7109375" style="108" customWidth="1"/>
    <col min="7437" max="7437" width="1.7109375" style="108" customWidth="1"/>
    <col min="7438" max="7440" width="6.7109375" style="108" customWidth="1"/>
    <col min="7441" max="7441" width="1.7109375" style="108" customWidth="1"/>
    <col min="7442" max="7444" width="6.7109375" style="108" customWidth="1"/>
    <col min="7445" max="7445" width="1.7109375" style="108" customWidth="1"/>
    <col min="7446" max="7448" width="6.7109375" style="108" customWidth="1"/>
    <col min="7449" max="7449" width="1.7109375" style="108" customWidth="1"/>
    <col min="7450" max="7450" width="6.5703125" style="108" customWidth="1"/>
    <col min="7451" max="7452" width="6.7109375" style="108" customWidth="1"/>
    <col min="7453" max="7680" width="11.42578125" style="108"/>
    <col min="7681" max="7681" width="19.42578125" style="108" customWidth="1"/>
    <col min="7682" max="7682" width="8.42578125" style="108" customWidth="1"/>
    <col min="7683" max="7683" width="8.140625" style="108" customWidth="1"/>
    <col min="7684" max="7684" width="7.5703125" style="108" customWidth="1"/>
    <col min="7685" max="7685" width="1.7109375" style="108" customWidth="1"/>
    <col min="7686" max="7688" width="6.7109375" style="108" customWidth="1"/>
    <col min="7689" max="7689" width="1.7109375" style="108" customWidth="1"/>
    <col min="7690" max="7692" width="6.7109375" style="108" customWidth="1"/>
    <col min="7693" max="7693" width="1.7109375" style="108" customWidth="1"/>
    <col min="7694" max="7696" width="6.7109375" style="108" customWidth="1"/>
    <col min="7697" max="7697" width="1.7109375" style="108" customWidth="1"/>
    <col min="7698" max="7700" width="6.7109375" style="108" customWidth="1"/>
    <col min="7701" max="7701" width="1.7109375" style="108" customWidth="1"/>
    <col min="7702" max="7704" width="6.7109375" style="108" customWidth="1"/>
    <col min="7705" max="7705" width="1.7109375" style="108" customWidth="1"/>
    <col min="7706" max="7706" width="6.5703125" style="108" customWidth="1"/>
    <col min="7707" max="7708" width="6.7109375" style="108" customWidth="1"/>
    <col min="7709" max="7936" width="11.42578125" style="108"/>
    <col min="7937" max="7937" width="19.42578125" style="108" customWidth="1"/>
    <col min="7938" max="7938" width="8.42578125" style="108" customWidth="1"/>
    <col min="7939" max="7939" width="8.140625" style="108" customWidth="1"/>
    <col min="7940" max="7940" width="7.5703125" style="108" customWidth="1"/>
    <col min="7941" max="7941" width="1.7109375" style="108" customWidth="1"/>
    <col min="7942" max="7944" width="6.7109375" style="108" customWidth="1"/>
    <col min="7945" max="7945" width="1.7109375" style="108" customWidth="1"/>
    <col min="7946" max="7948" width="6.7109375" style="108" customWidth="1"/>
    <col min="7949" max="7949" width="1.7109375" style="108" customWidth="1"/>
    <col min="7950" max="7952" width="6.7109375" style="108" customWidth="1"/>
    <col min="7953" max="7953" width="1.7109375" style="108" customWidth="1"/>
    <col min="7954" max="7956" width="6.7109375" style="108" customWidth="1"/>
    <col min="7957" max="7957" width="1.7109375" style="108" customWidth="1"/>
    <col min="7958" max="7960" width="6.7109375" style="108" customWidth="1"/>
    <col min="7961" max="7961" width="1.7109375" style="108" customWidth="1"/>
    <col min="7962" max="7962" width="6.5703125" style="108" customWidth="1"/>
    <col min="7963" max="7964" width="6.7109375" style="108" customWidth="1"/>
    <col min="7965" max="8192" width="11.42578125" style="108"/>
    <col min="8193" max="8193" width="19.42578125" style="108" customWidth="1"/>
    <col min="8194" max="8194" width="8.42578125" style="108" customWidth="1"/>
    <col min="8195" max="8195" width="8.140625" style="108" customWidth="1"/>
    <col min="8196" max="8196" width="7.5703125" style="108" customWidth="1"/>
    <col min="8197" max="8197" width="1.7109375" style="108" customWidth="1"/>
    <col min="8198" max="8200" width="6.7109375" style="108" customWidth="1"/>
    <col min="8201" max="8201" width="1.7109375" style="108" customWidth="1"/>
    <col min="8202" max="8204" width="6.7109375" style="108" customWidth="1"/>
    <col min="8205" max="8205" width="1.7109375" style="108" customWidth="1"/>
    <col min="8206" max="8208" width="6.7109375" style="108" customWidth="1"/>
    <col min="8209" max="8209" width="1.7109375" style="108" customWidth="1"/>
    <col min="8210" max="8212" width="6.7109375" style="108" customWidth="1"/>
    <col min="8213" max="8213" width="1.7109375" style="108" customWidth="1"/>
    <col min="8214" max="8216" width="6.7109375" style="108" customWidth="1"/>
    <col min="8217" max="8217" width="1.7109375" style="108" customWidth="1"/>
    <col min="8218" max="8218" width="6.5703125" style="108" customWidth="1"/>
    <col min="8219" max="8220" width="6.7109375" style="108" customWidth="1"/>
    <col min="8221" max="8448" width="11.42578125" style="108"/>
    <col min="8449" max="8449" width="19.42578125" style="108" customWidth="1"/>
    <col min="8450" max="8450" width="8.42578125" style="108" customWidth="1"/>
    <col min="8451" max="8451" width="8.140625" style="108" customWidth="1"/>
    <col min="8452" max="8452" width="7.5703125" style="108" customWidth="1"/>
    <col min="8453" max="8453" width="1.7109375" style="108" customWidth="1"/>
    <col min="8454" max="8456" width="6.7109375" style="108" customWidth="1"/>
    <col min="8457" max="8457" width="1.7109375" style="108" customWidth="1"/>
    <col min="8458" max="8460" width="6.7109375" style="108" customWidth="1"/>
    <col min="8461" max="8461" width="1.7109375" style="108" customWidth="1"/>
    <col min="8462" max="8464" width="6.7109375" style="108" customWidth="1"/>
    <col min="8465" max="8465" width="1.7109375" style="108" customWidth="1"/>
    <col min="8466" max="8468" width="6.7109375" style="108" customWidth="1"/>
    <col min="8469" max="8469" width="1.7109375" style="108" customWidth="1"/>
    <col min="8470" max="8472" width="6.7109375" style="108" customWidth="1"/>
    <col min="8473" max="8473" width="1.7109375" style="108" customWidth="1"/>
    <col min="8474" max="8474" width="6.5703125" style="108" customWidth="1"/>
    <col min="8475" max="8476" width="6.7109375" style="108" customWidth="1"/>
    <col min="8477" max="8704" width="11.42578125" style="108"/>
    <col min="8705" max="8705" width="19.42578125" style="108" customWidth="1"/>
    <col min="8706" max="8706" width="8.42578125" style="108" customWidth="1"/>
    <col min="8707" max="8707" width="8.140625" style="108" customWidth="1"/>
    <col min="8708" max="8708" width="7.5703125" style="108" customWidth="1"/>
    <col min="8709" max="8709" width="1.7109375" style="108" customWidth="1"/>
    <col min="8710" max="8712" width="6.7109375" style="108" customWidth="1"/>
    <col min="8713" max="8713" width="1.7109375" style="108" customWidth="1"/>
    <col min="8714" max="8716" width="6.7109375" style="108" customWidth="1"/>
    <col min="8717" max="8717" width="1.7109375" style="108" customWidth="1"/>
    <col min="8718" max="8720" width="6.7109375" style="108" customWidth="1"/>
    <col min="8721" max="8721" width="1.7109375" style="108" customWidth="1"/>
    <col min="8722" max="8724" width="6.7109375" style="108" customWidth="1"/>
    <col min="8725" max="8725" width="1.7109375" style="108" customWidth="1"/>
    <col min="8726" max="8728" width="6.7109375" style="108" customWidth="1"/>
    <col min="8729" max="8729" width="1.7109375" style="108" customWidth="1"/>
    <col min="8730" max="8730" width="6.5703125" style="108" customWidth="1"/>
    <col min="8731" max="8732" width="6.7109375" style="108" customWidth="1"/>
    <col min="8733" max="8960" width="11.42578125" style="108"/>
    <col min="8961" max="8961" width="19.42578125" style="108" customWidth="1"/>
    <col min="8962" max="8962" width="8.42578125" style="108" customWidth="1"/>
    <col min="8963" max="8963" width="8.140625" style="108" customWidth="1"/>
    <col min="8964" max="8964" width="7.5703125" style="108" customWidth="1"/>
    <col min="8965" max="8965" width="1.7109375" style="108" customWidth="1"/>
    <col min="8966" max="8968" width="6.7109375" style="108" customWidth="1"/>
    <col min="8969" max="8969" width="1.7109375" style="108" customWidth="1"/>
    <col min="8970" max="8972" width="6.7109375" style="108" customWidth="1"/>
    <col min="8973" max="8973" width="1.7109375" style="108" customWidth="1"/>
    <col min="8974" max="8976" width="6.7109375" style="108" customWidth="1"/>
    <col min="8977" max="8977" width="1.7109375" style="108" customWidth="1"/>
    <col min="8978" max="8980" width="6.7109375" style="108" customWidth="1"/>
    <col min="8981" max="8981" width="1.7109375" style="108" customWidth="1"/>
    <col min="8982" max="8984" width="6.7109375" style="108" customWidth="1"/>
    <col min="8985" max="8985" width="1.7109375" style="108" customWidth="1"/>
    <col min="8986" max="8986" width="6.5703125" style="108" customWidth="1"/>
    <col min="8987" max="8988" width="6.7109375" style="108" customWidth="1"/>
    <col min="8989" max="9216" width="11.42578125" style="108"/>
    <col min="9217" max="9217" width="19.42578125" style="108" customWidth="1"/>
    <col min="9218" max="9218" width="8.42578125" style="108" customWidth="1"/>
    <col min="9219" max="9219" width="8.140625" style="108" customWidth="1"/>
    <col min="9220" max="9220" width="7.5703125" style="108" customWidth="1"/>
    <col min="9221" max="9221" width="1.7109375" style="108" customWidth="1"/>
    <col min="9222" max="9224" width="6.7109375" style="108" customWidth="1"/>
    <col min="9225" max="9225" width="1.7109375" style="108" customWidth="1"/>
    <col min="9226" max="9228" width="6.7109375" style="108" customWidth="1"/>
    <col min="9229" max="9229" width="1.7109375" style="108" customWidth="1"/>
    <col min="9230" max="9232" width="6.7109375" style="108" customWidth="1"/>
    <col min="9233" max="9233" width="1.7109375" style="108" customWidth="1"/>
    <col min="9234" max="9236" width="6.7109375" style="108" customWidth="1"/>
    <col min="9237" max="9237" width="1.7109375" style="108" customWidth="1"/>
    <col min="9238" max="9240" width="6.7109375" style="108" customWidth="1"/>
    <col min="9241" max="9241" width="1.7109375" style="108" customWidth="1"/>
    <col min="9242" max="9242" width="6.5703125" style="108" customWidth="1"/>
    <col min="9243" max="9244" width="6.7109375" style="108" customWidth="1"/>
    <col min="9245" max="9472" width="11.42578125" style="108"/>
    <col min="9473" max="9473" width="19.42578125" style="108" customWidth="1"/>
    <col min="9474" max="9474" width="8.42578125" style="108" customWidth="1"/>
    <col min="9475" max="9475" width="8.140625" style="108" customWidth="1"/>
    <col min="9476" max="9476" width="7.5703125" style="108" customWidth="1"/>
    <col min="9477" max="9477" width="1.7109375" style="108" customWidth="1"/>
    <col min="9478" max="9480" width="6.7109375" style="108" customWidth="1"/>
    <col min="9481" max="9481" width="1.7109375" style="108" customWidth="1"/>
    <col min="9482" max="9484" width="6.7109375" style="108" customWidth="1"/>
    <col min="9485" max="9485" width="1.7109375" style="108" customWidth="1"/>
    <col min="9486" max="9488" width="6.7109375" style="108" customWidth="1"/>
    <col min="9489" max="9489" width="1.7109375" style="108" customWidth="1"/>
    <col min="9490" max="9492" width="6.7109375" style="108" customWidth="1"/>
    <col min="9493" max="9493" width="1.7109375" style="108" customWidth="1"/>
    <col min="9494" max="9496" width="6.7109375" style="108" customWidth="1"/>
    <col min="9497" max="9497" width="1.7109375" style="108" customWidth="1"/>
    <col min="9498" max="9498" width="6.5703125" style="108" customWidth="1"/>
    <col min="9499" max="9500" width="6.7109375" style="108" customWidth="1"/>
    <col min="9501" max="9728" width="11.42578125" style="108"/>
    <col min="9729" max="9729" width="19.42578125" style="108" customWidth="1"/>
    <col min="9730" max="9730" width="8.42578125" style="108" customWidth="1"/>
    <col min="9731" max="9731" width="8.140625" style="108" customWidth="1"/>
    <col min="9732" max="9732" width="7.5703125" style="108" customWidth="1"/>
    <col min="9733" max="9733" width="1.7109375" style="108" customWidth="1"/>
    <col min="9734" max="9736" width="6.7109375" style="108" customWidth="1"/>
    <col min="9737" max="9737" width="1.7109375" style="108" customWidth="1"/>
    <col min="9738" max="9740" width="6.7109375" style="108" customWidth="1"/>
    <col min="9741" max="9741" width="1.7109375" style="108" customWidth="1"/>
    <col min="9742" max="9744" width="6.7109375" style="108" customWidth="1"/>
    <col min="9745" max="9745" width="1.7109375" style="108" customWidth="1"/>
    <col min="9746" max="9748" width="6.7109375" style="108" customWidth="1"/>
    <col min="9749" max="9749" width="1.7109375" style="108" customWidth="1"/>
    <col min="9750" max="9752" width="6.7109375" style="108" customWidth="1"/>
    <col min="9753" max="9753" width="1.7109375" style="108" customWidth="1"/>
    <col min="9754" max="9754" width="6.5703125" style="108" customWidth="1"/>
    <col min="9755" max="9756" width="6.7109375" style="108" customWidth="1"/>
    <col min="9757" max="9984" width="11.42578125" style="108"/>
    <col min="9985" max="9985" width="19.42578125" style="108" customWidth="1"/>
    <col min="9986" max="9986" width="8.42578125" style="108" customWidth="1"/>
    <col min="9987" max="9987" width="8.140625" style="108" customWidth="1"/>
    <col min="9988" max="9988" width="7.5703125" style="108" customWidth="1"/>
    <col min="9989" max="9989" width="1.7109375" style="108" customWidth="1"/>
    <col min="9990" max="9992" width="6.7109375" style="108" customWidth="1"/>
    <col min="9993" max="9993" width="1.7109375" style="108" customWidth="1"/>
    <col min="9994" max="9996" width="6.7109375" style="108" customWidth="1"/>
    <col min="9997" max="9997" width="1.7109375" style="108" customWidth="1"/>
    <col min="9998" max="10000" width="6.7109375" style="108" customWidth="1"/>
    <col min="10001" max="10001" width="1.7109375" style="108" customWidth="1"/>
    <col min="10002" max="10004" width="6.7109375" style="108" customWidth="1"/>
    <col min="10005" max="10005" width="1.7109375" style="108" customWidth="1"/>
    <col min="10006" max="10008" width="6.7109375" style="108" customWidth="1"/>
    <col min="10009" max="10009" width="1.7109375" style="108" customWidth="1"/>
    <col min="10010" max="10010" width="6.5703125" style="108" customWidth="1"/>
    <col min="10011" max="10012" width="6.7109375" style="108" customWidth="1"/>
    <col min="10013" max="10240" width="11.42578125" style="108"/>
    <col min="10241" max="10241" width="19.42578125" style="108" customWidth="1"/>
    <col min="10242" max="10242" width="8.42578125" style="108" customWidth="1"/>
    <col min="10243" max="10243" width="8.140625" style="108" customWidth="1"/>
    <col min="10244" max="10244" width="7.5703125" style="108" customWidth="1"/>
    <col min="10245" max="10245" width="1.7109375" style="108" customWidth="1"/>
    <col min="10246" max="10248" width="6.7109375" style="108" customWidth="1"/>
    <col min="10249" max="10249" width="1.7109375" style="108" customWidth="1"/>
    <col min="10250" max="10252" width="6.7109375" style="108" customWidth="1"/>
    <col min="10253" max="10253" width="1.7109375" style="108" customWidth="1"/>
    <col min="10254" max="10256" width="6.7109375" style="108" customWidth="1"/>
    <col min="10257" max="10257" width="1.7109375" style="108" customWidth="1"/>
    <col min="10258" max="10260" width="6.7109375" style="108" customWidth="1"/>
    <col min="10261" max="10261" width="1.7109375" style="108" customWidth="1"/>
    <col min="10262" max="10264" width="6.7109375" style="108" customWidth="1"/>
    <col min="10265" max="10265" width="1.7109375" style="108" customWidth="1"/>
    <col min="10266" max="10266" width="6.5703125" style="108" customWidth="1"/>
    <col min="10267" max="10268" width="6.7109375" style="108" customWidth="1"/>
    <col min="10269" max="10496" width="11.42578125" style="108"/>
    <col min="10497" max="10497" width="19.42578125" style="108" customWidth="1"/>
    <col min="10498" max="10498" width="8.42578125" style="108" customWidth="1"/>
    <col min="10499" max="10499" width="8.140625" style="108" customWidth="1"/>
    <col min="10500" max="10500" width="7.5703125" style="108" customWidth="1"/>
    <col min="10501" max="10501" width="1.7109375" style="108" customWidth="1"/>
    <col min="10502" max="10504" width="6.7109375" style="108" customWidth="1"/>
    <col min="10505" max="10505" width="1.7109375" style="108" customWidth="1"/>
    <col min="10506" max="10508" width="6.7109375" style="108" customWidth="1"/>
    <col min="10509" max="10509" width="1.7109375" style="108" customWidth="1"/>
    <col min="10510" max="10512" width="6.7109375" style="108" customWidth="1"/>
    <col min="10513" max="10513" width="1.7109375" style="108" customWidth="1"/>
    <col min="10514" max="10516" width="6.7109375" style="108" customWidth="1"/>
    <col min="10517" max="10517" width="1.7109375" style="108" customWidth="1"/>
    <col min="10518" max="10520" width="6.7109375" style="108" customWidth="1"/>
    <col min="10521" max="10521" width="1.7109375" style="108" customWidth="1"/>
    <col min="10522" max="10522" width="6.5703125" style="108" customWidth="1"/>
    <col min="10523" max="10524" width="6.7109375" style="108" customWidth="1"/>
    <col min="10525" max="10752" width="11.42578125" style="108"/>
    <col min="10753" max="10753" width="19.42578125" style="108" customWidth="1"/>
    <col min="10754" max="10754" width="8.42578125" style="108" customWidth="1"/>
    <col min="10755" max="10755" width="8.140625" style="108" customWidth="1"/>
    <col min="10756" max="10756" width="7.5703125" style="108" customWidth="1"/>
    <col min="10757" max="10757" width="1.7109375" style="108" customWidth="1"/>
    <col min="10758" max="10760" width="6.7109375" style="108" customWidth="1"/>
    <col min="10761" max="10761" width="1.7109375" style="108" customWidth="1"/>
    <col min="10762" max="10764" width="6.7109375" style="108" customWidth="1"/>
    <col min="10765" max="10765" width="1.7109375" style="108" customWidth="1"/>
    <col min="10766" max="10768" width="6.7109375" style="108" customWidth="1"/>
    <col min="10769" max="10769" width="1.7109375" style="108" customWidth="1"/>
    <col min="10770" max="10772" width="6.7109375" style="108" customWidth="1"/>
    <col min="10773" max="10773" width="1.7109375" style="108" customWidth="1"/>
    <col min="10774" max="10776" width="6.7109375" style="108" customWidth="1"/>
    <col min="10777" max="10777" width="1.7109375" style="108" customWidth="1"/>
    <col min="10778" max="10778" width="6.5703125" style="108" customWidth="1"/>
    <col min="10779" max="10780" width="6.7109375" style="108" customWidth="1"/>
    <col min="10781" max="11008" width="11.42578125" style="108"/>
    <col min="11009" max="11009" width="19.42578125" style="108" customWidth="1"/>
    <col min="11010" max="11010" width="8.42578125" style="108" customWidth="1"/>
    <col min="11011" max="11011" width="8.140625" style="108" customWidth="1"/>
    <col min="11012" max="11012" width="7.5703125" style="108" customWidth="1"/>
    <col min="11013" max="11013" width="1.7109375" style="108" customWidth="1"/>
    <col min="11014" max="11016" width="6.7109375" style="108" customWidth="1"/>
    <col min="11017" max="11017" width="1.7109375" style="108" customWidth="1"/>
    <col min="11018" max="11020" width="6.7109375" style="108" customWidth="1"/>
    <col min="11021" max="11021" width="1.7109375" style="108" customWidth="1"/>
    <col min="11022" max="11024" width="6.7109375" style="108" customWidth="1"/>
    <col min="11025" max="11025" width="1.7109375" style="108" customWidth="1"/>
    <col min="11026" max="11028" width="6.7109375" style="108" customWidth="1"/>
    <col min="11029" max="11029" width="1.7109375" style="108" customWidth="1"/>
    <col min="11030" max="11032" width="6.7109375" style="108" customWidth="1"/>
    <col min="11033" max="11033" width="1.7109375" style="108" customWidth="1"/>
    <col min="11034" max="11034" width="6.5703125" style="108" customWidth="1"/>
    <col min="11035" max="11036" width="6.7109375" style="108" customWidth="1"/>
    <col min="11037" max="11264" width="11.42578125" style="108"/>
    <col min="11265" max="11265" width="19.42578125" style="108" customWidth="1"/>
    <col min="11266" max="11266" width="8.42578125" style="108" customWidth="1"/>
    <col min="11267" max="11267" width="8.140625" style="108" customWidth="1"/>
    <col min="11268" max="11268" width="7.5703125" style="108" customWidth="1"/>
    <col min="11269" max="11269" width="1.7109375" style="108" customWidth="1"/>
    <col min="11270" max="11272" width="6.7109375" style="108" customWidth="1"/>
    <col min="11273" max="11273" width="1.7109375" style="108" customWidth="1"/>
    <col min="11274" max="11276" width="6.7109375" style="108" customWidth="1"/>
    <col min="11277" max="11277" width="1.7109375" style="108" customWidth="1"/>
    <col min="11278" max="11280" width="6.7109375" style="108" customWidth="1"/>
    <col min="11281" max="11281" width="1.7109375" style="108" customWidth="1"/>
    <col min="11282" max="11284" width="6.7109375" style="108" customWidth="1"/>
    <col min="11285" max="11285" width="1.7109375" style="108" customWidth="1"/>
    <col min="11286" max="11288" width="6.7109375" style="108" customWidth="1"/>
    <col min="11289" max="11289" width="1.7109375" style="108" customWidth="1"/>
    <col min="11290" max="11290" width="6.5703125" style="108" customWidth="1"/>
    <col min="11291" max="11292" width="6.7109375" style="108" customWidth="1"/>
    <col min="11293" max="11520" width="11.42578125" style="108"/>
    <col min="11521" max="11521" width="19.42578125" style="108" customWidth="1"/>
    <col min="11522" max="11522" width="8.42578125" style="108" customWidth="1"/>
    <col min="11523" max="11523" width="8.140625" style="108" customWidth="1"/>
    <col min="11524" max="11524" width="7.5703125" style="108" customWidth="1"/>
    <col min="11525" max="11525" width="1.7109375" style="108" customWidth="1"/>
    <col min="11526" max="11528" width="6.7109375" style="108" customWidth="1"/>
    <col min="11529" max="11529" width="1.7109375" style="108" customWidth="1"/>
    <col min="11530" max="11532" width="6.7109375" style="108" customWidth="1"/>
    <col min="11533" max="11533" width="1.7109375" style="108" customWidth="1"/>
    <col min="11534" max="11536" width="6.7109375" style="108" customWidth="1"/>
    <col min="11537" max="11537" width="1.7109375" style="108" customWidth="1"/>
    <col min="11538" max="11540" width="6.7109375" style="108" customWidth="1"/>
    <col min="11541" max="11541" width="1.7109375" style="108" customWidth="1"/>
    <col min="11542" max="11544" width="6.7109375" style="108" customWidth="1"/>
    <col min="11545" max="11545" width="1.7109375" style="108" customWidth="1"/>
    <col min="11546" max="11546" width="6.5703125" style="108" customWidth="1"/>
    <col min="11547" max="11548" width="6.7109375" style="108" customWidth="1"/>
    <col min="11549" max="11776" width="11.42578125" style="108"/>
    <col min="11777" max="11777" width="19.42578125" style="108" customWidth="1"/>
    <col min="11778" max="11778" width="8.42578125" style="108" customWidth="1"/>
    <col min="11779" max="11779" width="8.140625" style="108" customWidth="1"/>
    <col min="11780" max="11780" width="7.5703125" style="108" customWidth="1"/>
    <col min="11781" max="11781" width="1.7109375" style="108" customWidth="1"/>
    <col min="11782" max="11784" width="6.7109375" style="108" customWidth="1"/>
    <col min="11785" max="11785" width="1.7109375" style="108" customWidth="1"/>
    <col min="11786" max="11788" width="6.7109375" style="108" customWidth="1"/>
    <col min="11789" max="11789" width="1.7109375" style="108" customWidth="1"/>
    <col min="11790" max="11792" width="6.7109375" style="108" customWidth="1"/>
    <col min="11793" max="11793" width="1.7109375" style="108" customWidth="1"/>
    <col min="11794" max="11796" width="6.7109375" style="108" customWidth="1"/>
    <col min="11797" max="11797" width="1.7109375" style="108" customWidth="1"/>
    <col min="11798" max="11800" width="6.7109375" style="108" customWidth="1"/>
    <col min="11801" max="11801" width="1.7109375" style="108" customWidth="1"/>
    <col min="11802" max="11802" width="6.5703125" style="108" customWidth="1"/>
    <col min="11803" max="11804" width="6.7109375" style="108" customWidth="1"/>
    <col min="11805" max="12032" width="11.42578125" style="108"/>
    <col min="12033" max="12033" width="19.42578125" style="108" customWidth="1"/>
    <col min="12034" max="12034" width="8.42578125" style="108" customWidth="1"/>
    <col min="12035" max="12035" width="8.140625" style="108" customWidth="1"/>
    <col min="12036" max="12036" width="7.5703125" style="108" customWidth="1"/>
    <col min="12037" max="12037" width="1.7109375" style="108" customWidth="1"/>
    <col min="12038" max="12040" width="6.7109375" style="108" customWidth="1"/>
    <col min="12041" max="12041" width="1.7109375" style="108" customWidth="1"/>
    <col min="12042" max="12044" width="6.7109375" style="108" customWidth="1"/>
    <col min="12045" max="12045" width="1.7109375" style="108" customWidth="1"/>
    <col min="12046" max="12048" width="6.7109375" style="108" customWidth="1"/>
    <col min="12049" max="12049" width="1.7109375" style="108" customWidth="1"/>
    <col min="12050" max="12052" width="6.7109375" style="108" customWidth="1"/>
    <col min="12053" max="12053" width="1.7109375" style="108" customWidth="1"/>
    <col min="12054" max="12056" width="6.7109375" style="108" customWidth="1"/>
    <col min="12057" max="12057" width="1.7109375" style="108" customWidth="1"/>
    <col min="12058" max="12058" width="6.5703125" style="108" customWidth="1"/>
    <col min="12059" max="12060" width="6.7109375" style="108" customWidth="1"/>
    <col min="12061" max="12288" width="11.42578125" style="108"/>
    <col min="12289" max="12289" width="19.42578125" style="108" customWidth="1"/>
    <col min="12290" max="12290" width="8.42578125" style="108" customWidth="1"/>
    <col min="12291" max="12291" width="8.140625" style="108" customWidth="1"/>
    <col min="12292" max="12292" width="7.5703125" style="108" customWidth="1"/>
    <col min="12293" max="12293" width="1.7109375" style="108" customWidth="1"/>
    <col min="12294" max="12296" width="6.7109375" style="108" customWidth="1"/>
    <col min="12297" max="12297" width="1.7109375" style="108" customWidth="1"/>
    <col min="12298" max="12300" width="6.7109375" style="108" customWidth="1"/>
    <col min="12301" max="12301" width="1.7109375" style="108" customWidth="1"/>
    <col min="12302" max="12304" width="6.7109375" style="108" customWidth="1"/>
    <col min="12305" max="12305" width="1.7109375" style="108" customWidth="1"/>
    <col min="12306" max="12308" width="6.7109375" style="108" customWidth="1"/>
    <col min="12309" max="12309" width="1.7109375" style="108" customWidth="1"/>
    <col min="12310" max="12312" width="6.7109375" style="108" customWidth="1"/>
    <col min="12313" max="12313" width="1.7109375" style="108" customWidth="1"/>
    <col min="12314" max="12314" width="6.5703125" style="108" customWidth="1"/>
    <col min="12315" max="12316" width="6.7109375" style="108" customWidth="1"/>
    <col min="12317" max="12544" width="11.42578125" style="108"/>
    <col min="12545" max="12545" width="19.42578125" style="108" customWidth="1"/>
    <col min="12546" max="12546" width="8.42578125" style="108" customWidth="1"/>
    <col min="12547" max="12547" width="8.140625" style="108" customWidth="1"/>
    <col min="12548" max="12548" width="7.5703125" style="108" customWidth="1"/>
    <col min="12549" max="12549" width="1.7109375" style="108" customWidth="1"/>
    <col min="12550" max="12552" width="6.7109375" style="108" customWidth="1"/>
    <col min="12553" max="12553" width="1.7109375" style="108" customWidth="1"/>
    <col min="12554" max="12556" width="6.7109375" style="108" customWidth="1"/>
    <col min="12557" max="12557" width="1.7109375" style="108" customWidth="1"/>
    <col min="12558" max="12560" width="6.7109375" style="108" customWidth="1"/>
    <col min="12561" max="12561" width="1.7109375" style="108" customWidth="1"/>
    <col min="12562" max="12564" width="6.7109375" style="108" customWidth="1"/>
    <col min="12565" max="12565" width="1.7109375" style="108" customWidth="1"/>
    <col min="12566" max="12568" width="6.7109375" style="108" customWidth="1"/>
    <col min="12569" max="12569" width="1.7109375" style="108" customWidth="1"/>
    <col min="12570" max="12570" width="6.5703125" style="108" customWidth="1"/>
    <col min="12571" max="12572" width="6.7109375" style="108" customWidth="1"/>
    <col min="12573" max="12800" width="11.42578125" style="108"/>
    <col min="12801" max="12801" width="19.42578125" style="108" customWidth="1"/>
    <col min="12802" max="12802" width="8.42578125" style="108" customWidth="1"/>
    <col min="12803" max="12803" width="8.140625" style="108" customWidth="1"/>
    <col min="12804" max="12804" width="7.5703125" style="108" customWidth="1"/>
    <col min="12805" max="12805" width="1.7109375" style="108" customWidth="1"/>
    <col min="12806" max="12808" width="6.7109375" style="108" customWidth="1"/>
    <col min="12809" max="12809" width="1.7109375" style="108" customWidth="1"/>
    <col min="12810" max="12812" width="6.7109375" style="108" customWidth="1"/>
    <col min="12813" max="12813" width="1.7109375" style="108" customWidth="1"/>
    <col min="12814" max="12816" width="6.7109375" style="108" customWidth="1"/>
    <col min="12817" max="12817" width="1.7109375" style="108" customWidth="1"/>
    <col min="12818" max="12820" width="6.7109375" style="108" customWidth="1"/>
    <col min="12821" max="12821" width="1.7109375" style="108" customWidth="1"/>
    <col min="12822" max="12824" width="6.7109375" style="108" customWidth="1"/>
    <col min="12825" max="12825" width="1.7109375" style="108" customWidth="1"/>
    <col min="12826" max="12826" width="6.5703125" style="108" customWidth="1"/>
    <col min="12827" max="12828" width="6.7109375" style="108" customWidth="1"/>
    <col min="12829" max="13056" width="11.42578125" style="108"/>
    <col min="13057" max="13057" width="19.42578125" style="108" customWidth="1"/>
    <col min="13058" max="13058" width="8.42578125" style="108" customWidth="1"/>
    <col min="13059" max="13059" width="8.140625" style="108" customWidth="1"/>
    <col min="13060" max="13060" width="7.5703125" style="108" customWidth="1"/>
    <col min="13061" max="13061" width="1.7109375" style="108" customWidth="1"/>
    <col min="13062" max="13064" width="6.7109375" style="108" customWidth="1"/>
    <col min="13065" max="13065" width="1.7109375" style="108" customWidth="1"/>
    <col min="13066" max="13068" width="6.7109375" style="108" customWidth="1"/>
    <col min="13069" max="13069" width="1.7109375" style="108" customWidth="1"/>
    <col min="13070" max="13072" width="6.7109375" style="108" customWidth="1"/>
    <col min="13073" max="13073" width="1.7109375" style="108" customWidth="1"/>
    <col min="13074" max="13076" width="6.7109375" style="108" customWidth="1"/>
    <col min="13077" max="13077" width="1.7109375" style="108" customWidth="1"/>
    <col min="13078" max="13080" width="6.7109375" style="108" customWidth="1"/>
    <col min="13081" max="13081" width="1.7109375" style="108" customWidth="1"/>
    <col min="13082" max="13082" width="6.5703125" style="108" customWidth="1"/>
    <col min="13083" max="13084" width="6.7109375" style="108" customWidth="1"/>
    <col min="13085" max="13312" width="11.42578125" style="108"/>
    <col min="13313" max="13313" width="19.42578125" style="108" customWidth="1"/>
    <col min="13314" max="13314" width="8.42578125" style="108" customWidth="1"/>
    <col min="13315" max="13315" width="8.140625" style="108" customWidth="1"/>
    <col min="13316" max="13316" width="7.5703125" style="108" customWidth="1"/>
    <col min="13317" max="13317" width="1.7109375" style="108" customWidth="1"/>
    <col min="13318" max="13320" width="6.7109375" style="108" customWidth="1"/>
    <col min="13321" max="13321" width="1.7109375" style="108" customWidth="1"/>
    <col min="13322" max="13324" width="6.7109375" style="108" customWidth="1"/>
    <col min="13325" max="13325" width="1.7109375" style="108" customWidth="1"/>
    <col min="13326" max="13328" width="6.7109375" style="108" customWidth="1"/>
    <col min="13329" max="13329" width="1.7109375" style="108" customWidth="1"/>
    <col min="13330" max="13332" width="6.7109375" style="108" customWidth="1"/>
    <col min="13333" max="13333" width="1.7109375" style="108" customWidth="1"/>
    <col min="13334" max="13336" width="6.7109375" style="108" customWidth="1"/>
    <col min="13337" max="13337" width="1.7109375" style="108" customWidth="1"/>
    <col min="13338" max="13338" width="6.5703125" style="108" customWidth="1"/>
    <col min="13339" max="13340" width="6.7109375" style="108" customWidth="1"/>
    <col min="13341" max="13568" width="11.42578125" style="108"/>
    <col min="13569" max="13569" width="19.42578125" style="108" customWidth="1"/>
    <col min="13570" max="13570" width="8.42578125" style="108" customWidth="1"/>
    <col min="13571" max="13571" width="8.140625" style="108" customWidth="1"/>
    <col min="13572" max="13572" width="7.5703125" style="108" customWidth="1"/>
    <col min="13573" max="13573" width="1.7109375" style="108" customWidth="1"/>
    <col min="13574" max="13576" width="6.7109375" style="108" customWidth="1"/>
    <col min="13577" max="13577" width="1.7109375" style="108" customWidth="1"/>
    <col min="13578" max="13580" width="6.7109375" style="108" customWidth="1"/>
    <col min="13581" max="13581" width="1.7109375" style="108" customWidth="1"/>
    <col min="13582" max="13584" width="6.7109375" style="108" customWidth="1"/>
    <col min="13585" max="13585" width="1.7109375" style="108" customWidth="1"/>
    <col min="13586" max="13588" width="6.7109375" style="108" customWidth="1"/>
    <col min="13589" max="13589" width="1.7109375" style="108" customWidth="1"/>
    <col min="13590" max="13592" width="6.7109375" style="108" customWidth="1"/>
    <col min="13593" max="13593" width="1.7109375" style="108" customWidth="1"/>
    <col min="13594" max="13594" width="6.5703125" style="108" customWidth="1"/>
    <col min="13595" max="13596" width="6.7109375" style="108" customWidth="1"/>
    <col min="13597" max="13824" width="11.42578125" style="108"/>
    <col min="13825" max="13825" width="19.42578125" style="108" customWidth="1"/>
    <col min="13826" max="13826" width="8.42578125" style="108" customWidth="1"/>
    <col min="13827" max="13827" width="8.140625" style="108" customWidth="1"/>
    <col min="13828" max="13828" width="7.5703125" style="108" customWidth="1"/>
    <col min="13829" max="13829" width="1.7109375" style="108" customWidth="1"/>
    <col min="13830" max="13832" width="6.7109375" style="108" customWidth="1"/>
    <col min="13833" max="13833" width="1.7109375" style="108" customWidth="1"/>
    <col min="13834" max="13836" width="6.7109375" style="108" customWidth="1"/>
    <col min="13837" max="13837" width="1.7109375" style="108" customWidth="1"/>
    <col min="13838" max="13840" width="6.7109375" style="108" customWidth="1"/>
    <col min="13841" max="13841" width="1.7109375" style="108" customWidth="1"/>
    <col min="13842" max="13844" width="6.7109375" style="108" customWidth="1"/>
    <col min="13845" max="13845" width="1.7109375" style="108" customWidth="1"/>
    <col min="13846" max="13848" width="6.7109375" style="108" customWidth="1"/>
    <col min="13849" max="13849" width="1.7109375" style="108" customWidth="1"/>
    <col min="13850" max="13850" width="6.5703125" style="108" customWidth="1"/>
    <col min="13851" max="13852" width="6.7109375" style="108" customWidth="1"/>
    <col min="13853" max="14080" width="11.42578125" style="108"/>
    <col min="14081" max="14081" width="19.42578125" style="108" customWidth="1"/>
    <col min="14082" max="14082" width="8.42578125" style="108" customWidth="1"/>
    <col min="14083" max="14083" width="8.140625" style="108" customWidth="1"/>
    <col min="14084" max="14084" width="7.5703125" style="108" customWidth="1"/>
    <col min="14085" max="14085" width="1.7109375" style="108" customWidth="1"/>
    <col min="14086" max="14088" width="6.7109375" style="108" customWidth="1"/>
    <col min="14089" max="14089" width="1.7109375" style="108" customWidth="1"/>
    <col min="14090" max="14092" width="6.7109375" style="108" customWidth="1"/>
    <col min="14093" max="14093" width="1.7109375" style="108" customWidth="1"/>
    <col min="14094" max="14096" width="6.7109375" style="108" customWidth="1"/>
    <col min="14097" max="14097" width="1.7109375" style="108" customWidth="1"/>
    <col min="14098" max="14100" width="6.7109375" style="108" customWidth="1"/>
    <col min="14101" max="14101" width="1.7109375" style="108" customWidth="1"/>
    <col min="14102" max="14104" width="6.7109375" style="108" customWidth="1"/>
    <col min="14105" max="14105" width="1.7109375" style="108" customWidth="1"/>
    <col min="14106" max="14106" width="6.5703125" style="108" customWidth="1"/>
    <col min="14107" max="14108" width="6.7109375" style="108" customWidth="1"/>
    <col min="14109" max="14336" width="11.42578125" style="108"/>
    <col min="14337" max="14337" width="19.42578125" style="108" customWidth="1"/>
    <col min="14338" max="14338" width="8.42578125" style="108" customWidth="1"/>
    <col min="14339" max="14339" width="8.140625" style="108" customWidth="1"/>
    <col min="14340" max="14340" width="7.5703125" style="108" customWidth="1"/>
    <col min="14341" max="14341" width="1.7109375" style="108" customWidth="1"/>
    <col min="14342" max="14344" width="6.7109375" style="108" customWidth="1"/>
    <col min="14345" max="14345" width="1.7109375" style="108" customWidth="1"/>
    <col min="14346" max="14348" width="6.7109375" style="108" customWidth="1"/>
    <col min="14349" max="14349" width="1.7109375" style="108" customWidth="1"/>
    <col min="14350" max="14352" width="6.7109375" style="108" customWidth="1"/>
    <col min="14353" max="14353" width="1.7109375" style="108" customWidth="1"/>
    <col min="14354" max="14356" width="6.7109375" style="108" customWidth="1"/>
    <col min="14357" max="14357" width="1.7109375" style="108" customWidth="1"/>
    <col min="14358" max="14360" width="6.7109375" style="108" customWidth="1"/>
    <col min="14361" max="14361" width="1.7109375" style="108" customWidth="1"/>
    <col min="14362" max="14362" width="6.5703125" style="108" customWidth="1"/>
    <col min="14363" max="14364" width="6.7109375" style="108" customWidth="1"/>
    <col min="14365" max="14592" width="11.42578125" style="108"/>
    <col min="14593" max="14593" width="19.42578125" style="108" customWidth="1"/>
    <col min="14594" max="14594" width="8.42578125" style="108" customWidth="1"/>
    <col min="14595" max="14595" width="8.140625" style="108" customWidth="1"/>
    <col min="14596" max="14596" width="7.5703125" style="108" customWidth="1"/>
    <col min="14597" max="14597" width="1.7109375" style="108" customWidth="1"/>
    <col min="14598" max="14600" width="6.7109375" style="108" customWidth="1"/>
    <col min="14601" max="14601" width="1.7109375" style="108" customWidth="1"/>
    <col min="14602" max="14604" width="6.7109375" style="108" customWidth="1"/>
    <col min="14605" max="14605" width="1.7109375" style="108" customWidth="1"/>
    <col min="14606" max="14608" width="6.7109375" style="108" customWidth="1"/>
    <col min="14609" max="14609" width="1.7109375" style="108" customWidth="1"/>
    <col min="14610" max="14612" width="6.7109375" style="108" customWidth="1"/>
    <col min="14613" max="14613" width="1.7109375" style="108" customWidth="1"/>
    <col min="14614" max="14616" width="6.7109375" style="108" customWidth="1"/>
    <col min="14617" max="14617" width="1.7109375" style="108" customWidth="1"/>
    <col min="14618" max="14618" width="6.5703125" style="108" customWidth="1"/>
    <col min="14619" max="14620" width="6.7109375" style="108" customWidth="1"/>
    <col min="14621" max="14848" width="11.42578125" style="108"/>
    <col min="14849" max="14849" width="19.42578125" style="108" customWidth="1"/>
    <col min="14850" max="14850" width="8.42578125" style="108" customWidth="1"/>
    <col min="14851" max="14851" width="8.140625" style="108" customWidth="1"/>
    <col min="14852" max="14852" width="7.5703125" style="108" customWidth="1"/>
    <col min="14853" max="14853" width="1.7109375" style="108" customWidth="1"/>
    <col min="14854" max="14856" width="6.7109375" style="108" customWidth="1"/>
    <col min="14857" max="14857" width="1.7109375" style="108" customWidth="1"/>
    <col min="14858" max="14860" width="6.7109375" style="108" customWidth="1"/>
    <col min="14861" max="14861" width="1.7109375" style="108" customWidth="1"/>
    <col min="14862" max="14864" width="6.7109375" style="108" customWidth="1"/>
    <col min="14865" max="14865" width="1.7109375" style="108" customWidth="1"/>
    <col min="14866" max="14868" width="6.7109375" style="108" customWidth="1"/>
    <col min="14869" max="14869" width="1.7109375" style="108" customWidth="1"/>
    <col min="14870" max="14872" width="6.7109375" style="108" customWidth="1"/>
    <col min="14873" max="14873" width="1.7109375" style="108" customWidth="1"/>
    <col min="14874" max="14874" width="6.5703125" style="108" customWidth="1"/>
    <col min="14875" max="14876" width="6.7109375" style="108" customWidth="1"/>
    <col min="14877" max="15104" width="11.42578125" style="108"/>
    <col min="15105" max="15105" width="19.42578125" style="108" customWidth="1"/>
    <col min="15106" max="15106" width="8.42578125" style="108" customWidth="1"/>
    <col min="15107" max="15107" width="8.140625" style="108" customWidth="1"/>
    <col min="15108" max="15108" width="7.5703125" style="108" customWidth="1"/>
    <col min="15109" max="15109" width="1.7109375" style="108" customWidth="1"/>
    <col min="15110" max="15112" width="6.7109375" style="108" customWidth="1"/>
    <col min="15113" max="15113" width="1.7109375" style="108" customWidth="1"/>
    <col min="15114" max="15116" width="6.7109375" style="108" customWidth="1"/>
    <col min="15117" max="15117" width="1.7109375" style="108" customWidth="1"/>
    <col min="15118" max="15120" width="6.7109375" style="108" customWidth="1"/>
    <col min="15121" max="15121" width="1.7109375" style="108" customWidth="1"/>
    <col min="15122" max="15124" width="6.7109375" style="108" customWidth="1"/>
    <col min="15125" max="15125" width="1.7109375" style="108" customWidth="1"/>
    <col min="15126" max="15128" width="6.7109375" style="108" customWidth="1"/>
    <col min="15129" max="15129" width="1.7109375" style="108" customWidth="1"/>
    <col min="15130" max="15130" width="6.5703125" style="108" customWidth="1"/>
    <col min="15131" max="15132" width="6.7109375" style="108" customWidth="1"/>
    <col min="15133" max="15360" width="11.42578125" style="108"/>
    <col min="15361" max="15361" width="19.42578125" style="108" customWidth="1"/>
    <col min="15362" max="15362" width="8.42578125" style="108" customWidth="1"/>
    <col min="15363" max="15363" width="8.140625" style="108" customWidth="1"/>
    <col min="15364" max="15364" width="7.5703125" style="108" customWidth="1"/>
    <col min="15365" max="15365" width="1.7109375" style="108" customWidth="1"/>
    <col min="15366" max="15368" width="6.7109375" style="108" customWidth="1"/>
    <col min="15369" max="15369" width="1.7109375" style="108" customWidth="1"/>
    <col min="15370" max="15372" width="6.7109375" style="108" customWidth="1"/>
    <col min="15373" max="15373" width="1.7109375" style="108" customWidth="1"/>
    <col min="15374" max="15376" width="6.7109375" style="108" customWidth="1"/>
    <col min="15377" max="15377" width="1.7109375" style="108" customWidth="1"/>
    <col min="15378" max="15380" width="6.7109375" style="108" customWidth="1"/>
    <col min="15381" max="15381" width="1.7109375" style="108" customWidth="1"/>
    <col min="15382" max="15384" width="6.7109375" style="108" customWidth="1"/>
    <col min="15385" max="15385" width="1.7109375" style="108" customWidth="1"/>
    <col min="15386" max="15386" width="6.5703125" style="108" customWidth="1"/>
    <col min="15387" max="15388" width="6.7109375" style="108" customWidth="1"/>
    <col min="15389" max="15616" width="11.42578125" style="108"/>
    <col min="15617" max="15617" width="19.42578125" style="108" customWidth="1"/>
    <col min="15618" max="15618" width="8.42578125" style="108" customWidth="1"/>
    <col min="15619" max="15619" width="8.140625" style="108" customWidth="1"/>
    <col min="15620" max="15620" width="7.5703125" style="108" customWidth="1"/>
    <col min="15621" max="15621" width="1.7109375" style="108" customWidth="1"/>
    <col min="15622" max="15624" width="6.7109375" style="108" customWidth="1"/>
    <col min="15625" max="15625" width="1.7109375" style="108" customWidth="1"/>
    <col min="15626" max="15628" width="6.7109375" style="108" customWidth="1"/>
    <col min="15629" max="15629" width="1.7109375" style="108" customWidth="1"/>
    <col min="15630" max="15632" width="6.7109375" style="108" customWidth="1"/>
    <col min="15633" max="15633" width="1.7109375" style="108" customWidth="1"/>
    <col min="15634" max="15636" width="6.7109375" style="108" customWidth="1"/>
    <col min="15637" max="15637" width="1.7109375" style="108" customWidth="1"/>
    <col min="15638" max="15640" width="6.7109375" style="108" customWidth="1"/>
    <col min="15641" max="15641" width="1.7109375" style="108" customWidth="1"/>
    <col min="15642" max="15642" width="6.5703125" style="108" customWidth="1"/>
    <col min="15643" max="15644" width="6.7109375" style="108" customWidth="1"/>
    <col min="15645" max="15872" width="11.42578125" style="108"/>
    <col min="15873" max="15873" width="19.42578125" style="108" customWidth="1"/>
    <col min="15874" max="15874" width="8.42578125" style="108" customWidth="1"/>
    <col min="15875" max="15875" width="8.140625" style="108" customWidth="1"/>
    <col min="15876" max="15876" width="7.5703125" style="108" customWidth="1"/>
    <col min="15877" max="15877" width="1.7109375" style="108" customWidth="1"/>
    <col min="15878" max="15880" width="6.7109375" style="108" customWidth="1"/>
    <col min="15881" max="15881" width="1.7109375" style="108" customWidth="1"/>
    <col min="15882" max="15884" width="6.7109375" style="108" customWidth="1"/>
    <col min="15885" max="15885" width="1.7109375" style="108" customWidth="1"/>
    <col min="15886" max="15888" width="6.7109375" style="108" customWidth="1"/>
    <col min="15889" max="15889" width="1.7109375" style="108" customWidth="1"/>
    <col min="15890" max="15892" width="6.7109375" style="108" customWidth="1"/>
    <col min="15893" max="15893" width="1.7109375" style="108" customWidth="1"/>
    <col min="15894" max="15896" width="6.7109375" style="108" customWidth="1"/>
    <col min="15897" max="15897" width="1.7109375" style="108" customWidth="1"/>
    <col min="15898" max="15898" width="6.5703125" style="108" customWidth="1"/>
    <col min="15899" max="15900" width="6.7109375" style="108" customWidth="1"/>
    <col min="15901" max="16128" width="11.42578125" style="108"/>
    <col min="16129" max="16129" width="19.42578125" style="108" customWidth="1"/>
    <col min="16130" max="16130" width="8.42578125" style="108" customWidth="1"/>
    <col min="16131" max="16131" width="8.140625" style="108" customWidth="1"/>
    <col min="16132" max="16132" width="7.5703125" style="108" customWidth="1"/>
    <col min="16133" max="16133" width="1.7109375" style="108" customWidth="1"/>
    <col min="16134" max="16136" width="6.7109375" style="108" customWidth="1"/>
    <col min="16137" max="16137" width="1.7109375" style="108" customWidth="1"/>
    <col min="16138" max="16140" width="6.7109375" style="108" customWidth="1"/>
    <col min="16141" max="16141" width="1.7109375" style="108" customWidth="1"/>
    <col min="16142" max="16144" width="6.7109375" style="108" customWidth="1"/>
    <col min="16145" max="16145" width="1.7109375" style="108" customWidth="1"/>
    <col min="16146" max="16148" width="6.7109375" style="108" customWidth="1"/>
    <col min="16149" max="16149" width="1.7109375" style="108" customWidth="1"/>
    <col min="16150" max="16152" width="6.7109375" style="108" customWidth="1"/>
    <col min="16153" max="16153" width="1.7109375" style="108" customWidth="1"/>
    <col min="16154" max="16154" width="6.5703125" style="108" customWidth="1"/>
    <col min="16155" max="16156" width="6.7109375" style="108" customWidth="1"/>
    <col min="16157" max="16384" width="11.42578125" style="108"/>
  </cols>
  <sheetData>
    <row r="1" spans="1:33" s="163" customFormat="1" ht="15" customHeight="1" x14ac:dyDescent="0.2">
      <c r="A1" s="336" t="s">
        <v>326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171"/>
      <c r="AD1" s="29"/>
      <c r="AE1" s="318" t="s">
        <v>356</v>
      </c>
      <c r="AF1" s="318"/>
      <c r="AG1" s="171"/>
    </row>
    <row r="2" spans="1:33" s="163" customFormat="1" ht="15" customHeight="1" x14ac:dyDescent="0.2">
      <c r="A2" s="330" t="s">
        <v>340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171"/>
      <c r="AD2" s="30"/>
      <c r="AE2" s="318"/>
      <c r="AF2" s="318"/>
      <c r="AG2" s="171"/>
    </row>
    <row r="3" spans="1:33" s="163" customFormat="1" ht="15" customHeight="1" x14ac:dyDescent="0.2">
      <c r="A3" s="336" t="s">
        <v>254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171"/>
      <c r="AD3" s="171"/>
      <c r="AE3" s="108"/>
      <c r="AF3" s="108"/>
      <c r="AG3" s="171"/>
    </row>
    <row r="4" spans="1:33" s="163" customFormat="1" ht="15" customHeight="1" x14ac:dyDescent="0.2">
      <c r="A4" s="330" t="s">
        <v>255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171"/>
      <c r="AD4" s="171"/>
      <c r="AE4" s="108"/>
      <c r="AF4" s="108"/>
      <c r="AG4" s="171"/>
    </row>
    <row r="5" spans="1:33" s="163" customFormat="1" ht="15" customHeight="1" x14ac:dyDescent="0.2">
      <c r="A5" s="330" t="s">
        <v>515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171"/>
      <c r="AD5" s="171"/>
      <c r="AE5" s="108"/>
      <c r="AF5" s="108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08"/>
      <c r="AF6" s="108"/>
      <c r="AG6" s="171"/>
    </row>
    <row r="7" spans="1:33" s="171" customFormat="1" ht="15" customHeight="1" x14ac:dyDescent="0.2">
      <c r="A7" s="332" t="s">
        <v>470</v>
      </c>
      <c r="B7" s="331" t="s">
        <v>19</v>
      </c>
      <c r="C7" s="331"/>
      <c r="D7" s="331"/>
      <c r="E7" s="109"/>
      <c r="F7" s="331" t="s">
        <v>116</v>
      </c>
      <c r="G7" s="331"/>
      <c r="H7" s="331"/>
      <c r="I7" s="109"/>
      <c r="J7" s="331" t="s">
        <v>117</v>
      </c>
      <c r="K7" s="331"/>
      <c r="L7" s="331"/>
      <c r="M7" s="109"/>
      <c r="N7" s="331" t="s">
        <v>118</v>
      </c>
      <c r="O7" s="331"/>
      <c r="P7" s="331"/>
      <c r="Q7" s="109"/>
      <c r="R7" s="331" t="s">
        <v>119</v>
      </c>
      <c r="S7" s="331"/>
      <c r="T7" s="331"/>
      <c r="U7" s="109"/>
      <c r="V7" s="331" t="s">
        <v>120</v>
      </c>
      <c r="W7" s="331"/>
      <c r="X7" s="331"/>
      <c r="Y7" s="109"/>
      <c r="Z7" s="331" t="s">
        <v>121</v>
      </c>
      <c r="AA7" s="331"/>
      <c r="AB7" s="331"/>
      <c r="AE7" s="108"/>
      <c r="AF7" s="108"/>
    </row>
    <row r="8" spans="1:33" s="171" customFormat="1" ht="15" customHeight="1" thickBot="1" x14ac:dyDescent="0.25">
      <c r="A8" s="333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  <c r="AE8" s="108"/>
      <c r="AF8" s="108"/>
    </row>
    <row r="9" spans="1:33" s="124" customFormat="1" ht="15" customHeight="1" x14ac:dyDescent="0.25">
      <c r="A9" s="175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08"/>
      <c r="AD9" s="108"/>
      <c r="AE9" s="108"/>
      <c r="AF9" s="108"/>
      <c r="AG9" s="108"/>
    </row>
    <row r="10" spans="1:33" s="124" customFormat="1" ht="15" customHeight="1" x14ac:dyDescent="0.25">
      <c r="A10" s="329" t="s">
        <v>473</v>
      </c>
      <c r="B10" s="329" t="s">
        <v>76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108"/>
      <c r="AD10" s="108"/>
      <c r="AE10" s="108"/>
      <c r="AF10" s="108"/>
      <c r="AG10" s="108"/>
    </row>
    <row r="11" spans="1:33" s="124" customFormat="1" ht="15" customHeight="1" x14ac:dyDescent="0.25">
      <c r="A11" s="112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08"/>
      <c r="AD11" s="108"/>
      <c r="AE11" s="108"/>
      <c r="AF11" s="108"/>
      <c r="AG11" s="108"/>
    </row>
    <row r="12" spans="1:33" s="124" customFormat="1" ht="15" customHeight="1" x14ac:dyDescent="0.25">
      <c r="A12" s="136" t="s">
        <v>19</v>
      </c>
      <c r="B12" s="152">
        <f t="shared" ref="B12:D13" si="0">+B18+B24</f>
        <v>11845</v>
      </c>
      <c r="C12" s="152">
        <f t="shared" si="0"/>
        <v>4239</v>
      </c>
      <c r="D12" s="152">
        <f t="shared" si="0"/>
        <v>7606</v>
      </c>
      <c r="E12" s="152"/>
      <c r="F12" s="251">
        <f t="shared" ref="F12:H14" si="1">+F18+F24</f>
        <v>0</v>
      </c>
      <c r="G12" s="251">
        <f t="shared" si="1"/>
        <v>0</v>
      </c>
      <c r="H12" s="251">
        <f t="shared" si="1"/>
        <v>0</v>
      </c>
      <c r="I12" s="251"/>
      <c r="J12" s="251">
        <f t="shared" ref="J12:L14" si="2">+J18+J24</f>
        <v>0</v>
      </c>
      <c r="K12" s="251">
        <f t="shared" si="2"/>
        <v>0</v>
      </c>
      <c r="L12" s="251">
        <f t="shared" si="2"/>
        <v>0</v>
      </c>
      <c r="M12" s="251"/>
      <c r="N12" s="251">
        <f t="shared" ref="N12:P14" si="3">+N18+N24</f>
        <v>0</v>
      </c>
      <c r="O12" s="251">
        <f t="shared" si="3"/>
        <v>0</v>
      </c>
      <c r="P12" s="251">
        <f t="shared" si="3"/>
        <v>0</v>
      </c>
      <c r="Q12" s="152"/>
      <c r="R12" s="152">
        <f t="shared" ref="R12:T14" si="4">+R18+R24</f>
        <v>5216</v>
      </c>
      <c r="S12" s="152">
        <f t="shared" si="4"/>
        <v>1936</v>
      </c>
      <c r="T12" s="152">
        <f t="shared" si="4"/>
        <v>3280</v>
      </c>
      <c r="U12" s="152"/>
      <c r="V12" s="152">
        <f t="shared" ref="V12:X14" si="5">+V18+V24</f>
        <v>3823</v>
      </c>
      <c r="W12" s="152">
        <f t="shared" si="5"/>
        <v>1341</v>
      </c>
      <c r="X12" s="152">
        <f t="shared" si="5"/>
        <v>2482</v>
      </c>
      <c r="Y12" s="152"/>
      <c r="Z12" s="152">
        <f t="shared" ref="Z12:AB14" si="6">+Z18+Z24</f>
        <v>2806</v>
      </c>
      <c r="AA12" s="152">
        <f t="shared" si="6"/>
        <v>962</v>
      </c>
      <c r="AB12" s="152">
        <f t="shared" si="6"/>
        <v>1844</v>
      </c>
      <c r="AC12" s="108"/>
      <c r="AD12" s="108"/>
      <c r="AE12" s="108"/>
      <c r="AF12" s="108"/>
      <c r="AG12" s="108"/>
    </row>
    <row r="13" spans="1:33" s="124" customFormat="1" ht="15" customHeight="1" x14ac:dyDescent="0.25">
      <c r="A13" s="116" t="s">
        <v>73</v>
      </c>
      <c r="B13" s="115">
        <f t="shared" si="0"/>
        <v>11379</v>
      </c>
      <c r="C13" s="115">
        <f t="shared" si="0"/>
        <v>3970</v>
      </c>
      <c r="D13" s="115">
        <f t="shared" si="0"/>
        <v>7409</v>
      </c>
      <c r="E13" s="115"/>
      <c r="F13" s="229">
        <f t="shared" si="1"/>
        <v>0</v>
      </c>
      <c r="G13" s="229">
        <f t="shared" si="1"/>
        <v>0</v>
      </c>
      <c r="H13" s="229">
        <f t="shared" si="1"/>
        <v>0</v>
      </c>
      <c r="I13" s="229"/>
      <c r="J13" s="229">
        <f t="shared" si="2"/>
        <v>0</v>
      </c>
      <c r="K13" s="229">
        <f t="shared" si="2"/>
        <v>0</v>
      </c>
      <c r="L13" s="229">
        <f t="shared" si="2"/>
        <v>0</v>
      </c>
      <c r="M13" s="229"/>
      <c r="N13" s="229">
        <f t="shared" si="3"/>
        <v>0</v>
      </c>
      <c r="O13" s="229">
        <f t="shared" si="3"/>
        <v>0</v>
      </c>
      <c r="P13" s="229">
        <f t="shared" si="3"/>
        <v>0</v>
      </c>
      <c r="Q13" s="115"/>
      <c r="R13" s="115">
        <f t="shared" si="4"/>
        <v>5069</v>
      </c>
      <c r="S13" s="115">
        <f t="shared" si="4"/>
        <v>1842</v>
      </c>
      <c r="T13" s="115">
        <f t="shared" si="4"/>
        <v>3227</v>
      </c>
      <c r="U13" s="115"/>
      <c r="V13" s="115">
        <f t="shared" si="5"/>
        <v>3649</v>
      </c>
      <c r="W13" s="115">
        <f t="shared" si="5"/>
        <v>1239</v>
      </c>
      <c r="X13" s="115">
        <f t="shared" si="5"/>
        <v>2410</v>
      </c>
      <c r="Y13" s="115"/>
      <c r="Z13" s="115">
        <f t="shared" si="6"/>
        <v>2661</v>
      </c>
      <c r="AA13" s="115">
        <f t="shared" si="6"/>
        <v>889</v>
      </c>
      <c r="AB13" s="115">
        <f t="shared" si="6"/>
        <v>1772</v>
      </c>
      <c r="AC13" s="108"/>
      <c r="AD13" s="108"/>
      <c r="AE13" s="108"/>
      <c r="AF13" s="108"/>
      <c r="AG13" s="108"/>
    </row>
    <row r="14" spans="1:33" s="124" customFormat="1" ht="15" customHeight="1" x14ac:dyDescent="0.25">
      <c r="A14" s="116" t="s">
        <v>74</v>
      </c>
      <c r="B14" s="115">
        <f>+B20+B26</f>
        <v>0</v>
      </c>
      <c r="C14" s="115">
        <f>+C20+C26</f>
        <v>0</v>
      </c>
      <c r="D14" s="115">
        <f>+D20+D26</f>
        <v>0</v>
      </c>
      <c r="E14" s="115"/>
      <c r="F14" s="229">
        <f t="shared" si="1"/>
        <v>0</v>
      </c>
      <c r="G14" s="229">
        <f t="shared" si="1"/>
        <v>0</v>
      </c>
      <c r="H14" s="229">
        <f t="shared" si="1"/>
        <v>0</v>
      </c>
      <c r="I14" s="229"/>
      <c r="J14" s="229">
        <f t="shared" si="2"/>
        <v>0</v>
      </c>
      <c r="K14" s="229">
        <f t="shared" si="2"/>
        <v>0</v>
      </c>
      <c r="L14" s="229">
        <f t="shared" si="2"/>
        <v>0</v>
      </c>
      <c r="M14" s="229"/>
      <c r="N14" s="229">
        <f t="shared" si="3"/>
        <v>0</v>
      </c>
      <c r="O14" s="229">
        <f t="shared" si="3"/>
        <v>0</v>
      </c>
      <c r="P14" s="229">
        <f t="shared" si="3"/>
        <v>0</v>
      </c>
      <c r="Q14" s="115"/>
      <c r="R14" s="115">
        <f t="shared" si="4"/>
        <v>0</v>
      </c>
      <c r="S14" s="115">
        <f t="shared" si="4"/>
        <v>0</v>
      </c>
      <c r="T14" s="115">
        <f t="shared" si="4"/>
        <v>0</v>
      </c>
      <c r="U14" s="115"/>
      <c r="V14" s="115">
        <f t="shared" si="5"/>
        <v>0</v>
      </c>
      <c r="W14" s="115">
        <f t="shared" si="5"/>
        <v>0</v>
      </c>
      <c r="X14" s="115">
        <f t="shared" si="5"/>
        <v>0</v>
      </c>
      <c r="Y14" s="115"/>
      <c r="Z14" s="115">
        <f t="shared" si="6"/>
        <v>0</v>
      </c>
      <c r="AA14" s="115">
        <f t="shared" si="6"/>
        <v>0</v>
      </c>
      <c r="AB14" s="115">
        <f t="shared" si="6"/>
        <v>0</v>
      </c>
      <c r="AC14" s="108"/>
      <c r="AD14" s="108"/>
      <c r="AE14" s="108"/>
      <c r="AF14" s="108"/>
      <c r="AG14" s="108"/>
    </row>
    <row r="15" spans="1:33" s="124" customFormat="1" ht="15" customHeight="1" x14ac:dyDescent="0.25">
      <c r="A15" s="116" t="s">
        <v>263</v>
      </c>
      <c r="B15" s="115">
        <f>+B21</f>
        <v>466</v>
      </c>
      <c r="C15" s="115">
        <f>+C21</f>
        <v>269</v>
      </c>
      <c r="D15" s="115">
        <f>+D21</f>
        <v>197</v>
      </c>
      <c r="E15" s="115"/>
      <c r="F15" s="229">
        <f>+F21</f>
        <v>0</v>
      </c>
      <c r="G15" s="229">
        <f>+G21</f>
        <v>0</v>
      </c>
      <c r="H15" s="229">
        <f>+H21</f>
        <v>0</v>
      </c>
      <c r="I15" s="229"/>
      <c r="J15" s="229">
        <f>+J21</f>
        <v>0</v>
      </c>
      <c r="K15" s="229">
        <f>+K21</f>
        <v>0</v>
      </c>
      <c r="L15" s="229">
        <f>+L21</f>
        <v>0</v>
      </c>
      <c r="M15" s="229"/>
      <c r="N15" s="229">
        <f>+N21</f>
        <v>0</v>
      </c>
      <c r="O15" s="229">
        <f>+O21</f>
        <v>0</v>
      </c>
      <c r="P15" s="229">
        <f>+P21</f>
        <v>0</v>
      </c>
      <c r="Q15" s="115"/>
      <c r="R15" s="115">
        <f>+R21</f>
        <v>147</v>
      </c>
      <c r="S15" s="115">
        <f>+S21</f>
        <v>94</v>
      </c>
      <c r="T15" s="115">
        <f>+T21</f>
        <v>53</v>
      </c>
      <c r="U15" s="115"/>
      <c r="V15" s="115">
        <f>+V21</f>
        <v>174</v>
      </c>
      <c r="W15" s="115">
        <f>+W21</f>
        <v>102</v>
      </c>
      <c r="X15" s="115">
        <f>+X21</f>
        <v>72</v>
      </c>
      <c r="Y15" s="115"/>
      <c r="Z15" s="115">
        <f>+Z21</f>
        <v>145</v>
      </c>
      <c r="AA15" s="115">
        <f>+AA21</f>
        <v>73</v>
      </c>
      <c r="AB15" s="115">
        <f>+AB21</f>
        <v>72</v>
      </c>
      <c r="AC15" s="108"/>
      <c r="AD15" s="108"/>
      <c r="AE15" s="108"/>
      <c r="AF15" s="108"/>
      <c r="AG15" s="108"/>
    </row>
    <row r="16" spans="1:33" s="124" customFormat="1" ht="15" customHeight="1" x14ac:dyDescent="0.25">
      <c r="A16" s="112"/>
      <c r="B16" s="117"/>
      <c r="C16" s="117"/>
      <c r="D16" s="117"/>
      <c r="E16" s="117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08"/>
      <c r="AD16" s="108"/>
      <c r="AE16" s="108"/>
      <c r="AF16" s="108"/>
      <c r="AG16" s="108"/>
    </row>
    <row r="17" spans="1:33" s="124" customFormat="1" ht="15" customHeight="1" x14ac:dyDescent="0.25">
      <c r="A17" s="136" t="s">
        <v>471</v>
      </c>
      <c r="B17" s="117"/>
      <c r="C17" s="117"/>
      <c r="D17" s="117"/>
      <c r="E17" s="118"/>
      <c r="F17" s="252"/>
      <c r="G17" s="252"/>
      <c r="H17" s="252"/>
      <c r="I17" s="253"/>
      <c r="J17" s="252"/>
      <c r="K17" s="252"/>
      <c r="L17" s="252"/>
      <c r="M17" s="253"/>
      <c r="N17" s="252"/>
      <c r="O17" s="252"/>
      <c r="P17" s="252"/>
      <c r="Q17" s="118"/>
      <c r="R17" s="117"/>
      <c r="S17" s="117"/>
      <c r="T17" s="117"/>
      <c r="U17" s="118"/>
      <c r="V17" s="117"/>
      <c r="W17" s="117"/>
      <c r="X17" s="117"/>
      <c r="Y17" s="118"/>
      <c r="Z17" s="117"/>
      <c r="AA17" s="117"/>
      <c r="AB17" s="117"/>
      <c r="AC17" s="108"/>
      <c r="AD17" s="108"/>
      <c r="AE17" s="108"/>
      <c r="AF17" s="108"/>
      <c r="AG17" s="108"/>
    </row>
    <row r="18" spans="1:33" s="124" customFormat="1" ht="15" customHeight="1" x14ac:dyDescent="0.2">
      <c r="A18" s="137" t="s">
        <v>19</v>
      </c>
      <c r="B18" s="271">
        <v>8307</v>
      </c>
      <c r="C18" s="271">
        <v>3041</v>
      </c>
      <c r="D18" s="271">
        <v>5266</v>
      </c>
      <c r="E18" s="271"/>
      <c r="F18" s="271">
        <v>0</v>
      </c>
      <c r="G18" s="271">
        <v>0</v>
      </c>
      <c r="H18" s="271">
        <v>0</v>
      </c>
      <c r="I18" s="271"/>
      <c r="J18" s="271">
        <v>0</v>
      </c>
      <c r="K18" s="271">
        <v>0</v>
      </c>
      <c r="L18" s="271">
        <v>0</v>
      </c>
      <c r="M18" s="271"/>
      <c r="N18" s="271">
        <v>0</v>
      </c>
      <c r="O18" s="271">
        <v>0</v>
      </c>
      <c r="P18" s="271">
        <v>0</v>
      </c>
      <c r="Q18" s="271"/>
      <c r="R18" s="271">
        <v>3670</v>
      </c>
      <c r="S18" s="271">
        <v>1367</v>
      </c>
      <c r="T18" s="271">
        <v>2303</v>
      </c>
      <c r="U18" s="271"/>
      <c r="V18" s="271">
        <v>2610</v>
      </c>
      <c r="W18" s="271">
        <v>962</v>
      </c>
      <c r="X18" s="271">
        <v>1648</v>
      </c>
      <c r="Y18" s="271"/>
      <c r="Z18" s="271">
        <v>2027</v>
      </c>
      <c r="AA18" s="271">
        <v>712</v>
      </c>
      <c r="AB18" s="271">
        <v>1315</v>
      </c>
      <c r="AC18" s="108"/>
      <c r="AD18" s="108"/>
      <c r="AE18" s="108"/>
      <c r="AF18" s="108"/>
      <c r="AG18" s="108"/>
    </row>
    <row r="19" spans="1:33" ht="15" customHeight="1" x14ac:dyDescent="0.2">
      <c r="A19" s="116" t="s">
        <v>73</v>
      </c>
      <c r="B19" s="272">
        <v>7841</v>
      </c>
      <c r="C19" s="272">
        <v>2772</v>
      </c>
      <c r="D19" s="272">
        <v>5069</v>
      </c>
      <c r="E19" s="272"/>
      <c r="F19" s="272">
        <v>0</v>
      </c>
      <c r="G19" s="272">
        <v>0</v>
      </c>
      <c r="H19" s="272">
        <v>0</v>
      </c>
      <c r="I19" s="272"/>
      <c r="J19" s="272">
        <v>0</v>
      </c>
      <c r="K19" s="272">
        <v>0</v>
      </c>
      <c r="L19" s="272">
        <v>0</v>
      </c>
      <c r="M19" s="272"/>
      <c r="N19" s="272">
        <v>0</v>
      </c>
      <c r="O19" s="272">
        <v>0</v>
      </c>
      <c r="P19" s="272">
        <v>0</v>
      </c>
      <c r="Q19" s="272"/>
      <c r="R19" s="272">
        <v>3523</v>
      </c>
      <c r="S19" s="272">
        <v>1273</v>
      </c>
      <c r="T19" s="272">
        <v>2250</v>
      </c>
      <c r="U19" s="272"/>
      <c r="V19" s="272">
        <v>2436</v>
      </c>
      <c r="W19" s="272">
        <v>860</v>
      </c>
      <c r="X19" s="272">
        <v>1576</v>
      </c>
      <c r="Y19" s="272"/>
      <c r="Z19" s="272">
        <v>1882</v>
      </c>
      <c r="AA19" s="272">
        <v>639</v>
      </c>
      <c r="AB19" s="272">
        <v>1243</v>
      </c>
    </row>
    <row r="20" spans="1:33" ht="15" customHeight="1" x14ac:dyDescent="0.2">
      <c r="A20" s="116" t="s">
        <v>74</v>
      </c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</row>
    <row r="21" spans="1:33" ht="15" customHeight="1" x14ac:dyDescent="0.2">
      <c r="A21" s="116" t="s">
        <v>263</v>
      </c>
      <c r="B21" s="272">
        <v>466</v>
      </c>
      <c r="C21" s="272">
        <v>269</v>
      </c>
      <c r="D21" s="272">
        <v>197</v>
      </c>
      <c r="E21" s="272"/>
      <c r="F21" s="272">
        <v>0</v>
      </c>
      <c r="G21" s="272">
        <v>0</v>
      </c>
      <c r="H21" s="272">
        <v>0</v>
      </c>
      <c r="I21" s="272"/>
      <c r="J21" s="272">
        <v>0</v>
      </c>
      <c r="K21" s="272">
        <v>0</v>
      </c>
      <c r="L21" s="272">
        <v>0</v>
      </c>
      <c r="M21" s="272"/>
      <c r="N21" s="272">
        <v>0</v>
      </c>
      <c r="O21" s="272">
        <v>0</v>
      </c>
      <c r="P21" s="272">
        <v>0</v>
      </c>
      <c r="Q21" s="272"/>
      <c r="R21" s="272">
        <v>147</v>
      </c>
      <c r="S21" s="272">
        <v>94</v>
      </c>
      <c r="T21" s="272">
        <v>53</v>
      </c>
      <c r="U21" s="272"/>
      <c r="V21" s="272">
        <v>174</v>
      </c>
      <c r="W21" s="272">
        <v>102</v>
      </c>
      <c r="X21" s="272">
        <v>72</v>
      </c>
      <c r="Y21" s="272"/>
      <c r="Z21" s="272">
        <v>145</v>
      </c>
      <c r="AA21" s="272">
        <v>73</v>
      </c>
      <c r="AB21" s="272">
        <v>72</v>
      </c>
    </row>
    <row r="22" spans="1:33" ht="15" customHeight="1" x14ac:dyDescent="0.2">
      <c r="A22" s="116"/>
      <c r="B22" s="272"/>
      <c r="C22" s="272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</row>
    <row r="23" spans="1:33" ht="15" customHeight="1" x14ac:dyDescent="0.2">
      <c r="A23" s="125" t="s">
        <v>472</v>
      </c>
      <c r="B23" s="272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</row>
    <row r="24" spans="1:33" s="124" customFormat="1" ht="15" customHeight="1" x14ac:dyDescent="0.2">
      <c r="A24" s="137" t="s">
        <v>19</v>
      </c>
      <c r="B24" s="271">
        <v>3538</v>
      </c>
      <c r="C24" s="271">
        <v>1198</v>
      </c>
      <c r="D24" s="271">
        <v>2340</v>
      </c>
      <c r="E24" s="271"/>
      <c r="F24" s="271">
        <v>0</v>
      </c>
      <c r="G24" s="271">
        <v>0</v>
      </c>
      <c r="H24" s="271">
        <v>0</v>
      </c>
      <c r="I24" s="271"/>
      <c r="J24" s="271">
        <v>0</v>
      </c>
      <c r="K24" s="271">
        <v>0</v>
      </c>
      <c r="L24" s="271">
        <v>0</v>
      </c>
      <c r="M24" s="271"/>
      <c r="N24" s="271">
        <v>0</v>
      </c>
      <c r="O24" s="271">
        <v>0</v>
      </c>
      <c r="P24" s="271">
        <v>0</v>
      </c>
      <c r="Q24" s="271"/>
      <c r="R24" s="271">
        <v>1546</v>
      </c>
      <c r="S24" s="271">
        <v>569</v>
      </c>
      <c r="T24" s="271">
        <v>977</v>
      </c>
      <c r="U24" s="271"/>
      <c r="V24" s="271">
        <v>1213</v>
      </c>
      <c r="W24" s="271">
        <v>379</v>
      </c>
      <c r="X24" s="271">
        <v>834</v>
      </c>
      <c r="Y24" s="271"/>
      <c r="Z24" s="271">
        <v>779</v>
      </c>
      <c r="AA24" s="271">
        <v>250</v>
      </c>
      <c r="AB24" s="271">
        <v>529</v>
      </c>
      <c r="AC24" s="108"/>
      <c r="AD24" s="108"/>
      <c r="AE24" s="108"/>
      <c r="AF24" s="108"/>
      <c r="AG24" s="108"/>
    </row>
    <row r="25" spans="1:33" ht="15" customHeight="1" x14ac:dyDescent="0.2">
      <c r="A25" s="116" t="s">
        <v>73</v>
      </c>
      <c r="B25" s="272">
        <v>3538</v>
      </c>
      <c r="C25" s="272">
        <v>1198</v>
      </c>
      <c r="D25" s="272">
        <v>2340</v>
      </c>
      <c r="E25" s="272"/>
      <c r="F25" s="272">
        <v>0</v>
      </c>
      <c r="G25" s="272">
        <v>0</v>
      </c>
      <c r="H25" s="272">
        <v>0</v>
      </c>
      <c r="I25" s="272"/>
      <c r="J25" s="272">
        <v>0</v>
      </c>
      <c r="K25" s="272">
        <v>0</v>
      </c>
      <c r="L25" s="272">
        <v>0</v>
      </c>
      <c r="M25" s="272"/>
      <c r="N25" s="272">
        <v>0</v>
      </c>
      <c r="O25" s="272">
        <v>0</v>
      </c>
      <c r="P25" s="272">
        <v>0</v>
      </c>
      <c r="Q25" s="272"/>
      <c r="R25" s="272">
        <v>1546</v>
      </c>
      <c r="S25" s="272">
        <v>569</v>
      </c>
      <c r="T25" s="272">
        <v>977</v>
      </c>
      <c r="U25" s="272"/>
      <c r="V25" s="272">
        <v>1213</v>
      </c>
      <c r="W25" s="272">
        <v>379</v>
      </c>
      <c r="X25" s="272">
        <v>834</v>
      </c>
      <c r="Y25" s="272"/>
      <c r="Z25" s="272">
        <v>779</v>
      </c>
      <c r="AA25" s="272">
        <v>250</v>
      </c>
      <c r="AB25" s="272">
        <v>529</v>
      </c>
    </row>
    <row r="26" spans="1:33" ht="15" customHeight="1" x14ac:dyDescent="0.25">
      <c r="A26" s="116" t="s">
        <v>74</v>
      </c>
      <c r="B26" s="119">
        <v>0</v>
      </c>
      <c r="C26" s="119">
        <v>0</v>
      </c>
      <c r="D26" s="119">
        <v>0</v>
      </c>
      <c r="E26" s="119"/>
      <c r="F26" s="248">
        <v>0</v>
      </c>
      <c r="G26" s="248">
        <v>0</v>
      </c>
      <c r="H26" s="248">
        <v>0</v>
      </c>
      <c r="I26" s="248"/>
      <c r="J26" s="248">
        <v>0</v>
      </c>
      <c r="K26" s="248">
        <v>0</v>
      </c>
      <c r="L26" s="248">
        <v>0</v>
      </c>
      <c r="M26" s="248"/>
      <c r="N26" s="248">
        <v>0</v>
      </c>
      <c r="O26" s="248">
        <v>0</v>
      </c>
      <c r="P26" s="248">
        <v>0</v>
      </c>
      <c r="Q26" s="119"/>
      <c r="R26" s="119">
        <v>0</v>
      </c>
      <c r="S26" s="119">
        <v>0</v>
      </c>
      <c r="T26" s="119">
        <v>0</v>
      </c>
      <c r="U26" s="119"/>
      <c r="V26" s="119">
        <v>0</v>
      </c>
      <c r="W26" s="119">
        <v>0</v>
      </c>
      <c r="X26" s="119">
        <v>0</v>
      </c>
      <c r="Y26" s="119"/>
      <c r="Z26" s="119">
        <v>0</v>
      </c>
      <c r="AA26" s="119">
        <v>0</v>
      </c>
      <c r="AB26" s="119">
        <v>0</v>
      </c>
    </row>
    <row r="27" spans="1:33" ht="15" customHeight="1" x14ac:dyDescent="0.25">
      <c r="A27" s="116" t="s">
        <v>263</v>
      </c>
      <c r="B27" s="119">
        <v>0</v>
      </c>
      <c r="C27" s="119">
        <v>0</v>
      </c>
      <c r="D27" s="119">
        <v>0</v>
      </c>
      <c r="E27" s="119"/>
      <c r="F27" s="248">
        <v>0</v>
      </c>
      <c r="G27" s="248">
        <v>0</v>
      </c>
      <c r="H27" s="248">
        <v>0</v>
      </c>
      <c r="I27" s="248"/>
      <c r="J27" s="248">
        <v>0</v>
      </c>
      <c r="K27" s="248">
        <v>0</v>
      </c>
      <c r="L27" s="248">
        <v>0</v>
      </c>
      <c r="M27" s="248"/>
      <c r="N27" s="248">
        <v>0</v>
      </c>
      <c r="O27" s="248">
        <v>0</v>
      </c>
      <c r="P27" s="248">
        <v>0</v>
      </c>
      <c r="Q27" s="119"/>
      <c r="R27" s="119">
        <v>0</v>
      </c>
      <c r="S27" s="119">
        <v>0</v>
      </c>
      <c r="T27" s="119">
        <v>0</v>
      </c>
      <c r="U27" s="119"/>
      <c r="V27" s="119">
        <v>0</v>
      </c>
      <c r="W27" s="119">
        <v>0</v>
      </c>
      <c r="X27" s="119">
        <v>0</v>
      </c>
      <c r="Y27" s="119"/>
      <c r="Z27" s="119">
        <v>0</v>
      </c>
      <c r="AA27" s="119">
        <v>0</v>
      </c>
      <c r="AB27" s="119">
        <v>0</v>
      </c>
    </row>
    <row r="28" spans="1:33" ht="15" customHeight="1" x14ac:dyDescent="0.25">
      <c r="A28" s="116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</row>
    <row r="29" spans="1:33" s="124" customFormat="1" ht="15" customHeight="1" x14ac:dyDescent="0.25">
      <c r="A29" s="329" t="s">
        <v>474</v>
      </c>
      <c r="B29" s="329"/>
      <c r="C29" s="329"/>
      <c r="D29" s="329"/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108"/>
      <c r="AD29" s="108"/>
      <c r="AE29" s="108"/>
      <c r="AF29" s="108"/>
      <c r="AG29" s="108"/>
    </row>
    <row r="30" spans="1:33" s="124" customFormat="1" ht="15" customHeight="1" x14ac:dyDescent="0.25">
      <c r="A30" s="112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08"/>
      <c r="AD30" s="108"/>
      <c r="AE30" s="108"/>
      <c r="AF30" s="108"/>
      <c r="AG30" s="108"/>
    </row>
    <row r="31" spans="1:33" s="124" customFormat="1" ht="15" customHeight="1" x14ac:dyDescent="0.25">
      <c r="A31" s="113" t="s">
        <v>19</v>
      </c>
      <c r="B31" s="174">
        <f>+B12/(B12+B62)*100</f>
        <v>95.278314028314028</v>
      </c>
      <c r="C31" s="174">
        <f t="shared" ref="C31:D31" si="7">+C12/(C12+C62)*100</f>
        <v>93.617491166077741</v>
      </c>
      <c r="D31" s="174">
        <f t="shared" si="7"/>
        <v>96.229757085020239</v>
      </c>
      <c r="E31" s="174"/>
      <c r="F31" s="251">
        <v>0</v>
      </c>
      <c r="G31" s="251">
        <v>0</v>
      </c>
      <c r="H31" s="251">
        <v>0</v>
      </c>
      <c r="I31" s="251"/>
      <c r="J31" s="251">
        <v>0</v>
      </c>
      <c r="K31" s="251">
        <v>0</v>
      </c>
      <c r="L31" s="251">
        <v>0</v>
      </c>
      <c r="M31" s="251"/>
      <c r="N31" s="251">
        <v>0</v>
      </c>
      <c r="O31" s="251">
        <v>0</v>
      </c>
      <c r="P31" s="251">
        <v>0</v>
      </c>
      <c r="Q31" s="174"/>
      <c r="R31" s="174">
        <f>+R12/(R12+R62)*100</f>
        <v>95.811903012490816</v>
      </c>
      <c r="S31" s="174">
        <f t="shared" ref="S31:T31" si="8">+S12/(S12+S62)*100</f>
        <v>94.577430385930626</v>
      </c>
      <c r="T31" s="174">
        <f t="shared" si="8"/>
        <v>96.555784515749181</v>
      </c>
      <c r="U31" s="174"/>
      <c r="V31" s="174">
        <f>+V12/(V12+V62)*100</f>
        <v>95.289132602193419</v>
      </c>
      <c r="W31" s="174">
        <f t="shared" ref="W31:X31" si="9">+W12/(W12+W62)*100</f>
        <v>93.776223776223773</v>
      </c>
      <c r="X31" s="174">
        <f t="shared" si="9"/>
        <v>96.127033307513557</v>
      </c>
      <c r="Y31" s="174"/>
      <c r="Z31" s="174">
        <f>+Z12/(Z12+Z62)*100</f>
        <v>94.287634408602145</v>
      </c>
      <c r="AA31" s="174">
        <f t="shared" ref="AA31:AB31" si="10">+AA12/(AA12+AA62)*100</f>
        <v>91.531874405328267</v>
      </c>
      <c r="AB31" s="174">
        <f t="shared" si="10"/>
        <v>95.79220779220779</v>
      </c>
      <c r="AC31" s="108"/>
      <c r="AD31" s="108"/>
      <c r="AE31" s="108"/>
      <c r="AF31" s="108"/>
      <c r="AG31" s="108"/>
    </row>
    <row r="32" spans="1:33" s="124" customFormat="1" ht="15" customHeight="1" x14ac:dyDescent="0.25">
      <c r="A32" s="108" t="s">
        <v>73</v>
      </c>
      <c r="B32" s="126">
        <f t="shared" ref="B32:D44" si="11">+B13/(B13+B63)*100</f>
        <v>95.662042875157624</v>
      </c>
      <c r="C32" s="126">
        <f t="shared" si="11"/>
        <v>94.366531970525315</v>
      </c>
      <c r="D32" s="126">
        <f t="shared" si="11"/>
        <v>96.370967741935488</v>
      </c>
      <c r="E32" s="126"/>
      <c r="F32" s="229">
        <v>0</v>
      </c>
      <c r="G32" s="229">
        <v>0</v>
      </c>
      <c r="H32" s="229">
        <v>0</v>
      </c>
      <c r="I32" s="229"/>
      <c r="J32" s="229">
        <v>0</v>
      </c>
      <c r="K32" s="229">
        <v>0</v>
      </c>
      <c r="L32" s="229">
        <v>0</v>
      </c>
      <c r="M32" s="229"/>
      <c r="N32" s="229">
        <v>0</v>
      </c>
      <c r="O32" s="229">
        <v>0</v>
      </c>
      <c r="P32" s="229">
        <v>0</v>
      </c>
      <c r="Q32" s="126"/>
      <c r="R32" s="126">
        <f t="shared" ref="R32:T32" si="12">+R13/(R13+R63)*100</f>
        <v>96.076573161485982</v>
      </c>
      <c r="S32" s="126">
        <f t="shared" si="12"/>
        <v>94.997421351211969</v>
      </c>
      <c r="T32" s="126">
        <f t="shared" si="12"/>
        <v>96.703626011387485</v>
      </c>
      <c r="U32" s="126"/>
      <c r="V32" s="126">
        <f t="shared" ref="V32:X32" si="13">+V13/(V13+V63)*100</f>
        <v>95.448600575464297</v>
      </c>
      <c r="W32" s="126">
        <f t="shared" si="13"/>
        <v>94.148936170212778</v>
      </c>
      <c r="X32" s="126">
        <f t="shared" si="13"/>
        <v>96.130833665735935</v>
      </c>
      <c r="Y32" s="126"/>
      <c r="Z32" s="126">
        <f t="shared" ref="Z32:AB32" si="14">+Z13/(Z13+Z63)*100</f>
        <v>95.17167381974248</v>
      </c>
      <c r="AA32" s="126">
        <f t="shared" si="14"/>
        <v>93.382352941176478</v>
      </c>
      <c r="AB32" s="126">
        <f t="shared" si="14"/>
        <v>96.095444685466376</v>
      </c>
      <c r="AC32" s="108"/>
      <c r="AD32" s="108"/>
      <c r="AE32" s="108"/>
      <c r="AF32" s="108"/>
      <c r="AG32" s="108"/>
    </row>
    <row r="33" spans="1:33" s="124" customFormat="1" ht="15" customHeight="1" x14ac:dyDescent="0.25">
      <c r="A33" s="108" t="s">
        <v>74</v>
      </c>
      <c r="B33" s="126" t="s">
        <v>61</v>
      </c>
      <c r="C33" s="126" t="s">
        <v>61</v>
      </c>
      <c r="D33" s="126" t="s">
        <v>61</v>
      </c>
      <c r="E33" s="126"/>
      <c r="F33" s="229" t="s">
        <v>61</v>
      </c>
      <c r="G33" s="229" t="s">
        <v>61</v>
      </c>
      <c r="H33" s="229" t="s">
        <v>61</v>
      </c>
      <c r="I33" s="229"/>
      <c r="J33" s="229" t="s">
        <v>61</v>
      </c>
      <c r="K33" s="229" t="s">
        <v>61</v>
      </c>
      <c r="L33" s="229" t="s">
        <v>61</v>
      </c>
      <c r="M33" s="229"/>
      <c r="N33" s="229" t="s">
        <v>61</v>
      </c>
      <c r="O33" s="229" t="s">
        <v>61</v>
      </c>
      <c r="P33" s="229" t="s">
        <v>61</v>
      </c>
      <c r="Q33" s="126"/>
      <c r="R33" s="126" t="s">
        <v>61</v>
      </c>
      <c r="S33" s="126" t="s">
        <v>61</v>
      </c>
      <c r="T33" s="126" t="s">
        <v>61</v>
      </c>
      <c r="U33" s="126"/>
      <c r="V33" s="126" t="s">
        <v>61</v>
      </c>
      <c r="W33" s="126" t="s">
        <v>61</v>
      </c>
      <c r="X33" s="126" t="s">
        <v>61</v>
      </c>
      <c r="Y33" s="126"/>
      <c r="Z33" s="126" t="s">
        <v>61</v>
      </c>
      <c r="AA33" s="126" t="s">
        <v>61</v>
      </c>
      <c r="AB33" s="126" t="s">
        <v>61</v>
      </c>
      <c r="AC33" s="108"/>
      <c r="AD33" s="108"/>
      <c r="AE33" s="108"/>
      <c r="AF33" s="108"/>
      <c r="AG33" s="108"/>
    </row>
    <row r="34" spans="1:33" s="124" customFormat="1" ht="15" customHeight="1" x14ac:dyDescent="0.25">
      <c r="A34" s="108" t="s">
        <v>263</v>
      </c>
      <c r="B34" s="126">
        <f t="shared" si="11"/>
        <v>86.778398510242084</v>
      </c>
      <c r="C34" s="126">
        <f t="shared" si="11"/>
        <v>83.800623052959494</v>
      </c>
      <c r="D34" s="126">
        <f t="shared" si="11"/>
        <v>91.203703703703709</v>
      </c>
      <c r="E34" s="126"/>
      <c r="F34" s="229">
        <v>0</v>
      </c>
      <c r="G34" s="229">
        <v>0</v>
      </c>
      <c r="H34" s="229">
        <v>0</v>
      </c>
      <c r="I34" s="229"/>
      <c r="J34" s="229">
        <v>0</v>
      </c>
      <c r="K34" s="229">
        <v>0</v>
      </c>
      <c r="L34" s="229">
        <v>0</v>
      </c>
      <c r="M34" s="229"/>
      <c r="N34" s="229">
        <v>0</v>
      </c>
      <c r="O34" s="229">
        <v>0</v>
      </c>
      <c r="P34" s="229">
        <v>0</v>
      </c>
      <c r="Q34" s="126"/>
      <c r="R34" s="126">
        <f t="shared" ref="R34:T34" si="15">+R15/(R15+R65)*100</f>
        <v>87.5</v>
      </c>
      <c r="S34" s="126">
        <f t="shared" si="15"/>
        <v>87.037037037037038</v>
      </c>
      <c r="T34" s="126">
        <f t="shared" si="15"/>
        <v>88.333333333333329</v>
      </c>
      <c r="U34" s="126"/>
      <c r="V34" s="126">
        <f t="shared" ref="V34:X34" si="16">+V15/(V15+V65)*100</f>
        <v>92.063492063492063</v>
      </c>
      <c r="W34" s="126">
        <f t="shared" si="16"/>
        <v>89.473684210526315</v>
      </c>
      <c r="X34" s="126">
        <f t="shared" si="16"/>
        <v>96</v>
      </c>
      <c r="Y34" s="126"/>
      <c r="Z34" s="126">
        <f t="shared" ref="Z34:AB34" si="17">+Z15/(Z15+Z65)*100</f>
        <v>80.555555555555557</v>
      </c>
      <c r="AA34" s="126">
        <f t="shared" si="17"/>
        <v>73.73737373737373</v>
      </c>
      <c r="AB34" s="126">
        <f t="shared" si="17"/>
        <v>88.888888888888886</v>
      </c>
      <c r="AC34" s="108"/>
      <c r="AD34" s="108"/>
      <c r="AE34" s="108"/>
      <c r="AF34" s="108"/>
      <c r="AG34" s="108"/>
    </row>
    <row r="35" spans="1:33" s="124" customFormat="1" ht="15" customHeight="1" x14ac:dyDescent="0.25">
      <c r="A35" s="127"/>
      <c r="B35" s="128"/>
      <c r="C35" s="128"/>
      <c r="D35" s="128"/>
      <c r="E35" s="128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08"/>
      <c r="AD35" s="108"/>
      <c r="AE35" s="108"/>
      <c r="AF35" s="108"/>
      <c r="AG35" s="108"/>
    </row>
    <row r="36" spans="1:33" s="124" customFormat="1" ht="15" customHeight="1" x14ac:dyDescent="0.25">
      <c r="A36" s="113" t="s">
        <v>471</v>
      </c>
      <c r="B36" s="128"/>
      <c r="C36" s="128"/>
      <c r="D36" s="128"/>
      <c r="E36" s="129"/>
      <c r="F36" s="252"/>
      <c r="G36" s="252"/>
      <c r="H36" s="252"/>
      <c r="I36" s="253"/>
      <c r="J36" s="252"/>
      <c r="K36" s="252"/>
      <c r="L36" s="252"/>
      <c r="M36" s="253"/>
      <c r="N36" s="252"/>
      <c r="O36" s="252"/>
      <c r="P36" s="252"/>
      <c r="Q36" s="129"/>
      <c r="R36" s="128"/>
      <c r="S36" s="128"/>
      <c r="T36" s="128"/>
      <c r="U36" s="129"/>
      <c r="V36" s="128"/>
      <c r="W36" s="128"/>
      <c r="X36" s="128"/>
      <c r="Y36" s="129"/>
      <c r="Z36" s="128"/>
      <c r="AA36" s="128"/>
      <c r="AB36" s="128"/>
      <c r="AC36" s="108"/>
      <c r="AD36" s="108"/>
      <c r="AE36" s="108"/>
      <c r="AF36" s="108"/>
      <c r="AG36" s="108"/>
    </row>
    <row r="37" spans="1:33" s="124" customFormat="1" ht="15" customHeight="1" x14ac:dyDescent="0.25">
      <c r="A37" s="138" t="s">
        <v>19</v>
      </c>
      <c r="B37" s="174">
        <f t="shared" si="11"/>
        <v>94.77467199087279</v>
      </c>
      <c r="C37" s="174">
        <f t="shared" si="11"/>
        <v>93.082338536883995</v>
      </c>
      <c r="D37" s="174">
        <f t="shared" si="11"/>
        <v>95.780283739541645</v>
      </c>
      <c r="E37" s="174"/>
      <c r="F37" s="251">
        <v>0</v>
      </c>
      <c r="G37" s="251">
        <v>0</v>
      </c>
      <c r="H37" s="251">
        <v>0</v>
      </c>
      <c r="I37" s="251"/>
      <c r="J37" s="251">
        <v>0</v>
      </c>
      <c r="K37" s="251">
        <v>0</v>
      </c>
      <c r="L37" s="251">
        <v>0</v>
      </c>
      <c r="M37" s="251"/>
      <c r="N37" s="251">
        <v>0</v>
      </c>
      <c r="O37" s="251">
        <v>0</v>
      </c>
      <c r="P37" s="251">
        <v>0</v>
      </c>
      <c r="Q37" s="174"/>
      <c r="R37" s="174">
        <f t="shared" ref="R37:T37" si="18">+R18/(R18+R68)*100</f>
        <v>95.64764138649987</v>
      </c>
      <c r="S37" s="174">
        <f t="shared" si="18"/>
        <v>94.210889042039966</v>
      </c>
      <c r="T37" s="174">
        <f t="shared" si="18"/>
        <v>96.521374685666387</v>
      </c>
      <c r="U37" s="174"/>
      <c r="V37" s="174">
        <f t="shared" ref="V37:X37" si="19">+V18/(V18+V68)*100</f>
        <v>94.394213381555161</v>
      </c>
      <c r="W37" s="174">
        <f t="shared" si="19"/>
        <v>93.03675048355899</v>
      </c>
      <c r="X37" s="174">
        <f t="shared" si="19"/>
        <v>95.205083766608894</v>
      </c>
      <c r="Y37" s="174"/>
      <c r="Z37" s="174">
        <f t="shared" ref="Z37:AB37" si="20">+Z18/(Z18+Z68)*100</f>
        <v>93.712436430883031</v>
      </c>
      <c r="AA37" s="174">
        <f t="shared" si="20"/>
        <v>91.048593350383626</v>
      </c>
      <c r="AB37" s="174">
        <f t="shared" si="20"/>
        <v>95.220854453294706</v>
      </c>
      <c r="AC37" s="108"/>
      <c r="AD37" s="108"/>
      <c r="AE37" s="108"/>
      <c r="AF37" s="108"/>
      <c r="AG37" s="108"/>
    </row>
    <row r="38" spans="1:33" ht="15" customHeight="1" x14ac:dyDescent="0.25">
      <c r="A38" s="108" t="s">
        <v>73</v>
      </c>
      <c r="B38" s="126">
        <f t="shared" si="11"/>
        <v>95.296548371414673</v>
      </c>
      <c r="C38" s="126">
        <f t="shared" si="11"/>
        <v>94.093686354378818</v>
      </c>
      <c r="D38" s="126">
        <f t="shared" si="11"/>
        <v>95.967436577054144</v>
      </c>
      <c r="E38" s="130"/>
      <c r="F38" s="229">
        <v>0</v>
      </c>
      <c r="G38" s="229">
        <v>0</v>
      </c>
      <c r="H38" s="229">
        <v>0</v>
      </c>
      <c r="I38" s="254"/>
      <c r="J38" s="229">
        <v>0</v>
      </c>
      <c r="K38" s="229">
        <v>0</v>
      </c>
      <c r="L38" s="229">
        <v>0</v>
      </c>
      <c r="M38" s="254"/>
      <c r="N38" s="229">
        <v>0</v>
      </c>
      <c r="O38" s="229">
        <v>0</v>
      </c>
      <c r="P38" s="229">
        <v>0</v>
      </c>
      <c r="Q38" s="130"/>
      <c r="R38" s="126">
        <f t="shared" ref="R38:T38" si="21">+R19/(R19+R69)*100</f>
        <v>96.020714091032971</v>
      </c>
      <c r="S38" s="126">
        <f t="shared" si="21"/>
        <v>94.787788533134773</v>
      </c>
      <c r="T38" s="126">
        <f t="shared" si="21"/>
        <v>96.732588134135852</v>
      </c>
      <c r="U38" s="130"/>
      <c r="V38" s="126">
        <f t="shared" ref="V38:X38" si="22">+V19/(V19+V69)*100</f>
        <v>94.565217391304344</v>
      </c>
      <c r="W38" s="126">
        <f t="shared" si="22"/>
        <v>93.478260869565219</v>
      </c>
      <c r="X38" s="126">
        <f t="shared" si="22"/>
        <v>95.169082125603865</v>
      </c>
      <c r="Y38" s="130"/>
      <c r="Z38" s="126">
        <f t="shared" ref="Z38:AB38" si="23">+Z19/(Z19+Z69)*100</f>
        <v>94.906707009581439</v>
      </c>
      <c r="AA38" s="126">
        <f t="shared" si="23"/>
        <v>93.557833089311856</v>
      </c>
      <c r="AB38" s="126">
        <f t="shared" si="23"/>
        <v>95.615384615384613</v>
      </c>
    </row>
    <row r="39" spans="1:33" ht="15" customHeight="1" x14ac:dyDescent="0.25">
      <c r="A39" s="108" t="s">
        <v>74</v>
      </c>
      <c r="B39" s="126" t="s">
        <v>61</v>
      </c>
      <c r="C39" s="126" t="s">
        <v>61</v>
      </c>
      <c r="D39" s="126" t="s">
        <v>61</v>
      </c>
      <c r="E39" s="130"/>
      <c r="F39" s="229" t="s">
        <v>61</v>
      </c>
      <c r="G39" s="229" t="s">
        <v>61</v>
      </c>
      <c r="H39" s="229" t="s">
        <v>61</v>
      </c>
      <c r="I39" s="254"/>
      <c r="J39" s="229" t="s">
        <v>61</v>
      </c>
      <c r="K39" s="229" t="s">
        <v>61</v>
      </c>
      <c r="L39" s="229" t="s">
        <v>61</v>
      </c>
      <c r="M39" s="254"/>
      <c r="N39" s="229" t="s">
        <v>61</v>
      </c>
      <c r="O39" s="229" t="s">
        <v>61</v>
      </c>
      <c r="P39" s="229" t="s">
        <v>61</v>
      </c>
      <c r="Q39" s="130"/>
      <c r="R39" s="126" t="s">
        <v>61</v>
      </c>
      <c r="S39" s="126" t="s">
        <v>61</v>
      </c>
      <c r="T39" s="126" t="s">
        <v>61</v>
      </c>
      <c r="U39" s="130"/>
      <c r="V39" s="126" t="s">
        <v>61</v>
      </c>
      <c r="W39" s="126" t="s">
        <v>61</v>
      </c>
      <c r="X39" s="126" t="s">
        <v>61</v>
      </c>
      <c r="Y39" s="130"/>
      <c r="Z39" s="126" t="s">
        <v>61</v>
      </c>
      <c r="AA39" s="126" t="s">
        <v>61</v>
      </c>
      <c r="AB39" s="126" t="s">
        <v>61</v>
      </c>
    </row>
    <row r="40" spans="1:33" ht="15" customHeight="1" x14ac:dyDescent="0.25">
      <c r="A40" s="108" t="s">
        <v>263</v>
      </c>
      <c r="B40" s="126">
        <f t="shared" si="11"/>
        <v>86.778398510242084</v>
      </c>
      <c r="C40" s="126">
        <f t="shared" si="11"/>
        <v>83.800623052959494</v>
      </c>
      <c r="D40" s="126">
        <f t="shared" si="11"/>
        <v>91.203703703703709</v>
      </c>
      <c r="E40" s="130"/>
      <c r="F40" s="229">
        <v>0</v>
      </c>
      <c r="G40" s="229">
        <v>0</v>
      </c>
      <c r="H40" s="229">
        <v>0</v>
      </c>
      <c r="I40" s="254"/>
      <c r="J40" s="229">
        <v>0</v>
      </c>
      <c r="K40" s="229">
        <v>0</v>
      </c>
      <c r="L40" s="229">
        <v>0</v>
      </c>
      <c r="M40" s="254"/>
      <c r="N40" s="229">
        <v>0</v>
      </c>
      <c r="O40" s="229">
        <v>0</v>
      </c>
      <c r="P40" s="229">
        <v>0</v>
      </c>
      <c r="Q40" s="130"/>
      <c r="R40" s="126">
        <f t="shared" ref="R40:T40" si="24">+R21/(R21+R71)*100</f>
        <v>87.5</v>
      </c>
      <c r="S40" s="126">
        <f t="shared" si="24"/>
        <v>87.037037037037038</v>
      </c>
      <c r="T40" s="126">
        <f t="shared" si="24"/>
        <v>88.333333333333329</v>
      </c>
      <c r="U40" s="130"/>
      <c r="V40" s="126">
        <f t="shared" ref="V40:X40" si="25">+V21/(V21+V71)*100</f>
        <v>92.063492063492063</v>
      </c>
      <c r="W40" s="126">
        <f t="shared" si="25"/>
        <v>89.473684210526315</v>
      </c>
      <c r="X40" s="126">
        <f t="shared" si="25"/>
        <v>96</v>
      </c>
      <c r="Y40" s="130"/>
      <c r="Z40" s="126">
        <f t="shared" ref="Z40:AB40" si="26">+Z21/(Z21+Z71)*100</f>
        <v>80.555555555555557</v>
      </c>
      <c r="AA40" s="126">
        <f t="shared" si="26"/>
        <v>73.73737373737373</v>
      </c>
      <c r="AB40" s="126">
        <f t="shared" si="26"/>
        <v>88.888888888888886</v>
      </c>
    </row>
    <row r="41" spans="1:33" ht="15" customHeight="1" x14ac:dyDescent="0.25">
      <c r="B41" s="126"/>
      <c r="C41" s="126"/>
      <c r="D41" s="126"/>
      <c r="E41" s="130"/>
      <c r="F41" s="229"/>
      <c r="G41" s="229"/>
      <c r="H41" s="229"/>
      <c r="I41" s="254"/>
      <c r="J41" s="229"/>
      <c r="K41" s="229"/>
      <c r="L41" s="229"/>
      <c r="M41" s="254"/>
      <c r="N41" s="229"/>
      <c r="O41" s="229"/>
      <c r="P41" s="229"/>
      <c r="Q41" s="130"/>
      <c r="R41" s="126"/>
      <c r="S41" s="126"/>
      <c r="T41" s="126"/>
      <c r="U41" s="130"/>
      <c r="V41" s="126"/>
      <c r="W41" s="126"/>
      <c r="X41" s="126"/>
      <c r="Y41" s="130"/>
      <c r="Z41" s="126"/>
      <c r="AA41" s="126"/>
      <c r="AB41" s="126"/>
    </row>
    <row r="42" spans="1:33" ht="15" customHeight="1" x14ac:dyDescent="0.25">
      <c r="A42" s="139" t="s">
        <v>472</v>
      </c>
      <c r="B42" s="130"/>
      <c r="C42" s="130"/>
      <c r="D42" s="130"/>
      <c r="E42" s="130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</row>
    <row r="43" spans="1:33" ht="15" customHeight="1" x14ac:dyDescent="0.25">
      <c r="A43" s="140" t="s">
        <v>19</v>
      </c>
      <c r="B43" s="174">
        <f t="shared" si="11"/>
        <v>96.482137987455687</v>
      </c>
      <c r="C43" s="174">
        <f t="shared" si="11"/>
        <v>95.00396510705788</v>
      </c>
      <c r="D43" s="174">
        <f t="shared" si="11"/>
        <v>97.256857855361602</v>
      </c>
      <c r="E43" s="174"/>
      <c r="F43" s="251">
        <v>0</v>
      </c>
      <c r="G43" s="251">
        <v>0</v>
      </c>
      <c r="H43" s="251">
        <v>0</v>
      </c>
      <c r="I43" s="251"/>
      <c r="J43" s="251">
        <v>0</v>
      </c>
      <c r="K43" s="251">
        <v>0</v>
      </c>
      <c r="L43" s="251">
        <v>0</v>
      </c>
      <c r="M43" s="251"/>
      <c r="N43" s="251">
        <v>0</v>
      </c>
      <c r="O43" s="251">
        <v>0</v>
      </c>
      <c r="P43" s="251">
        <v>0</v>
      </c>
      <c r="Q43" s="174"/>
      <c r="R43" s="174">
        <f t="shared" ref="R43:T43" si="27">+R24/(R24+R74)*100</f>
        <v>96.204107031736157</v>
      </c>
      <c r="S43" s="174">
        <f t="shared" si="27"/>
        <v>95.469798657718115</v>
      </c>
      <c r="T43" s="174">
        <f t="shared" si="27"/>
        <v>96.636993076162213</v>
      </c>
      <c r="U43" s="174"/>
      <c r="V43" s="174">
        <f t="shared" ref="V43:X43" si="28">+V24/(V24+V74)*100</f>
        <v>97.273456295108261</v>
      </c>
      <c r="W43" s="174">
        <f t="shared" si="28"/>
        <v>95.707070707070713</v>
      </c>
      <c r="X43" s="174">
        <f t="shared" si="28"/>
        <v>98.002350176263221</v>
      </c>
      <c r="Y43" s="174"/>
      <c r="Z43" s="174">
        <f t="shared" ref="Z43:AB43" si="29">+Z24/(Z24+Z74)*100</f>
        <v>95.817958179581794</v>
      </c>
      <c r="AA43" s="174">
        <f t="shared" si="29"/>
        <v>92.936802973977692</v>
      </c>
      <c r="AB43" s="174">
        <f t="shared" si="29"/>
        <v>97.242647058823522</v>
      </c>
    </row>
    <row r="44" spans="1:33" ht="15" customHeight="1" x14ac:dyDescent="0.25">
      <c r="A44" s="108" t="s">
        <v>73</v>
      </c>
      <c r="B44" s="126">
        <f t="shared" si="11"/>
        <v>96.482137987455687</v>
      </c>
      <c r="C44" s="126">
        <f t="shared" si="11"/>
        <v>95.00396510705788</v>
      </c>
      <c r="D44" s="126">
        <f t="shared" si="11"/>
        <v>97.256857855361602</v>
      </c>
      <c r="E44" s="130"/>
      <c r="F44" s="229">
        <v>0</v>
      </c>
      <c r="G44" s="229">
        <v>0</v>
      </c>
      <c r="H44" s="229">
        <v>0</v>
      </c>
      <c r="I44" s="254"/>
      <c r="J44" s="229">
        <v>0</v>
      </c>
      <c r="K44" s="229">
        <v>0</v>
      </c>
      <c r="L44" s="229">
        <v>0</v>
      </c>
      <c r="M44" s="254"/>
      <c r="N44" s="229">
        <v>0</v>
      </c>
      <c r="O44" s="229">
        <v>0</v>
      </c>
      <c r="P44" s="229">
        <v>0</v>
      </c>
      <c r="Q44" s="130"/>
      <c r="R44" s="126">
        <f t="shared" ref="R44:T44" si="30">+R25/(R25+R75)*100</f>
        <v>96.204107031736157</v>
      </c>
      <c r="S44" s="126">
        <f t="shared" si="30"/>
        <v>95.469798657718115</v>
      </c>
      <c r="T44" s="126">
        <f t="shared" si="30"/>
        <v>96.636993076162213</v>
      </c>
      <c r="U44" s="130"/>
      <c r="V44" s="126">
        <f t="shared" ref="V44:X44" si="31">+V25/(V25+V75)*100</f>
        <v>97.273456295108261</v>
      </c>
      <c r="W44" s="126">
        <f t="shared" si="31"/>
        <v>95.707070707070713</v>
      </c>
      <c r="X44" s="126">
        <f t="shared" si="31"/>
        <v>98.002350176263221</v>
      </c>
      <c r="Y44" s="130"/>
      <c r="Z44" s="126">
        <f t="shared" ref="Z44:AB44" si="32">+Z25/(Z25+Z75)*100</f>
        <v>95.817958179581794</v>
      </c>
      <c r="AA44" s="126">
        <f t="shared" si="32"/>
        <v>92.936802973977692</v>
      </c>
      <c r="AB44" s="126">
        <f t="shared" si="32"/>
        <v>97.242647058823522</v>
      </c>
    </row>
    <row r="45" spans="1:33" ht="15" customHeight="1" x14ac:dyDescent="0.25">
      <c r="A45" s="108" t="s">
        <v>74</v>
      </c>
      <c r="B45" s="126" t="s">
        <v>61</v>
      </c>
      <c r="C45" s="126" t="s">
        <v>61</v>
      </c>
      <c r="D45" s="126" t="s">
        <v>61</v>
      </c>
      <c r="E45" s="130"/>
      <c r="F45" s="229" t="s">
        <v>61</v>
      </c>
      <c r="G45" s="229" t="s">
        <v>61</v>
      </c>
      <c r="H45" s="229" t="s">
        <v>61</v>
      </c>
      <c r="I45" s="254"/>
      <c r="J45" s="229" t="s">
        <v>61</v>
      </c>
      <c r="K45" s="229" t="s">
        <v>61</v>
      </c>
      <c r="L45" s="229" t="s">
        <v>61</v>
      </c>
      <c r="M45" s="254"/>
      <c r="N45" s="229" t="s">
        <v>61</v>
      </c>
      <c r="O45" s="229" t="s">
        <v>61</v>
      </c>
      <c r="P45" s="229" t="s">
        <v>61</v>
      </c>
      <c r="Q45" s="130"/>
      <c r="R45" s="126" t="s">
        <v>61</v>
      </c>
      <c r="S45" s="126" t="s">
        <v>61</v>
      </c>
      <c r="T45" s="126" t="s">
        <v>61</v>
      </c>
      <c r="U45" s="130"/>
      <c r="V45" s="126" t="s">
        <v>61</v>
      </c>
      <c r="W45" s="126" t="s">
        <v>61</v>
      </c>
      <c r="X45" s="126" t="s">
        <v>61</v>
      </c>
      <c r="Y45" s="130"/>
      <c r="Z45" s="126" t="s">
        <v>61</v>
      </c>
      <c r="AA45" s="126" t="s">
        <v>61</v>
      </c>
      <c r="AB45" s="126" t="s">
        <v>61</v>
      </c>
    </row>
    <row r="46" spans="1:33" ht="15" customHeight="1" thickBot="1" x14ac:dyDescent="0.3">
      <c r="A46" s="123" t="s">
        <v>263</v>
      </c>
      <c r="B46" s="132" t="s">
        <v>61</v>
      </c>
      <c r="C46" s="132" t="s">
        <v>61</v>
      </c>
      <c r="D46" s="132" t="s">
        <v>61</v>
      </c>
      <c r="E46" s="133"/>
      <c r="F46" s="132" t="s">
        <v>61</v>
      </c>
      <c r="G46" s="132" t="s">
        <v>61</v>
      </c>
      <c r="H46" s="132" t="s">
        <v>61</v>
      </c>
      <c r="I46" s="133"/>
      <c r="J46" s="132" t="s">
        <v>61</v>
      </c>
      <c r="K46" s="132" t="s">
        <v>61</v>
      </c>
      <c r="L46" s="132" t="s">
        <v>61</v>
      </c>
      <c r="M46" s="133"/>
      <c r="N46" s="132" t="s">
        <v>61</v>
      </c>
      <c r="O46" s="132" t="s">
        <v>61</v>
      </c>
      <c r="P46" s="132" t="s">
        <v>61</v>
      </c>
      <c r="Q46" s="133"/>
      <c r="R46" s="132" t="s">
        <v>61</v>
      </c>
      <c r="S46" s="132" t="s">
        <v>61</v>
      </c>
      <c r="T46" s="132" t="s">
        <v>61</v>
      </c>
      <c r="U46" s="133"/>
      <c r="V46" s="132" t="s">
        <v>61</v>
      </c>
      <c r="W46" s="132" t="s">
        <v>61</v>
      </c>
      <c r="X46" s="132" t="s">
        <v>61</v>
      </c>
      <c r="Y46" s="133"/>
      <c r="Z46" s="132" t="s">
        <v>61</v>
      </c>
      <c r="AA46" s="132" t="s">
        <v>61</v>
      </c>
      <c r="AB46" s="132" t="s">
        <v>61</v>
      </c>
    </row>
    <row r="47" spans="1:33" ht="15" customHeight="1" x14ac:dyDescent="0.25">
      <c r="A47" s="334" t="s">
        <v>256</v>
      </c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</row>
    <row r="48" spans="1:33" ht="15" customHeight="1" x14ac:dyDescent="0.25">
      <c r="A48" s="335" t="s">
        <v>242</v>
      </c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</row>
    <row r="51" spans="1:33" s="124" customFormat="1" ht="15" customHeight="1" x14ac:dyDescent="0.2">
      <c r="A51" s="336" t="s">
        <v>327</v>
      </c>
      <c r="B51" s="33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6"/>
      <c r="W51" s="336"/>
      <c r="X51" s="336"/>
      <c r="Y51" s="336"/>
      <c r="Z51" s="336"/>
      <c r="AA51" s="336"/>
      <c r="AB51" s="336"/>
      <c r="AC51" s="171"/>
      <c r="AD51" s="29"/>
      <c r="AE51" s="318" t="s">
        <v>356</v>
      </c>
      <c r="AF51" s="318"/>
      <c r="AG51" s="108"/>
    </row>
    <row r="52" spans="1:33" s="124" customFormat="1" ht="15" customHeight="1" x14ac:dyDescent="0.2">
      <c r="A52" s="330" t="s">
        <v>341</v>
      </c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171"/>
      <c r="AD52" s="30"/>
      <c r="AE52" s="318"/>
      <c r="AF52" s="318"/>
      <c r="AG52" s="108"/>
    </row>
    <row r="53" spans="1:33" s="124" customFormat="1" ht="15" customHeight="1" x14ac:dyDescent="0.25">
      <c r="A53" s="336" t="s">
        <v>254</v>
      </c>
      <c r="B53" s="336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  <c r="T53" s="336"/>
      <c r="U53" s="336"/>
      <c r="V53" s="336"/>
      <c r="W53" s="336"/>
      <c r="X53" s="336"/>
      <c r="Y53" s="336"/>
      <c r="Z53" s="336"/>
      <c r="AA53" s="336"/>
      <c r="AB53" s="336"/>
      <c r="AC53" s="108"/>
      <c r="AD53" s="108"/>
      <c r="AE53" s="108"/>
      <c r="AF53" s="108"/>
      <c r="AG53" s="108"/>
    </row>
    <row r="54" spans="1:33" s="124" customFormat="1" ht="15" customHeight="1" x14ac:dyDescent="0.25">
      <c r="A54" s="330" t="s">
        <v>255</v>
      </c>
      <c r="B54" s="330"/>
      <c r="C54" s="330"/>
      <c r="D54" s="330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108"/>
      <c r="AD54" s="108"/>
      <c r="AE54" s="108"/>
      <c r="AF54" s="108"/>
      <c r="AG54" s="108"/>
    </row>
    <row r="55" spans="1:33" s="163" customFormat="1" ht="15" customHeight="1" x14ac:dyDescent="0.2">
      <c r="A55" s="330" t="s">
        <v>515</v>
      </c>
      <c r="B55" s="330"/>
      <c r="C55" s="330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171"/>
      <c r="AD55" s="171"/>
      <c r="AE55" s="108"/>
      <c r="AF55" s="108"/>
      <c r="AG55" s="171"/>
    </row>
    <row r="56" spans="1:33" s="163" customFormat="1" ht="15" customHeight="1" thickBot="1" x14ac:dyDescent="0.25">
      <c r="A56" s="120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71"/>
      <c r="AD56" s="171"/>
      <c r="AE56" s="108"/>
      <c r="AF56" s="108"/>
      <c r="AG56" s="171"/>
    </row>
    <row r="57" spans="1:33" ht="15" customHeight="1" x14ac:dyDescent="0.25">
      <c r="A57" s="332" t="s">
        <v>470</v>
      </c>
      <c r="B57" s="331" t="s">
        <v>19</v>
      </c>
      <c r="C57" s="331"/>
      <c r="D57" s="331"/>
      <c r="E57" s="109"/>
      <c r="F57" s="331" t="s">
        <v>116</v>
      </c>
      <c r="G57" s="331"/>
      <c r="H57" s="331"/>
      <c r="I57" s="109"/>
      <c r="J57" s="331" t="s">
        <v>117</v>
      </c>
      <c r="K57" s="331"/>
      <c r="L57" s="331"/>
      <c r="M57" s="109"/>
      <c r="N57" s="331" t="s">
        <v>118</v>
      </c>
      <c r="O57" s="331"/>
      <c r="P57" s="331"/>
      <c r="Q57" s="109"/>
      <c r="R57" s="331" t="s">
        <v>119</v>
      </c>
      <c r="S57" s="331"/>
      <c r="T57" s="331"/>
      <c r="U57" s="109"/>
      <c r="V57" s="331" t="s">
        <v>120</v>
      </c>
      <c r="W57" s="331"/>
      <c r="X57" s="331"/>
      <c r="Y57" s="109"/>
      <c r="Z57" s="331" t="s">
        <v>121</v>
      </c>
      <c r="AA57" s="331"/>
      <c r="AB57" s="331"/>
    </row>
    <row r="58" spans="1:33" ht="15" customHeight="1" thickBot="1" x14ac:dyDescent="0.3">
      <c r="A58" s="333"/>
      <c r="B58" s="110" t="s">
        <v>70</v>
      </c>
      <c r="C58" s="110" t="s">
        <v>71</v>
      </c>
      <c r="D58" s="110" t="s">
        <v>72</v>
      </c>
      <c r="E58" s="111"/>
      <c r="F58" s="110" t="s">
        <v>70</v>
      </c>
      <c r="G58" s="110" t="s">
        <v>71</v>
      </c>
      <c r="H58" s="110" t="s">
        <v>72</v>
      </c>
      <c r="I58" s="111"/>
      <c r="J58" s="110" t="s">
        <v>70</v>
      </c>
      <c r="K58" s="110" t="s">
        <v>71</v>
      </c>
      <c r="L58" s="110" t="s">
        <v>72</v>
      </c>
      <c r="M58" s="111"/>
      <c r="N58" s="110" t="s">
        <v>70</v>
      </c>
      <c r="O58" s="110" t="s">
        <v>71</v>
      </c>
      <c r="P58" s="110" t="s">
        <v>72</v>
      </c>
      <c r="Q58" s="111"/>
      <c r="R58" s="110" t="s">
        <v>70</v>
      </c>
      <c r="S58" s="110" t="s">
        <v>71</v>
      </c>
      <c r="T58" s="110" t="s">
        <v>72</v>
      </c>
      <c r="U58" s="111"/>
      <c r="V58" s="110" t="s">
        <v>70</v>
      </c>
      <c r="W58" s="110" t="s">
        <v>71</v>
      </c>
      <c r="X58" s="110" t="s">
        <v>72</v>
      </c>
      <c r="Y58" s="111"/>
      <c r="Z58" s="110" t="s">
        <v>70</v>
      </c>
      <c r="AA58" s="110" t="s">
        <v>71</v>
      </c>
      <c r="AB58" s="110" t="s">
        <v>72</v>
      </c>
    </row>
    <row r="59" spans="1:33" s="124" customFormat="1" ht="15" customHeight="1" x14ac:dyDescent="0.25">
      <c r="A59" s="175"/>
      <c r="B59" s="113"/>
      <c r="C59" s="113"/>
      <c r="D59" s="113"/>
      <c r="E59" s="114"/>
      <c r="F59" s="113"/>
      <c r="G59" s="113"/>
      <c r="H59" s="113"/>
      <c r="I59" s="114"/>
      <c r="J59" s="113"/>
      <c r="K59" s="113"/>
      <c r="L59" s="113"/>
      <c r="M59" s="114"/>
      <c r="N59" s="113"/>
      <c r="O59" s="113"/>
      <c r="P59" s="113"/>
      <c r="Q59" s="114"/>
      <c r="R59" s="113"/>
      <c r="S59" s="113"/>
      <c r="T59" s="113"/>
      <c r="U59" s="114"/>
      <c r="V59" s="113"/>
      <c r="W59" s="113"/>
      <c r="X59" s="113"/>
      <c r="Y59" s="114"/>
      <c r="Z59" s="113"/>
      <c r="AA59" s="113"/>
      <c r="AB59" s="113"/>
      <c r="AC59" s="108"/>
      <c r="AD59" s="108"/>
      <c r="AE59" s="108"/>
      <c r="AF59" s="108"/>
      <c r="AG59" s="108"/>
    </row>
    <row r="60" spans="1:33" s="124" customFormat="1" ht="15" customHeight="1" x14ac:dyDescent="0.25">
      <c r="A60" s="329" t="s">
        <v>473</v>
      </c>
      <c r="B60" s="329" t="s">
        <v>76</v>
      </c>
      <c r="C60" s="329"/>
      <c r="D60" s="329"/>
      <c r="E60" s="329"/>
      <c r="F60" s="329"/>
      <c r="G60" s="329"/>
      <c r="H60" s="329"/>
      <c r="I60" s="329"/>
      <c r="J60" s="329"/>
      <c r="K60" s="329"/>
      <c r="L60" s="329"/>
      <c r="M60" s="329"/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  <c r="Y60" s="329"/>
      <c r="Z60" s="329"/>
      <c r="AA60" s="329"/>
      <c r="AB60" s="329"/>
      <c r="AC60" s="108"/>
      <c r="AD60" s="108"/>
      <c r="AE60" s="108"/>
      <c r="AF60" s="108"/>
      <c r="AG60" s="108"/>
    </row>
    <row r="61" spans="1:33" s="124" customFormat="1" ht="15" customHeight="1" x14ac:dyDescent="0.25">
      <c r="A61" s="112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08"/>
      <c r="AD61" s="108"/>
      <c r="AE61" s="108"/>
      <c r="AF61" s="108"/>
      <c r="AG61" s="108"/>
    </row>
    <row r="62" spans="1:33" s="124" customFormat="1" ht="15" customHeight="1" x14ac:dyDescent="0.25">
      <c r="A62" s="136" t="s">
        <v>19</v>
      </c>
      <c r="B62" s="152">
        <f t="shared" ref="B62:D64" si="33">+B68+B74</f>
        <v>587</v>
      </c>
      <c r="C62" s="152">
        <f t="shared" si="33"/>
        <v>289</v>
      </c>
      <c r="D62" s="152">
        <f t="shared" si="33"/>
        <v>298</v>
      </c>
      <c r="E62" s="152"/>
      <c r="F62" s="251">
        <f t="shared" ref="F62:H64" si="34">+F68+F74</f>
        <v>0</v>
      </c>
      <c r="G62" s="251">
        <f t="shared" si="34"/>
        <v>0</v>
      </c>
      <c r="H62" s="251">
        <f t="shared" si="34"/>
        <v>0</v>
      </c>
      <c r="I62" s="251"/>
      <c r="J62" s="251">
        <f t="shared" ref="J62:L64" si="35">+J68+J74</f>
        <v>0</v>
      </c>
      <c r="K62" s="251">
        <f t="shared" si="35"/>
        <v>0</v>
      </c>
      <c r="L62" s="251">
        <f t="shared" si="35"/>
        <v>0</v>
      </c>
      <c r="M62" s="251"/>
      <c r="N62" s="251">
        <f t="shared" ref="N62:P64" si="36">+N68+N74</f>
        <v>0</v>
      </c>
      <c r="O62" s="251">
        <f t="shared" si="36"/>
        <v>0</v>
      </c>
      <c r="P62" s="251">
        <f t="shared" si="36"/>
        <v>0</v>
      </c>
      <c r="Q62" s="152"/>
      <c r="R62" s="152">
        <f t="shared" ref="R62:T64" si="37">+R68+R74</f>
        <v>228</v>
      </c>
      <c r="S62" s="152">
        <f t="shared" si="37"/>
        <v>111</v>
      </c>
      <c r="T62" s="152">
        <f t="shared" si="37"/>
        <v>117</v>
      </c>
      <c r="U62" s="152"/>
      <c r="V62" s="152">
        <f t="shared" ref="V62:X64" si="38">+V68+V74</f>
        <v>189</v>
      </c>
      <c r="W62" s="152">
        <f t="shared" si="38"/>
        <v>89</v>
      </c>
      <c r="X62" s="152">
        <f t="shared" si="38"/>
        <v>100</v>
      </c>
      <c r="Y62" s="152"/>
      <c r="Z62" s="152">
        <f t="shared" ref="Z62:AB64" si="39">+Z68+Z74</f>
        <v>170</v>
      </c>
      <c r="AA62" s="152">
        <f t="shared" si="39"/>
        <v>89</v>
      </c>
      <c r="AB62" s="152">
        <f t="shared" si="39"/>
        <v>81</v>
      </c>
      <c r="AC62" s="108"/>
      <c r="AD62" s="108"/>
      <c r="AE62" s="108"/>
      <c r="AF62" s="108"/>
      <c r="AG62" s="108"/>
    </row>
    <row r="63" spans="1:33" s="124" customFormat="1" ht="15" customHeight="1" x14ac:dyDescent="0.25">
      <c r="A63" s="116" t="s">
        <v>73</v>
      </c>
      <c r="B63" s="115">
        <f t="shared" si="33"/>
        <v>516</v>
      </c>
      <c r="C63" s="115">
        <f t="shared" si="33"/>
        <v>237</v>
      </c>
      <c r="D63" s="115">
        <f t="shared" si="33"/>
        <v>279</v>
      </c>
      <c r="E63" s="115"/>
      <c r="F63" s="229">
        <f t="shared" si="34"/>
        <v>0</v>
      </c>
      <c r="G63" s="229">
        <f t="shared" si="34"/>
        <v>0</v>
      </c>
      <c r="H63" s="229">
        <f t="shared" si="34"/>
        <v>0</v>
      </c>
      <c r="I63" s="229"/>
      <c r="J63" s="229">
        <f t="shared" si="35"/>
        <v>0</v>
      </c>
      <c r="K63" s="229">
        <f t="shared" si="35"/>
        <v>0</v>
      </c>
      <c r="L63" s="229">
        <f t="shared" si="35"/>
        <v>0</v>
      </c>
      <c r="M63" s="229"/>
      <c r="N63" s="229">
        <f t="shared" si="36"/>
        <v>0</v>
      </c>
      <c r="O63" s="229">
        <f t="shared" si="36"/>
        <v>0</v>
      </c>
      <c r="P63" s="229">
        <f t="shared" si="36"/>
        <v>0</v>
      </c>
      <c r="Q63" s="115"/>
      <c r="R63" s="115">
        <f t="shared" si="37"/>
        <v>207</v>
      </c>
      <c r="S63" s="115">
        <f t="shared" si="37"/>
        <v>97</v>
      </c>
      <c r="T63" s="115">
        <f t="shared" si="37"/>
        <v>110</v>
      </c>
      <c r="U63" s="115"/>
      <c r="V63" s="115">
        <f t="shared" si="38"/>
        <v>174</v>
      </c>
      <c r="W63" s="115">
        <f t="shared" si="38"/>
        <v>77</v>
      </c>
      <c r="X63" s="115">
        <f t="shared" si="38"/>
        <v>97</v>
      </c>
      <c r="Y63" s="115"/>
      <c r="Z63" s="115">
        <f t="shared" si="39"/>
        <v>135</v>
      </c>
      <c r="AA63" s="115">
        <f t="shared" si="39"/>
        <v>63</v>
      </c>
      <c r="AB63" s="115">
        <f t="shared" si="39"/>
        <v>72</v>
      </c>
      <c r="AC63" s="108"/>
      <c r="AD63" s="108"/>
      <c r="AE63" s="108"/>
      <c r="AF63" s="108"/>
      <c r="AG63" s="108"/>
    </row>
    <row r="64" spans="1:33" s="124" customFormat="1" ht="15" customHeight="1" x14ac:dyDescent="0.25">
      <c r="A64" s="116" t="s">
        <v>74</v>
      </c>
      <c r="B64" s="115">
        <f t="shared" si="33"/>
        <v>0</v>
      </c>
      <c r="C64" s="115">
        <f t="shared" si="33"/>
        <v>0</v>
      </c>
      <c r="D64" s="115">
        <f t="shared" si="33"/>
        <v>0</v>
      </c>
      <c r="E64" s="115"/>
      <c r="F64" s="229">
        <f t="shared" si="34"/>
        <v>0</v>
      </c>
      <c r="G64" s="229">
        <f t="shared" si="34"/>
        <v>0</v>
      </c>
      <c r="H64" s="229">
        <f t="shared" si="34"/>
        <v>0</v>
      </c>
      <c r="I64" s="229"/>
      <c r="J64" s="229">
        <f t="shared" si="35"/>
        <v>0</v>
      </c>
      <c r="K64" s="229">
        <f t="shared" si="35"/>
        <v>0</v>
      </c>
      <c r="L64" s="229">
        <f t="shared" si="35"/>
        <v>0</v>
      </c>
      <c r="M64" s="229"/>
      <c r="N64" s="229">
        <f t="shared" si="36"/>
        <v>0</v>
      </c>
      <c r="O64" s="229">
        <f t="shared" si="36"/>
        <v>0</v>
      </c>
      <c r="P64" s="229">
        <f t="shared" si="36"/>
        <v>0</v>
      </c>
      <c r="Q64" s="115"/>
      <c r="R64" s="115">
        <f t="shared" si="37"/>
        <v>0</v>
      </c>
      <c r="S64" s="115">
        <f t="shared" si="37"/>
        <v>0</v>
      </c>
      <c r="T64" s="115">
        <f t="shared" si="37"/>
        <v>0</v>
      </c>
      <c r="U64" s="115"/>
      <c r="V64" s="115">
        <f t="shared" si="38"/>
        <v>0</v>
      </c>
      <c r="W64" s="115">
        <f t="shared" si="38"/>
        <v>0</v>
      </c>
      <c r="X64" s="115">
        <f t="shared" si="38"/>
        <v>0</v>
      </c>
      <c r="Y64" s="115"/>
      <c r="Z64" s="115">
        <f t="shared" si="39"/>
        <v>0</v>
      </c>
      <c r="AA64" s="115">
        <f t="shared" si="39"/>
        <v>0</v>
      </c>
      <c r="AB64" s="115">
        <f t="shared" si="39"/>
        <v>0</v>
      </c>
      <c r="AC64" s="108"/>
      <c r="AD64" s="108"/>
      <c r="AE64" s="108"/>
      <c r="AF64" s="108"/>
      <c r="AG64" s="108"/>
    </row>
    <row r="65" spans="1:33" s="124" customFormat="1" ht="15" customHeight="1" x14ac:dyDescent="0.25">
      <c r="A65" s="116" t="s">
        <v>263</v>
      </c>
      <c r="B65" s="115">
        <f>+B71</f>
        <v>71</v>
      </c>
      <c r="C65" s="115">
        <f>+C71</f>
        <v>52</v>
      </c>
      <c r="D65" s="115">
        <f>+D71</f>
        <v>19</v>
      </c>
      <c r="E65" s="115"/>
      <c r="F65" s="229">
        <f>+F71</f>
        <v>0</v>
      </c>
      <c r="G65" s="229">
        <f>+G71</f>
        <v>0</v>
      </c>
      <c r="H65" s="229">
        <f>+H71</f>
        <v>0</v>
      </c>
      <c r="I65" s="229"/>
      <c r="J65" s="229">
        <f>+J71</f>
        <v>0</v>
      </c>
      <c r="K65" s="229">
        <f>+K71</f>
        <v>0</v>
      </c>
      <c r="L65" s="229">
        <f>+L71</f>
        <v>0</v>
      </c>
      <c r="M65" s="229"/>
      <c r="N65" s="229">
        <f>+N71</f>
        <v>0</v>
      </c>
      <c r="O65" s="229">
        <f>+O71</f>
        <v>0</v>
      </c>
      <c r="P65" s="229">
        <f>+P71</f>
        <v>0</v>
      </c>
      <c r="Q65" s="115"/>
      <c r="R65" s="115">
        <f>+R71</f>
        <v>21</v>
      </c>
      <c r="S65" s="115">
        <f>+S71</f>
        <v>14</v>
      </c>
      <c r="T65" s="115">
        <f>+T71</f>
        <v>7</v>
      </c>
      <c r="U65" s="115"/>
      <c r="V65" s="115">
        <f>+V71</f>
        <v>15</v>
      </c>
      <c r="W65" s="115">
        <f>+W71</f>
        <v>12</v>
      </c>
      <c r="X65" s="115">
        <f>+X71</f>
        <v>3</v>
      </c>
      <c r="Y65" s="115"/>
      <c r="Z65" s="115">
        <f>+Z71</f>
        <v>35</v>
      </c>
      <c r="AA65" s="115">
        <f>+AA71</f>
        <v>26</v>
      </c>
      <c r="AB65" s="115">
        <f>+AB71</f>
        <v>9</v>
      </c>
      <c r="AC65" s="108"/>
      <c r="AD65" s="108"/>
      <c r="AE65" s="108"/>
      <c r="AF65" s="108"/>
      <c r="AG65" s="108"/>
    </row>
    <row r="66" spans="1:33" s="124" customFormat="1" ht="15" customHeight="1" x14ac:dyDescent="0.25">
      <c r="A66" s="112"/>
      <c r="B66" s="117"/>
      <c r="C66" s="117"/>
      <c r="D66" s="117"/>
      <c r="E66" s="117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08"/>
      <c r="AD66" s="108"/>
      <c r="AE66" s="108"/>
      <c r="AF66" s="108"/>
      <c r="AG66" s="108"/>
    </row>
    <row r="67" spans="1:33" s="124" customFormat="1" ht="15" customHeight="1" x14ac:dyDescent="0.25">
      <c r="A67" s="136" t="s">
        <v>471</v>
      </c>
      <c r="B67" s="117"/>
      <c r="C67" s="117"/>
      <c r="D67" s="117"/>
      <c r="E67" s="118"/>
      <c r="F67" s="252"/>
      <c r="G67" s="252"/>
      <c r="H67" s="252"/>
      <c r="I67" s="253"/>
      <c r="J67" s="252"/>
      <c r="K67" s="252"/>
      <c r="L67" s="252"/>
      <c r="M67" s="253"/>
      <c r="N67" s="252"/>
      <c r="O67" s="252"/>
      <c r="P67" s="252"/>
      <c r="Q67" s="118"/>
      <c r="R67" s="117"/>
      <c r="S67" s="117"/>
      <c r="T67" s="117"/>
      <c r="U67" s="118"/>
      <c r="V67" s="117"/>
      <c r="W67" s="117"/>
      <c r="X67" s="117"/>
      <c r="Y67" s="118"/>
      <c r="Z67" s="117"/>
      <c r="AA67" s="117"/>
      <c r="AB67" s="117"/>
      <c r="AC67" s="108"/>
      <c r="AD67" s="108"/>
      <c r="AE67" s="108"/>
      <c r="AF67" s="108"/>
      <c r="AG67" s="108"/>
    </row>
    <row r="68" spans="1:33" s="124" customFormat="1" ht="15" customHeight="1" x14ac:dyDescent="0.2">
      <c r="A68" s="137" t="s">
        <v>19</v>
      </c>
      <c r="B68" s="271">
        <v>458</v>
      </c>
      <c r="C68" s="271">
        <v>226</v>
      </c>
      <c r="D68" s="271">
        <v>232</v>
      </c>
      <c r="E68" s="271"/>
      <c r="F68" s="229">
        <v>0</v>
      </c>
      <c r="G68" s="229">
        <v>0</v>
      </c>
      <c r="H68" s="229">
        <v>0</v>
      </c>
      <c r="I68" s="229"/>
      <c r="J68" s="229">
        <v>0</v>
      </c>
      <c r="K68" s="229">
        <v>0</v>
      </c>
      <c r="L68" s="229">
        <v>0</v>
      </c>
      <c r="M68" s="229"/>
      <c r="N68" s="229">
        <v>0</v>
      </c>
      <c r="O68" s="229">
        <v>0</v>
      </c>
      <c r="P68" s="229">
        <v>0</v>
      </c>
      <c r="Q68" s="271"/>
      <c r="R68" s="271">
        <v>167</v>
      </c>
      <c r="S68" s="271">
        <v>84</v>
      </c>
      <c r="T68" s="271">
        <v>83</v>
      </c>
      <c r="U68" s="271"/>
      <c r="V68" s="271">
        <v>155</v>
      </c>
      <c r="W68" s="271">
        <v>72</v>
      </c>
      <c r="X68" s="271">
        <v>83</v>
      </c>
      <c r="Y68" s="271"/>
      <c r="Z68" s="271">
        <v>136</v>
      </c>
      <c r="AA68" s="271">
        <v>70</v>
      </c>
      <c r="AB68" s="271">
        <v>66</v>
      </c>
      <c r="AC68" s="108"/>
      <c r="AD68" s="108"/>
      <c r="AE68" s="108"/>
      <c r="AF68" s="108"/>
      <c r="AG68" s="108"/>
    </row>
    <row r="69" spans="1:33" ht="15" customHeight="1" x14ac:dyDescent="0.2">
      <c r="A69" s="116" t="s">
        <v>73</v>
      </c>
      <c r="B69" s="272">
        <v>387</v>
      </c>
      <c r="C69" s="272">
        <v>174</v>
      </c>
      <c r="D69" s="272">
        <v>213</v>
      </c>
      <c r="E69" s="272"/>
      <c r="F69" s="229">
        <v>0</v>
      </c>
      <c r="G69" s="229">
        <v>0</v>
      </c>
      <c r="H69" s="229">
        <v>0</v>
      </c>
      <c r="I69" s="229"/>
      <c r="J69" s="229">
        <v>0</v>
      </c>
      <c r="K69" s="229">
        <v>0</v>
      </c>
      <c r="L69" s="229">
        <v>0</v>
      </c>
      <c r="M69" s="229"/>
      <c r="N69" s="229">
        <v>0</v>
      </c>
      <c r="O69" s="229">
        <v>0</v>
      </c>
      <c r="P69" s="229">
        <v>0</v>
      </c>
      <c r="Q69" s="272"/>
      <c r="R69" s="272">
        <v>146</v>
      </c>
      <c r="S69" s="272">
        <v>70</v>
      </c>
      <c r="T69" s="272">
        <v>76</v>
      </c>
      <c r="U69" s="272"/>
      <c r="V69" s="272">
        <v>140</v>
      </c>
      <c r="W69" s="272">
        <v>60</v>
      </c>
      <c r="X69" s="272">
        <v>80</v>
      </c>
      <c r="Y69" s="272"/>
      <c r="Z69" s="272">
        <v>101</v>
      </c>
      <c r="AA69" s="272">
        <v>44</v>
      </c>
      <c r="AB69" s="272">
        <v>57</v>
      </c>
    </row>
    <row r="70" spans="1:33" ht="15" customHeight="1" x14ac:dyDescent="0.2">
      <c r="A70" s="116" t="s">
        <v>74</v>
      </c>
      <c r="B70" s="272"/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  <c r="V70" s="272"/>
      <c r="W70" s="272"/>
      <c r="X70" s="272"/>
      <c r="Y70" s="272"/>
      <c r="Z70" s="272"/>
      <c r="AA70" s="272"/>
      <c r="AB70" s="272"/>
    </row>
    <row r="71" spans="1:33" ht="15" customHeight="1" x14ac:dyDescent="0.2">
      <c r="A71" s="116" t="s">
        <v>263</v>
      </c>
      <c r="B71" s="272">
        <v>71</v>
      </c>
      <c r="C71" s="272">
        <v>52</v>
      </c>
      <c r="D71" s="272">
        <v>19</v>
      </c>
      <c r="E71" s="272"/>
      <c r="F71" s="229">
        <v>0</v>
      </c>
      <c r="G71" s="229">
        <v>0</v>
      </c>
      <c r="H71" s="229">
        <v>0</v>
      </c>
      <c r="I71" s="229"/>
      <c r="J71" s="229">
        <v>0</v>
      </c>
      <c r="K71" s="229">
        <v>0</v>
      </c>
      <c r="L71" s="229">
        <v>0</v>
      </c>
      <c r="M71" s="229"/>
      <c r="N71" s="229">
        <v>0</v>
      </c>
      <c r="O71" s="229">
        <v>0</v>
      </c>
      <c r="P71" s="229">
        <v>0</v>
      </c>
      <c r="Q71" s="272"/>
      <c r="R71" s="272">
        <v>21</v>
      </c>
      <c r="S71" s="272">
        <v>14</v>
      </c>
      <c r="T71" s="272">
        <v>7</v>
      </c>
      <c r="U71" s="272"/>
      <c r="V71" s="272">
        <v>15</v>
      </c>
      <c r="W71" s="272">
        <v>12</v>
      </c>
      <c r="X71" s="272">
        <v>3</v>
      </c>
      <c r="Y71" s="272"/>
      <c r="Z71" s="272">
        <v>35</v>
      </c>
      <c r="AA71" s="272">
        <v>26</v>
      </c>
      <c r="AB71" s="272">
        <v>9</v>
      </c>
    </row>
    <row r="72" spans="1:33" ht="15" customHeight="1" x14ac:dyDescent="0.2">
      <c r="A72" s="116"/>
      <c r="B72" s="272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  <c r="AA72" s="272"/>
      <c r="AB72" s="272"/>
    </row>
    <row r="73" spans="1:33" ht="15" customHeight="1" x14ac:dyDescent="0.2">
      <c r="A73" s="125" t="s">
        <v>472</v>
      </c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</row>
    <row r="74" spans="1:33" s="124" customFormat="1" ht="15" customHeight="1" x14ac:dyDescent="0.2">
      <c r="A74" s="137" t="s">
        <v>19</v>
      </c>
      <c r="B74" s="271">
        <v>129</v>
      </c>
      <c r="C74" s="271">
        <v>63</v>
      </c>
      <c r="D74" s="271">
        <v>66</v>
      </c>
      <c r="E74" s="271"/>
      <c r="F74" s="229">
        <v>0</v>
      </c>
      <c r="G74" s="229">
        <v>0</v>
      </c>
      <c r="H74" s="229">
        <v>0</v>
      </c>
      <c r="I74" s="229"/>
      <c r="J74" s="229">
        <v>0</v>
      </c>
      <c r="K74" s="229">
        <v>0</v>
      </c>
      <c r="L74" s="229">
        <v>0</v>
      </c>
      <c r="M74" s="229"/>
      <c r="N74" s="229">
        <v>0</v>
      </c>
      <c r="O74" s="229">
        <v>0</v>
      </c>
      <c r="P74" s="229">
        <v>0</v>
      </c>
      <c r="Q74" s="271"/>
      <c r="R74" s="271">
        <v>61</v>
      </c>
      <c r="S74" s="271">
        <v>27</v>
      </c>
      <c r="T74" s="271">
        <v>34</v>
      </c>
      <c r="U74" s="271"/>
      <c r="V74" s="271">
        <v>34</v>
      </c>
      <c r="W74" s="271">
        <v>17</v>
      </c>
      <c r="X74" s="271">
        <v>17</v>
      </c>
      <c r="Y74" s="271"/>
      <c r="Z74" s="271">
        <v>34</v>
      </c>
      <c r="AA74" s="271">
        <v>19</v>
      </c>
      <c r="AB74" s="271">
        <v>15</v>
      </c>
      <c r="AC74" s="108"/>
      <c r="AD74" s="108"/>
      <c r="AE74" s="108"/>
      <c r="AF74" s="108"/>
      <c r="AG74" s="108"/>
    </row>
    <row r="75" spans="1:33" ht="15" customHeight="1" x14ac:dyDescent="0.2">
      <c r="A75" s="116" t="s">
        <v>73</v>
      </c>
      <c r="B75" s="272">
        <v>129</v>
      </c>
      <c r="C75" s="272">
        <v>63</v>
      </c>
      <c r="D75" s="272">
        <v>66</v>
      </c>
      <c r="E75" s="272"/>
      <c r="F75" s="229">
        <v>0</v>
      </c>
      <c r="G75" s="229">
        <v>0</v>
      </c>
      <c r="H75" s="229">
        <v>0</v>
      </c>
      <c r="I75" s="229"/>
      <c r="J75" s="229">
        <v>0</v>
      </c>
      <c r="K75" s="229">
        <v>0</v>
      </c>
      <c r="L75" s="229">
        <v>0</v>
      </c>
      <c r="M75" s="229"/>
      <c r="N75" s="229">
        <v>0</v>
      </c>
      <c r="O75" s="229">
        <v>0</v>
      </c>
      <c r="P75" s="229">
        <v>0</v>
      </c>
      <c r="Q75" s="272"/>
      <c r="R75" s="272">
        <v>61</v>
      </c>
      <c r="S75" s="272">
        <v>27</v>
      </c>
      <c r="T75" s="272">
        <v>34</v>
      </c>
      <c r="U75" s="272"/>
      <c r="V75" s="272">
        <v>34</v>
      </c>
      <c r="W75" s="272">
        <v>17</v>
      </c>
      <c r="X75" s="272">
        <v>17</v>
      </c>
      <c r="Y75" s="272"/>
      <c r="Z75" s="272">
        <v>34</v>
      </c>
      <c r="AA75" s="272">
        <v>19</v>
      </c>
      <c r="AB75" s="272">
        <v>15</v>
      </c>
    </row>
    <row r="76" spans="1:33" ht="15" customHeight="1" x14ac:dyDescent="0.25">
      <c r="A76" s="116" t="s">
        <v>74</v>
      </c>
      <c r="B76" s="119">
        <v>0</v>
      </c>
      <c r="C76" s="119">
        <v>0</v>
      </c>
      <c r="D76" s="119">
        <v>0</v>
      </c>
      <c r="E76" s="119"/>
      <c r="F76" s="248">
        <v>0</v>
      </c>
      <c r="G76" s="248">
        <v>0</v>
      </c>
      <c r="H76" s="248">
        <v>0</v>
      </c>
      <c r="I76" s="248"/>
      <c r="J76" s="248">
        <v>0</v>
      </c>
      <c r="K76" s="248">
        <v>0</v>
      </c>
      <c r="L76" s="248">
        <v>0</v>
      </c>
      <c r="M76" s="248"/>
      <c r="N76" s="248">
        <v>0</v>
      </c>
      <c r="O76" s="248">
        <v>0</v>
      </c>
      <c r="P76" s="248">
        <v>0</v>
      </c>
      <c r="Q76" s="119"/>
      <c r="R76" s="119">
        <v>0</v>
      </c>
      <c r="S76" s="119">
        <v>0</v>
      </c>
      <c r="T76" s="119">
        <v>0</v>
      </c>
      <c r="U76" s="119"/>
      <c r="V76" s="119">
        <v>0</v>
      </c>
      <c r="W76" s="119">
        <v>0</v>
      </c>
      <c r="X76" s="119">
        <v>0</v>
      </c>
      <c r="Y76" s="119"/>
      <c r="Z76" s="119">
        <v>0</v>
      </c>
      <c r="AA76" s="119">
        <v>0</v>
      </c>
      <c r="AB76" s="119">
        <v>0</v>
      </c>
    </row>
    <row r="77" spans="1:33" ht="15" customHeight="1" x14ac:dyDescent="0.25">
      <c r="A77" s="116" t="s">
        <v>263</v>
      </c>
      <c r="B77" s="119">
        <v>0</v>
      </c>
      <c r="C77" s="119">
        <v>0</v>
      </c>
      <c r="D77" s="119">
        <v>0</v>
      </c>
      <c r="E77" s="119"/>
      <c r="F77" s="248">
        <v>0</v>
      </c>
      <c r="G77" s="248">
        <v>0</v>
      </c>
      <c r="H77" s="248">
        <v>0</v>
      </c>
      <c r="I77" s="248"/>
      <c r="J77" s="248">
        <v>0</v>
      </c>
      <c r="K77" s="248">
        <v>0</v>
      </c>
      <c r="L77" s="248">
        <v>0</v>
      </c>
      <c r="M77" s="248"/>
      <c r="N77" s="248">
        <v>0</v>
      </c>
      <c r="O77" s="248">
        <v>0</v>
      </c>
      <c r="P77" s="248">
        <v>0</v>
      </c>
      <c r="Q77" s="119"/>
      <c r="R77" s="119">
        <v>0</v>
      </c>
      <c r="S77" s="119">
        <v>0</v>
      </c>
      <c r="T77" s="119">
        <v>0</v>
      </c>
      <c r="U77" s="119"/>
      <c r="V77" s="119">
        <v>0</v>
      </c>
      <c r="W77" s="119">
        <v>0</v>
      </c>
      <c r="X77" s="119">
        <v>0</v>
      </c>
      <c r="Y77" s="119"/>
      <c r="Z77" s="119">
        <v>0</v>
      </c>
      <c r="AA77" s="119">
        <v>0</v>
      </c>
      <c r="AB77" s="119">
        <v>0</v>
      </c>
    </row>
    <row r="78" spans="1:33" ht="15" customHeight="1" x14ac:dyDescent="0.25">
      <c r="A78" s="116"/>
      <c r="B78" s="119"/>
      <c r="C78" s="119"/>
      <c r="D78" s="119"/>
      <c r="E78" s="119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</row>
    <row r="79" spans="1:33" s="124" customFormat="1" ht="15" customHeight="1" x14ac:dyDescent="0.25">
      <c r="A79" s="329" t="s">
        <v>474</v>
      </c>
      <c r="B79" s="329"/>
      <c r="C79" s="329"/>
      <c r="D79" s="329"/>
      <c r="E79" s="329"/>
      <c r="F79" s="329"/>
      <c r="G79" s="329"/>
      <c r="H79" s="329"/>
      <c r="I79" s="329"/>
      <c r="J79" s="329"/>
      <c r="K79" s="329"/>
      <c r="L79" s="329"/>
      <c r="M79" s="329"/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/>
      <c r="Z79" s="329"/>
      <c r="AA79" s="329"/>
      <c r="AB79" s="329"/>
      <c r="AC79" s="108"/>
      <c r="AD79" s="108"/>
      <c r="AE79" s="108"/>
      <c r="AF79" s="108"/>
      <c r="AG79" s="108"/>
    </row>
    <row r="80" spans="1:33" s="124" customFormat="1" ht="15" customHeight="1" x14ac:dyDescent="0.25">
      <c r="A80" s="112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08"/>
      <c r="AD80" s="108"/>
      <c r="AE80" s="108"/>
      <c r="AF80" s="108"/>
      <c r="AG80" s="108"/>
    </row>
    <row r="81" spans="1:33" s="124" customFormat="1" ht="15" customHeight="1" x14ac:dyDescent="0.25">
      <c r="A81" s="113" t="s">
        <v>19</v>
      </c>
      <c r="B81" s="174">
        <f t="shared" ref="B81:D82" si="40">+B62/(B62+B12)*100</f>
        <v>4.7216859716859716</v>
      </c>
      <c r="C81" s="174">
        <f t="shared" si="40"/>
        <v>6.3825088339222606</v>
      </c>
      <c r="D81" s="174">
        <f t="shared" si="40"/>
        <v>3.7702429149797574</v>
      </c>
      <c r="E81" s="174"/>
      <c r="F81" s="251">
        <v>0</v>
      </c>
      <c r="G81" s="251">
        <v>0</v>
      </c>
      <c r="H81" s="251">
        <v>0</v>
      </c>
      <c r="I81" s="251"/>
      <c r="J81" s="251">
        <v>0</v>
      </c>
      <c r="K81" s="251">
        <v>0</v>
      </c>
      <c r="L81" s="251">
        <v>0</v>
      </c>
      <c r="M81" s="251"/>
      <c r="N81" s="251">
        <v>0</v>
      </c>
      <c r="O81" s="251">
        <v>0</v>
      </c>
      <c r="P81" s="251">
        <v>0</v>
      </c>
      <c r="Q81" s="174"/>
      <c r="R81" s="174">
        <f t="shared" ref="R81:T82" si="41">+R62/(R62+R12)*100</f>
        <v>4.1880969875091845</v>
      </c>
      <c r="S81" s="174">
        <f t="shared" si="41"/>
        <v>5.4225696140693698</v>
      </c>
      <c r="T81" s="174">
        <f t="shared" si="41"/>
        <v>3.4442154842508095</v>
      </c>
      <c r="U81" s="174"/>
      <c r="V81" s="174">
        <f t="shared" ref="V81:X82" si="42">+V62/(V62+V12)*100</f>
        <v>4.7108673978065809</v>
      </c>
      <c r="W81" s="174">
        <f t="shared" si="42"/>
        <v>6.2237762237762233</v>
      </c>
      <c r="X81" s="174">
        <f t="shared" si="42"/>
        <v>3.8729666924864445</v>
      </c>
      <c r="Y81" s="174"/>
      <c r="Z81" s="174">
        <f t="shared" ref="Z81:AB82" si="43">+Z62/(Z62+Z12)*100</f>
        <v>5.7123655913978491</v>
      </c>
      <c r="AA81" s="174">
        <f t="shared" si="43"/>
        <v>8.4681255946717418</v>
      </c>
      <c r="AB81" s="174">
        <f t="shared" si="43"/>
        <v>4.2077922077922079</v>
      </c>
      <c r="AC81" s="108"/>
      <c r="AD81" s="108"/>
      <c r="AE81" s="108"/>
      <c r="AF81" s="108"/>
      <c r="AG81" s="108"/>
    </row>
    <row r="82" spans="1:33" s="124" customFormat="1" ht="15" customHeight="1" x14ac:dyDescent="0.25">
      <c r="A82" s="108" t="s">
        <v>73</v>
      </c>
      <c r="B82" s="126">
        <f t="shared" si="40"/>
        <v>4.3379571248423714</v>
      </c>
      <c r="C82" s="126">
        <f t="shared" si="40"/>
        <v>5.6334680294746846</v>
      </c>
      <c r="D82" s="126">
        <f t="shared" si="40"/>
        <v>3.6290322580645165</v>
      </c>
      <c r="E82" s="126"/>
      <c r="F82" s="229">
        <v>0</v>
      </c>
      <c r="G82" s="229">
        <v>0</v>
      </c>
      <c r="H82" s="229">
        <v>0</v>
      </c>
      <c r="I82" s="229"/>
      <c r="J82" s="229">
        <v>0</v>
      </c>
      <c r="K82" s="229">
        <v>0</v>
      </c>
      <c r="L82" s="229">
        <v>0</v>
      </c>
      <c r="M82" s="229"/>
      <c r="N82" s="229">
        <v>0</v>
      </c>
      <c r="O82" s="229">
        <v>0</v>
      </c>
      <c r="P82" s="229">
        <v>0</v>
      </c>
      <c r="Q82" s="126"/>
      <c r="R82" s="126">
        <f t="shared" si="41"/>
        <v>3.9234268385140254</v>
      </c>
      <c r="S82" s="126">
        <f t="shared" si="41"/>
        <v>5.0025786487880346</v>
      </c>
      <c r="T82" s="126">
        <f t="shared" si="41"/>
        <v>3.2963739886125261</v>
      </c>
      <c r="U82" s="126"/>
      <c r="V82" s="126">
        <f t="shared" si="42"/>
        <v>4.5513994245357052</v>
      </c>
      <c r="W82" s="126">
        <f t="shared" si="42"/>
        <v>5.8510638297872344</v>
      </c>
      <c r="X82" s="126">
        <f t="shared" si="42"/>
        <v>3.8691663342640603</v>
      </c>
      <c r="Y82" s="126"/>
      <c r="Z82" s="126">
        <f t="shared" si="43"/>
        <v>4.8283261802575108</v>
      </c>
      <c r="AA82" s="126">
        <f t="shared" si="43"/>
        <v>6.6176470588235299</v>
      </c>
      <c r="AB82" s="126">
        <f t="shared" si="43"/>
        <v>3.9045553145336225</v>
      </c>
      <c r="AC82" s="108"/>
      <c r="AD82" s="108"/>
      <c r="AE82" s="108"/>
      <c r="AF82" s="108"/>
      <c r="AG82" s="108"/>
    </row>
    <row r="83" spans="1:33" s="124" customFormat="1" ht="15" customHeight="1" x14ac:dyDescent="0.25">
      <c r="A83" s="108" t="s">
        <v>74</v>
      </c>
      <c r="B83" s="126" t="s">
        <v>61</v>
      </c>
      <c r="C83" s="126" t="s">
        <v>61</v>
      </c>
      <c r="D83" s="126" t="s">
        <v>61</v>
      </c>
      <c r="E83" s="126"/>
      <c r="F83" s="229" t="s">
        <v>61</v>
      </c>
      <c r="G83" s="229" t="s">
        <v>61</v>
      </c>
      <c r="H83" s="229" t="s">
        <v>61</v>
      </c>
      <c r="I83" s="229"/>
      <c r="J83" s="229" t="s">
        <v>61</v>
      </c>
      <c r="K83" s="229" t="s">
        <v>61</v>
      </c>
      <c r="L83" s="229" t="s">
        <v>61</v>
      </c>
      <c r="M83" s="229"/>
      <c r="N83" s="229" t="s">
        <v>61</v>
      </c>
      <c r="O83" s="229" t="s">
        <v>61</v>
      </c>
      <c r="P83" s="229" t="s">
        <v>61</v>
      </c>
      <c r="Q83" s="126"/>
      <c r="R83" s="126" t="s">
        <v>61</v>
      </c>
      <c r="S83" s="126" t="s">
        <v>61</v>
      </c>
      <c r="T83" s="126" t="s">
        <v>61</v>
      </c>
      <c r="U83" s="126"/>
      <c r="V83" s="126" t="s">
        <v>61</v>
      </c>
      <c r="W83" s="126" t="s">
        <v>61</v>
      </c>
      <c r="X83" s="126" t="s">
        <v>61</v>
      </c>
      <c r="Y83" s="126"/>
      <c r="Z83" s="126" t="s">
        <v>61</v>
      </c>
      <c r="AA83" s="126" t="s">
        <v>61</v>
      </c>
      <c r="AB83" s="126" t="s">
        <v>61</v>
      </c>
      <c r="AC83" s="108"/>
      <c r="AD83" s="108"/>
      <c r="AE83" s="108"/>
      <c r="AF83" s="108"/>
      <c r="AG83" s="108"/>
    </row>
    <row r="84" spans="1:33" s="124" customFormat="1" ht="15" customHeight="1" x14ac:dyDescent="0.25">
      <c r="A84" s="108" t="s">
        <v>263</v>
      </c>
      <c r="B84" s="126">
        <f>+B65/(B65+B15)*100</f>
        <v>13.221601489757914</v>
      </c>
      <c r="C84" s="126">
        <f>+C65/(C65+C15)*100</f>
        <v>16.199376947040498</v>
      </c>
      <c r="D84" s="126">
        <f>+D65/(D65+D15)*100</f>
        <v>8.7962962962962958</v>
      </c>
      <c r="E84" s="126"/>
      <c r="F84" s="229">
        <v>0</v>
      </c>
      <c r="G84" s="229">
        <v>0</v>
      </c>
      <c r="H84" s="229">
        <v>0</v>
      </c>
      <c r="I84" s="229"/>
      <c r="J84" s="229">
        <v>0</v>
      </c>
      <c r="K84" s="229">
        <v>0</v>
      </c>
      <c r="L84" s="229">
        <v>0</v>
      </c>
      <c r="M84" s="229"/>
      <c r="N84" s="229">
        <v>0</v>
      </c>
      <c r="O84" s="229">
        <v>0</v>
      </c>
      <c r="P84" s="229">
        <v>0</v>
      </c>
      <c r="Q84" s="126"/>
      <c r="R84" s="126">
        <f>+R65/(R65+R15)*100</f>
        <v>12.5</v>
      </c>
      <c r="S84" s="126">
        <f>+S65/(S65+S15)*100</f>
        <v>12.962962962962962</v>
      </c>
      <c r="T84" s="126">
        <f>+T65/(T65+T15)*100</f>
        <v>11.666666666666666</v>
      </c>
      <c r="U84" s="126"/>
      <c r="V84" s="126">
        <f>+V65/(V65+V15)*100</f>
        <v>7.9365079365079358</v>
      </c>
      <c r="W84" s="126">
        <f>+W65/(W65+W15)*100</f>
        <v>10.526315789473683</v>
      </c>
      <c r="X84" s="126">
        <f>+X65/(X65+X15)*100</f>
        <v>4</v>
      </c>
      <c r="Y84" s="126"/>
      <c r="Z84" s="126">
        <f>+Z65/(Z65+Z15)*100</f>
        <v>19.444444444444446</v>
      </c>
      <c r="AA84" s="126">
        <f>+AA65/(AA65+AA15)*100</f>
        <v>26.262626262626267</v>
      </c>
      <c r="AB84" s="126">
        <f>+AB65/(AB65+AB15)*100</f>
        <v>11.111111111111111</v>
      </c>
      <c r="AC84" s="108"/>
      <c r="AD84" s="108"/>
      <c r="AE84" s="108"/>
      <c r="AF84" s="108"/>
      <c r="AG84" s="108"/>
    </row>
    <row r="85" spans="1:33" s="124" customFormat="1" ht="15" customHeight="1" x14ac:dyDescent="0.25">
      <c r="A85" s="127"/>
      <c r="B85" s="128"/>
      <c r="C85" s="128"/>
      <c r="D85" s="128"/>
      <c r="E85" s="128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08"/>
      <c r="AD85" s="108"/>
      <c r="AE85" s="108"/>
      <c r="AF85" s="108"/>
      <c r="AG85" s="108"/>
    </row>
    <row r="86" spans="1:33" s="124" customFormat="1" ht="15" customHeight="1" x14ac:dyDescent="0.25">
      <c r="A86" s="113" t="s">
        <v>471</v>
      </c>
      <c r="B86" s="128"/>
      <c r="C86" s="128"/>
      <c r="D86" s="128"/>
      <c r="E86" s="129"/>
      <c r="F86" s="252"/>
      <c r="G86" s="252"/>
      <c r="H86" s="252"/>
      <c r="I86" s="253"/>
      <c r="J86" s="252"/>
      <c r="K86" s="252"/>
      <c r="L86" s="252"/>
      <c r="M86" s="253"/>
      <c r="N86" s="252"/>
      <c r="O86" s="252"/>
      <c r="P86" s="252"/>
      <c r="Q86" s="129"/>
      <c r="R86" s="128"/>
      <c r="S86" s="128"/>
      <c r="T86" s="128"/>
      <c r="U86" s="129"/>
      <c r="V86" s="128"/>
      <c r="W86" s="128"/>
      <c r="X86" s="128"/>
      <c r="Y86" s="129"/>
      <c r="Z86" s="128"/>
      <c r="AA86" s="128"/>
      <c r="AB86" s="128"/>
      <c r="AC86" s="108"/>
      <c r="AD86" s="108"/>
      <c r="AE86" s="108"/>
      <c r="AF86" s="108"/>
      <c r="AG86" s="108"/>
    </row>
    <row r="87" spans="1:33" s="124" customFormat="1" ht="15" customHeight="1" x14ac:dyDescent="0.25">
      <c r="A87" s="138" t="s">
        <v>19</v>
      </c>
      <c r="B87" s="174">
        <f t="shared" ref="B87:D88" si="44">+B68/(B68+B18)*100</f>
        <v>5.2253280091272103</v>
      </c>
      <c r="C87" s="174">
        <f t="shared" si="44"/>
        <v>6.9176614631160076</v>
      </c>
      <c r="D87" s="174">
        <f t="shared" si="44"/>
        <v>4.2197162604583482</v>
      </c>
      <c r="E87" s="174"/>
      <c r="F87" s="251">
        <v>0</v>
      </c>
      <c r="G87" s="251">
        <v>0</v>
      </c>
      <c r="H87" s="251">
        <v>0</v>
      </c>
      <c r="I87" s="251"/>
      <c r="J87" s="251">
        <v>0</v>
      </c>
      <c r="K87" s="251">
        <v>0</v>
      </c>
      <c r="L87" s="251">
        <v>0</v>
      </c>
      <c r="M87" s="251"/>
      <c r="N87" s="251">
        <v>0</v>
      </c>
      <c r="O87" s="251">
        <v>0</v>
      </c>
      <c r="P87" s="251">
        <v>0</v>
      </c>
      <c r="Q87" s="174"/>
      <c r="R87" s="174">
        <f t="shared" ref="R87:T88" si="45">+R68/(R68+R18)*100</f>
        <v>4.3523586135001304</v>
      </c>
      <c r="S87" s="174">
        <f t="shared" si="45"/>
        <v>5.7891109579600277</v>
      </c>
      <c r="T87" s="174">
        <f t="shared" si="45"/>
        <v>3.478625314333613</v>
      </c>
      <c r="U87" s="174"/>
      <c r="V87" s="174">
        <f t="shared" ref="V87:X88" si="46">+V68/(V68+V18)*100</f>
        <v>5.6057866184448457</v>
      </c>
      <c r="W87" s="174">
        <f t="shared" si="46"/>
        <v>6.9632495164410058</v>
      </c>
      <c r="X87" s="174">
        <f t="shared" si="46"/>
        <v>4.7949162333911035</v>
      </c>
      <c r="Y87" s="174"/>
      <c r="Z87" s="174">
        <f t="shared" ref="Z87:AB88" si="47">+Z68/(Z68+Z18)*100</f>
        <v>6.2875635691169673</v>
      </c>
      <c r="AA87" s="174">
        <f t="shared" si="47"/>
        <v>8.9514066496163682</v>
      </c>
      <c r="AB87" s="174">
        <f t="shared" si="47"/>
        <v>4.7791455467052861</v>
      </c>
      <c r="AC87" s="108"/>
      <c r="AD87" s="108"/>
      <c r="AE87" s="108"/>
      <c r="AF87" s="108"/>
      <c r="AG87" s="108"/>
    </row>
    <row r="88" spans="1:33" ht="15" customHeight="1" x14ac:dyDescent="0.25">
      <c r="A88" s="108" t="s">
        <v>73</v>
      </c>
      <c r="B88" s="126">
        <f t="shared" si="44"/>
        <v>4.7034516285853183</v>
      </c>
      <c r="C88" s="126">
        <f t="shared" si="44"/>
        <v>5.9063136456211813</v>
      </c>
      <c r="D88" s="126">
        <f t="shared" si="44"/>
        <v>4.032563422945854</v>
      </c>
      <c r="E88" s="130"/>
      <c r="F88" s="229">
        <v>0</v>
      </c>
      <c r="G88" s="229">
        <v>0</v>
      </c>
      <c r="H88" s="229">
        <v>0</v>
      </c>
      <c r="I88" s="254"/>
      <c r="J88" s="229">
        <v>0</v>
      </c>
      <c r="K88" s="229">
        <v>0</v>
      </c>
      <c r="L88" s="229">
        <v>0</v>
      </c>
      <c r="M88" s="254"/>
      <c r="N88" s="229">
        <v>0</v>
      </c>
      <c r="O88" s="229">
        <v>0</v>
      </c>
      <c r="P88" s="229">
        <v>0</v>
      </c>
      <c r="Q88" s="130"/>
      <c r="R88" s="126">
        <f t="shared" si="45"/>
        <v>3.9792859089670207</v>
      </c>
      <c r="S88" s="126">
        <f t="shared" si="45"/>
        <v>5.2122114668652273</v>
      </c>
      <c r="T88" s="126">
        <f t="shared" si="45"/>
        <v>3.267411865864144</v>
      </c>
      <c r="U88" s="130"/>
      <c r="V88" s="126">
        <f t="shared" si="46"/>
        <v>5.4347826086956523</v>
      </c>
      <c r="W88" s="126">
        <f t="shared" si="46"/>
        <v>6.5217391304347823</v>
      </c>
      <c r="X88" s="126">
        <f t="shared" si="46"/>
        <v>4.8309178743961354</v>
      </c>
      <c r="Y88" s="130"/>
      <c r="Z88" s="126">
        <f t="shared" si="47"/>
        <v>5.0932929904185578</v>
      </c>
      <c r="AA88" s="126">
        <f t="shared" si="47"/>
        <v>6.4421669106881403</v>
      </c>
      <c r="AB88" s="126">
        <f t="shared" si="47"/>
        <v>4.384615384615385</v>
      </c>
    </row>
    <row r="89" spans="1:33" ht="15" customHeight="1" x14ac:dyDescent="0.25">
      <c r="A89" s="108" t="s">
        <v>74</v>
      </c>
      <c r="B89" s="126" t="s">
        <v>61</v>
      </c>
      <c r="C89" s="126" t="s">
        <v>61</v>
      </c>
      <c r="D89" s="126" t="s">
        <v>61</v>
      </c>
      <c r="E89" s="130"/>
      <c r="F89" s="229" t="s">
        <v>61</v>
      </c>
      <c r="G89" s="229" t="s">
        <v>61</v>
      </c>
      <c r="H89" s="229" t="s">
        <v>61</v>
      </c>
      <c r="I89" s="254"/>
      <c r="J89" s="229" t="s">
        <v>61</v>
      </c>
      <c r="K89" s="229" t="s">
        <v>61</v>
      </c>
      <c r="L89" s="229" t="s">
        <v>61</v>
      </c>
      <c r="M89" s="254"/>
      <c r="N89" s="229" t="s">
        <v>61</v>
      </c>
      <c r="O89" s="229" t="s">
        <v>61</v>
      </c>
      <c r="P89" s="229" t="s">
        <v>61</v>
      </c>
      <c r="Q89" s="130"/>
      <c r="R89" s="126" t="s">
        <v>61</v>
      </c>
      <c r="S89" s="126" t="s">
        <v>61</v>
      </c>
      <c r="T89" s="126" t="s">
        <v>61</v>
      </c>
      <c r="U89" s="130"/>
      <c r="V89" s="126" t="s">
        <v>61</v>
      </c>
      <c r="W89" s="126" t="s">
        <v>61</v>
      </c>
      <c r="X89" s="126" t="s">
        <v>61</v>
      </c>
      <c r="Y89" s="130"/>
      <c r="Z89" s="126" t="s">
        <v>61</v>
      </c>
      <c r="AA89" s="126" t="s">
        <v>61</v>
      </c>
      <c r="AB89" s="126" t="s">
        <v>61</v>
      </c>
    </row>
    <row r="90" spans="1:33" ht="15" customHeight="1" x14ac:dyDescent="0.25">
      <c r="A90" s="108" t="s">
        <v>263</v>
      </c>
      <c r="B90" s="126">
        <f>+B71/(B71+B21)*100</f>
        <v>13.221601489757914</v>
      </c>
      <c r="C90" s="126">
        <f>+C71/(C71+C21)*100</f>
        <v>16.199376947040498</v>
      </c>
      <c r="D90" s="126">
        <f>+D71/(D71+D21)*100</f>
        <v>8.7962962962962958</v>
      </c>
      <c r="E90" s="130"/>
      <c r="F90" s="229">
        <v>0</v>
      </c>
      <c r="G90" s="229">
        <v>0</v>
      </c>
      <c r="H90" s="229">
        <v>0</v>
      </c>
      <c r="I90" s="254"/>
      <c r="J90" s="229">
        <v>0</v>
      </c>
      <c r="K90" s="229">
        <v>0</v>
      </c>
      <c r="L90" s="229">
        <v>0</v>
      </c>
      <c r="M90" s="254"/>
      <c r="N90" s="229">
        <v>0</v>
      </c>
      <c r="O90" s="229">
        <v>0</v>
      </c>
      <c r="P90" s="229">
        <v>0</v>
      </c>
      <c r="Q90" s="130"/>
      <c r="R90" s="126">
        <f>+R71/(R71+R21)*100</f>
        <v>12.5</v>
      </c>
      <c r="S90" s="126">
        <f>+S71/(S71+S21)*100</f>
        <v>12.962962962962962</v>
      </c>
      <c r="T90" s="126">
        <f>+T71/(T71+T21)*100</f>
        <v>11.666666666666666</v>
      </c>
      <c r="U90" s="130"/>
      <c r="V90" s="126">
        <f>+V71/(V71+V21)*100</f>
        <v>7.9365079365079358</v>
      </c>
      <c r="W90" s="126">
        <f>+W71/(W71+W21)*100</f>
        <v>10.526315789473683</v>
      </c>
      <c r="X90" s="126">
        <f>+X71/(X71+X21)*100</f>
        <v>4</v>
      </c>
      <c r="Y90" s="130"/>
      <c r="Z90" s="126">
        <f>+Z71/(Z71+Z21)*100</f>
        <v>19.444444444444446</v>
      </c>
      <c r="AA90" s="126">
        <f>+AA71/(AA71+AA21)*100</f>
        <v>26.262626262626267</v>
      </c>
      <c r="AB90" s="126">
        <f>+AB71/(AB71+AB21)*100</f>
        <v>11.111111111111111</v>
      </c>
    </row>
    <row r="91" spans="1:33" ht="15" customHeight="1" x14ac:dyDescent="0.25">
      <c r="B91" s="130"/>
      <c r="C91" s="130"/>
      <c r="D91" s="130"/>
      <c r="E91" s="130"/>
      <c r="F91" s="254"/>
      <c r="G91" s="254"/>
      <c r="H91" s="254"/>
      <c r="I91" s="254"/>
      <c r="J91" s="254"/>
      <c r="K91" s="254"/>
      <c r="L91" s="254"/>
      <c r="M91" s="254"/>
      <c r="N91" s="254"/>
      <c r="O91" s="254"/>
      <c r="P91" s="254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</row>
    <row r="92" spans="1:33" ht="15" customHeight="1" x14ac:dyDescent="0.25">
      <c r="A92" s="139" t="s">
        <v>472</v>
      </c>
      <c r="B92" s="130"/>
      <c r="C92" s="130"/>
      <c r="D92" s="130"/>
      <c r="E92" s="130"/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4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</row>
    <row r="93" spans="1:33" ht="15" customHeight="1" x14ac:dyDescent="0.25">
      <c r="A93" s="140" t="s">
        <v>19</v>
      </c>
      <c r="B93" s="174">
        <f t="shared" ref="B93:D94" si="48">+B74/(B74+B24)*100</f>
        <v>3.5178620125443141</v>
      </c>
      <c r="C93" s="174">
        <f t="shared" si="48"/>
        <v>4.9960348929421095</v>
      </c>
      <c r="D93" s="174">
        <f t="shared" si="48"/>
        <v>2.7431421446384037</v>
      </c>
      <c r="E93" s="174"/>
      <c r="F93" s="251">
        <v>0</v>
      </c>
      <c r="G93" s="251">
        <v>0</v>
      </c>
      <c r="H93" s="251">
        <v>0</v>
      </c>
      <c r="I93" s="251"/>
      <c r="J93" s="251">
        <v>0</v>
      </c>
      <c r="K93" s="251">
        <v>0</v>
      </c>
      <c r="L93" s="251">
        <v>0</v>
      </c>
      <c r="M93" s="251"/>
      <c r="N93" s="251">
        <v>0</v>
      </c>
      <c r="O93" s="251">
        <v>0</v>
      </c>
      <c r="P93" s="251">
        <v>0</v>
      </c>
      <c r="Q93" s="174"/>
      <c r="R93" s="174">
        <f t="shared" ref="R93:T94" si="49">+R74/(R74+R24)*100</f>
        <v>3.7958929682638454</v>
      </c>
      <c r="S93" s="174">
        <f t="shared" si="49"/>
        <v>4.5302013422818792</v>
      </c>
      <c r="T93" s="174">
        <f t="shared" si="49"/>
        <v>3.3630069238377844</v>
      </c>
      <c r="U93" s="174"/>
      <c r="V93" s="174">
        <f t="shared" ref="V93:X94" si="50">+V74/(V74+V24)*100</f>
        <v>2.72654370489174</v>
      </c>
      <c r="W93" s="174">
        <f t="shared" si="50"/>
        <v>4.2929292929292924</v>
      </c>
      <c r="X93" s="174">
        <f t="shared" si="50"/>
        <v>1.9976498237367801</v>
      </c>
      <c r="Y93" s="174"/>
      <c r="Z93" s="174">
        <f t="shared" ref="Z93:AB94" si="51">+Z74/(Z74+Z24)*100</f>
        <v>4.1820418204182044</v>
      </c>
      <c r="AA93" s="174">
        <f t="shared" si="51"/>
        <v>7.0631970260223049</v>
      </c>
      <c r="AB93" s="174">
        <f t="shared" si="51"/>
        <v>2.7573529411764706</v>
      </c>
    </row>
    <row r="94" spans="1:33" ht="15" customHeight="1" x14ac:dyDescent="0.25">
      <c r="A94" s="108" t="s">
        <v>73</v>
      </c>
      <c r="B94" s="126">
        <f t="shared" si="48"/>
        <v>3.5178620125443141</v>
      </c>
      <c r="C94" s="126">
        <f t="shared" si="48"/>
        <v>4.9960348929421095</v>
      </c>
      <c r="D94" s="126">
        <f t="shared" si="48"/>
        <v>2.7431421446384037</v>
      </c>
      <c r="E94" s="130"/>
      <c r="F94" s="229">
        <v>0</v>
      </c>
      <c r="G94" s="229">
        <v>0</v>
      </c>
      <c r="H94" s="229">
        <v>0</v>
      </c>
      <c r="I94" s="254"/>
      <c r="J94" s="229">
        <v>0</v>
      </c>
      <c r="K94" s="229">
        <v>0</v>
      </c>
      <c r="L94" s="229">
        <v>0</v>
      </c>
      <c r="M94" s="254"/>
      <c r="N94" s="229">
        <v>0</v>
      </c>
      <c r="O94" s="229">
        <v>0</v>
      </c>
      <c r="P94" s="229">
        <v>0</v>
      </c>
      <c r="Q94" s="130"/>
      <c r="R94" s="126">
        <f t="shared" si="49"/>
        <v>3.7958929682638454</v>
      </c>
      <c r="S94" s="126">
        <f t="shared" si="49"/>
        <v>4.5302013422818792</v>
      </c>
      <c r="T94" s="126">
        <f t="shared" si="49"/>
        <v>3.3630069238377844</v>
      </c>
      <c r="U94" s="130"/>
      <c r="V94" s="126">
        <f t="shared" si="50"/>
        <v>2.72654370489174</v>
      </c>
      <c r="W94" s="126">
        <f t="shared" si="50"/>
        <v>4.2929292929292924</v>
      </c>
      <c r="X94" s="126">
        <f t="shared" si="50"/>
        <v>1.9976498237367801</v>
      </c>
      <c r="Y94" s="130"/>
      <c r="Z94" s="126">
        <f t="shared" si="51"/>
        <v>4.1820418204182044</v>
      </c>
      <c r="AA94" s="126">
        <f t="shared" si="51"/>
        <v>7.0631970260223049</v>
      </c>
      <c r="AB94" s="126">
        <f t="shared" si="51"/>
        <v>2.7573529411764706</v>
      </c>
    </row>
    <row r="95" spans="1:33" ht="15" customHeight="1" x14ac:dyDescent="0.25">
      <c r="A95" s="108" t="s">
        <v>74</v>
      </c>
      <c r="B95" s="126" t="s">
        <v>61</v>
      </c>
      <c r="C95" s="126" t="s">
        <v>61</v>
      </c>
      <c r="D95" s="126" t="s">
        <v>61</v>
      </c>
      <c r="E95" s="130"/>
      <c r="F95" s="126" t="s">
        <v>61</v>
      </c>
      <c r="G95" s="126" t="s">
        <v>61</v>
      </c>
      <c r="H95" s="126" t="s">
        <v>61</v>
      </c>
      <c r="I95" s="130"/>
      <c r="J95" s="126" t="s">
        <v>61</v>
      </c>
      <c r="K95" s="126" t="s">
        <v>61</v>
      </c>
      <c r="L95" s="126" t="s">
        <v>61</v>
      </c>
      <c r="M95" s="130"/>
      <c r="N95" s="126" t="s">
        <v>61</v>
      </c>
      <c r="O95" s="126" t="s">
        <v>61</v>
      </c>
      <c r="P95" s="126" t="s">
        <v>61</v>
      </c>
      <c r="Q95" s="130"/>
      <c r="R95" s="126" t="s">
        <v>61</v>
      </c>
      <c r="S95" s="126" t="s">
        <v>61</v>
      </c>
      <c r="T95" s="126" t="s">
        <v>61</v>
      </c>
      <c r="U95" s="130"/>
      <c r="V95" s="126" t="s">
        <v>61</v>
      </c>
      <c r="W95" s="126" t="s">
        <v>61</v>
      </c>
      <c r="X95" s="126" t="s">
        <v>61</v>
      </c>
      <c r="Y95" s="130"/>
      <c r="Z95" s="126" t="s">
        <v>61</v>
      </c>
      <c r="AA95" s="126" t="s">
        <v>61</v>
      </c>
      <c r="AB95" s="126" t="s">
        <v>61</v>
      </c>
    </row>
    <row r="96" spans="1:33" ht="15" customHeight="1" thickBot="1" x14ac:dyDescent="0.3">
      <c r="A96" s="123" t="s">
        <v>263</v>
      </c>
      <c r="B96" s="132" t="s">
        <v>61</v>
      </c>
      <c r="C96" s="132" t="s">
        <v>61</v>
      </c>
      <c r="D96" s="132" t="s">
        <v>61</v>
      </c>
      <c r="E96" s="133"/>
      <c r="F96" s="132" t="s">
        <v>61</v>
      </c>
      <c r="G96" s="132" t="s">
        <v>61</v>
      </c>
      <c r="H96" s="132" t="s">
        <v>61</v>
      </c>
      <c r="I96" s="133"/>
      <c r="J96" s="132" t="s">
        <v>61</v>
      </c>
      <c r="K96" s="132" t="s">
        <v>61</v>
      </c>
      <c r="L96" s="132" t="s">
        <v>61</v>
      </c>
      <c r="M96" s="133"/>
      <c r="N96" s="132" t="s">
        <v>61</v>
      </c>
      <c r="O96" s="132" t="s">
        <v>61</v>
      </c>
      <c r="P96" s="132" t="s">
        <v>61</v>
      </c>
      <c r="Q96" s="133"/>
      <c r="R96" s="132" t="s">
        <v>61</v>
      </c>
      <c r="S96" s="132" t="s">
        <v>61</v>
      </c>
      <c r="T96" s="132" t="s">
        <v>61</v>
      </c>
      <c r="U96" s="133"/>
      <c r="V96" s="132" t="s">
        <v>61</v>
      </c>
      <c r="W96" s="132" t="s">
        <v>61</v>
      </c>
      <c r="X96" s="132" t="s">
        <v>61</v>
      </c>
      <c r="Y96" s="133"/>
      <c r="Z96" s="132" t="s">
        <v>61</v>
      </c>
      <c r="AA96" s="132" t="s">
        <v>61</v>
      </c>
      <c r="AB96" s="132" t="s">
        <v>61</v>
      </c>
    </row>
    <row r="97" spans="1:28" ht="15" customHeight="1" x14ac:dyDescent="0.25">
      <c r="A97" s="334" t="s">
        <v>256</v>
      </c>
      <c r="B97" s="334"/>
      <c r="C97" s="334"/>
      <c r="D97" s="334"/>
      <c r="E97" s="334"/>
      <c r="F97" s="334"/>
      <c r="G97" s="334"/>
      <c r="H97" s="334"/>
      <c r="I97" s="334"/>
      <c r="J97" s="334"/>
      <c r="K97" s="334"/>
      <c r="L97" s="334"/>
      <c r="M97" s="334"/>
      <c r="N97" s="334"/>
      <c r="O97" s="334"/>
      <c r="P97" s="334"/>
      <c r="Q97" s="334"/>
      <c r="R97" s="334"/>
      <c r="S97" s="334"/>
      <c r="T97" s="334"/>
      <c r="U97" s="334"/>
      <c r="V97" s="334"/>
      <c r="W97" s="334"/>
      <c r="X97" s="334"/>
      <c r="Y97" s="334"/>
      <c r="Z97" s="334"/>
      <c r="AA97" s="334"/>
      <c r="AB97" s="334"/>
    </row>
    <row r="98" spans="1:28" ht="15" customHeight="1" x14ac:dyDescent="0.25">
      <c r="A98" s="335" t="s">
        <v>242</v>
      </c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</row>
  </sheetData>
  <mergeCells count="36">
    <mergeCell ref="A7:A8"/>
    <mergeCell ref="B7:D7"/>
    <mergeCell ref="F7:H7"/>
    <mergeCell ref="J7:L7"/>
    <mergeCell ref="N7:P7"/>
    <mergeCell ref="A53:AB53"/>
    <mergeCell ref="A57:A58"/>
    <mergeCell ref="B57:D57"/>
    <mergeCell ref="F57:H57"/>
    <mergeCell ref="J57:L57"/>
    <mergeCell ref="N57:P57"/>
    <mergeCell ref="A54:AB54"/>
    <mergeCell ref="R57:T57"/>
    <mergeCell ref="V57:X57"/>
    <mergeCell ref="Z57:AB57"/>
    <mergeCell ref="A60:AB60"/>
    <mergeCell ref="A79:AB79"/>
    <mergeCell ref="A97:AB97"/>
    <mergeCell ref="A98:AB98"/>
    <mergeCell ref="A55:AB55"/>
    <mergeCell ref="AE1:AF2"/>
    <mergeCell ref="AE51:AF52"/>
    <mergeCell ref="A10:AB10"/>
    <mergeCell ref="A29:AB29"/>
    <mergeCell ref="A47:AB47"/>
    <mergeCell ref="A48:AB48"/>
    <mergeCell ref="A51:AB51"/>
    <mergeCell ref="A52:AB52"/>
    <mergeCell ref="A1:AB1"/>
    <mergeCell ref="A2:AB2"/>
    <mergeCell ref="A3:AB3"/>
    <mergeCell ref="A4:AB4"/>
    <mergeCell ref="A5:AB5"/>
    <mergeCell ref="R7:T7"/>
    <mergeCell ref="V7:X7"/>
    <mergeCell ref="Z7:AB7"/>
  </mergeCells>
  <hyperlinks>
    <hyperlink ref="AE51" r:id="rId1" location="INDICE!A1"/>
    <hyperlink ref="AE51:AF52" location="INDICE!A1" display="INDICE"/>
    <hyperlink ref="AE1" r:id="rId2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3"/>
  <headerFooter alignWithMargins="0"/>
  <rowBreaks count="1" manualBreakCount="1">
    <brk id="50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2"/>
  <sheetViews>
    <sheetView zoomScaleNormal="100" zoomScaleSheetLayoutView="100" workbookViewId="0">
      <selection activeCell="AE1" sqref="AE1:AF2"/>
    </sheetView>
  </sheetViews>
  <sheetFormatPr baseColWidth="10" defaultRowHeight="15" customHeight="1" x14ac:dyDescent="0.25"/>
  <cols>
    <col min="1" max="1" width="17.7109375" style="124" customWidth="1"/>
    <col min="2" max="4" width="7.7109375" style="124" customWidth="1"/>
    <col min="5" max="5" width="1.42578125" style="124" customWidth="1"/>
    <col min="6" max="8" width="7.140625" style="124" customWidth="1"/>
    <col min="9" max="9" width="1.42578125" style="124" customWidth="1"/>
    <col min="10" max="12" width="7.140625" style="124" customWidth="1"/>
    <col min="13" max="13" width="1.85546875" style="124" customWidth="1"/>
    <col min="14" max="16" width="7.140625" style="124" customWidth="1"/>
    <col min="17" max="17" width="1.5703125" style="124" customWidth="1"/>
    <col min="18" max="20" width="7.28515625" style="124" customWidth="1"/>
    <col min="21" max="21" width="1.140625" style="124" customWidth="1"/>
    <col min="22" max="24" width="7.28515625" style="124" customWidth="1"/>
    <col min="25" max="25" width="1.42578125" style="124" customWidth="1"/>
    <col min="26" max="28" width="7.28515625" style="124" customWidth="1"/>
    <col min="29" max="33" width="7.7109375" style="108" customWidth="1"/>
    <col min="34" max="256" width="11.42578125" style="108"/>
    <col min="257" max="257" width="17.7109375" style="108" customWidth="1"/>
    <col min="258" max="260" width="7.42578125" style="108" bestFit="1" customWidth="1"/>
    <col min="261" max="261" width="1.42578125" style="108" customWidth="1"/>
    <col min="262" max="264" width="7.28515625" style="108" customWidth="1"/>
    <col min="265" max="265" width="1.42578125" style="108" customWidth="1"/>
    <col min="266" max="268" width="7.28515625" style="108" customWidth="1"/>
    <col min="269" max="269" width="1.85546875" style="108" customWidth="1"/>
    <col min="270" max="272" width="7.28515625" style="108" customWidth="1"/>
    <col min="273" max="273" width="1.5703125" style="108" customWidth="1"/>
    <col min="274" max="276" width="7.28515625" style="108" customWidth="1"/>
    <col min="277" max="277" width="1.140625" style="108" customWidth="1"/>
    <col min="278" max="280" width="7.28515625" style="108" customWidth="1"/>
    <col min="281" max="281" width="1.42578125" style="108" customWidth="1"/>
    <col min="282" max="284" width="7.28515625" style="108" customWidth="1"/>
    <col min="285" max="512" width="11.42578125" style="108"/>
    <col min="513" max="513" width="17.7109375" style="108" customWidth="1"/>
    <col min="514" max="516" width="7.42578125" style="108" bestFit="1" customWidth="1"/>
    <col min="517" max="517" width="1.42578125" style="108" customWidth="1"/>
    <col min="518" max="520" width="7.28515625" style="108" customWidth="1"/>
    <col min="521" max="521" width="1.42578125" style="108" customWidth="1"/>
    <col min="522" max="524" width="7.28515625" style="108" customWidth="1"/>
    <col min="525" max="525" width="1.85546875" style="108" customWidth="1"/>
    <col min="526" max="528" width="7.28515625" style="108" customWidth="1"/>
    <col min="529" max="529" width="1.5703125" style="108" customWidth="1"/>
    <col min="530" max="532" width="7.28515625" style="108" customWidth="1"/>
    <col min="533" max="533" width="1.140625" style="108" customWidth="1"/>
    <col min="534" max="536" width="7.28515625" style="108" customWidth="1"/>
    <col min="537" max="537" width="1.42578125" style="108" customWidth="1"/>
    <col min="538" max="540" width="7.28515625" style="108" customWidth="1"/>
    <col min="541" max="768" width="11.42578125" style="108"/>
    <col min="769" max="769" width="17.7109375" style="108" customWidth="1"/>
    <col min="770" max="772" width="7.42578125" style="108" bestFit="1" customWidth="1"/>
    <col min="773" max="773" width="1.42578125" style="108" customWidth="1"/>
    <col min="774" max="776" width="7.28515625" style="108" customWidth="1"/>
    <col min="777" max="777" width="1.42578125" style="108" customWidth="1"/>
    <col min="778" max="780" width="7.28515625" style="108" customWidth="1"/>
    <col min="781" max="781" width="1.85546875" style="108" customWidth="1"/>
    <col min="782" max="784" width="7.28515625" style="108" customWidth="1"/>
    <col min="785" max="785" width="1.5703125" style="108" customWidth="1"/>
    <col min="786" max="788" width="7.28515625" style="108" customWidth="1"/>
    <col min="789" max="789" width="1.140625" style="108" customWidth="1"/>
    <col min="790" max="792" width="7.28515625" style="108" customWidth="1"/>
    <col min="793" max="793" width="1.42578125" style="108" customWidth="1"/>
    <col min="794" max="796" width="7.28515625" style="108" customWidth="1"/>
    <col min="797" max="1024" width="11.42578125" style="108"/>
    <col min="1025" max="1025" width="17.7109375" style="108" customWidth="1"/>
    <col min="1026" max="1028" width="7.42578125" style="108" bestFit="1" customWidth="1"/>
    <col min="1029" max="1029" width="1.42578125" style="108" customWidth="1"/>
    <col min="1030" max="1032" width="7.28515625" style="108" customWidth="1"/>
    <col min="1033" max="1033" width="1.42578125" style="108" customWidth="1"/>
    <col min="1034" max="1036" width="7.28515625" style="108" customWidth="1"/>
    <col min="1037" max="1037" width="1.85546875" style="108" customWidth="1"/>
    <col min="1038" max="1040" width="7.28515625" style="108" customWidth="1"/>
    <col min="1041" max="1041" width="1.5703125" style="108" customWidth="1"/>
    <col min="1042" max="1044" width="7.28515625" style="108" customWidth="1"/>
    <col min="1045" max="1045" width="1.140625" style="108" customWidth="1"/>
    <col min="1046" max="1048" width="7.28515625" style="108" customWidth="1"/>
    <col min="1049" max="1049" width="1.42578125" style="108" customWidth="1"/>
    <col min="1050" max="1052" width="7.28515625" style="108" customWidth="1"/>
    <col min="1053" max="1280" width="11.42578125" style="108"/>
    <col min="1281" max="1281" width="17.7109375" style="108" customWidth="1"/>
    <col min="1282" max="1284" width="7.42578125" style="108" bestFit="1" customWidth="1"/>
    <col min="1285" max="1285" width="1.42578125" style="108" customWidth="1"/>
    <col min="1286" max="1288" width="7.28515625" style="108" customWidth="1"/>
    <col min="1289" max="1289" width="1.42578125" style="108" customWidth="1"/>
    <col min="1290" max="1292" width="7.28515625" style="108" customWidth="1"/>
    <col min="1293" max="1293" width="1.85546875" style="108" customWidth="1"/>
    <col min="1294" max="1296" width="7.28515625" style="108" customWidth="1"/>
    <col min="1297" max="1297" width="1.5703125" style="108" customWidth="1"/>
    <col min="1298" max="1300" width="7.28515625" style="108" customWidth="1"/>
    <col min="1301" max="1301" width="1.140625" style="108" customWidth="1"/>
    <col min="1302" max="1304" width="7.28515625" style="108" customWidth="1"/>
    <col min="1305" max="1305" width="1.42578125" style="108" customWidth="1"/>
    <col min="1306" max="1308" width="7.28515625" style="108" customWidth="1"/>
    <col min="1309" max="1536" width="11.42578125" style="108"/>
    <col min="1537" max="1537" width="17.7109375" style="108" customWidth="1"/>
    <col min="1538" max="1540" width="7.42578125" style="108" bestFit="1" customWidth="1"/>
    <col min="1541" max="1541" width="1.42578125" style="108" customWidth="1"/>
    <col min="1542" max="1544" width="7.28515625" style="108" customWidth="1"/>
    <col min="1545" max="1545" width="1.42578125" style="108" customWidth="1"/>
    <col min="1546" max="1548" width="7.28515625" style="108" customWidth="1"/>
    <col min="1549" max="1549" width="1.85546875" style="108" customWidth="1"/>
    <col min="1550" max="1552" width="7.28515625" style="108" customWidth="1"/>
    <col min="1553" max="1553" width="1.5703125" style="108" customWidth="1"/>
    <col min="1554" max="1556" width="7.28515625" style="108" customWidth="1"/>
    <col min="1557" max="1557" width="1.140625" style="108" customWidth="1"/>
    <col min="1558" max="1560" width="7.28515625" style="108" customWidth="1"/>
    <col min="1561" max="1561" width="1.42578125" style="108" customWidth="1"/>
    <col min="1562" max="1564" width="7.28515625" style="108" customWidth="1"/>
    <col min="1565" max="1792" width="11.42578125" style="108"/>
    <col min="1793" max="1793" width="17.7109375" style="108" customWidth="1"/>
    <col min="1794" max="1796" width="7.42578125" style="108" bestFit="1" customWidth="1"/>
    <col min="1797" max="1797" width="1.42578125" style="108" customWidth="1"/>
    <col min="1798" max="1800" width="7.28515625" style="108" customWidth="1"/>
    <col min="1801" max="1801" width="1.42578125" style="108" customWidth="1"/>
    <col min="1802" max="1804" width="7.28515625" style="108" customWidth="1"/>
    <col min="1805" max="1805" width="1.85546875" style="108" customWidth="1"/>
    <col min="1806" max="1808" width="7.28515625" style="108" customWidth="1"/>
    <col min="1809" max="1809" width="1.5703125" style="108" customWidth="1"/>
    <col min="1810" max="1812" width="7.28515625" style="108" customWidth="1"/>
    <col min="1813" max="1813" width="1.140625" style="108" customWidth="1"/>
    <col min="1814" max="1816" width="7.28515625" style="108" customWidth="1"/>
    <col min="1817" max="1817" width="1.42578125" style="108" customWidth="1"/>
    <col min="1818" max="1820" width="7.28515625" style="108" customWidth="1"/>
    <col min="1821" max="2048" width="11.42578125" style="108"/>
    <col min="2049" max="2049" width="17.7109375" style="108" customWidth="1"/>
    <col min="2050" max="2052" width="7.42578125" style="108" bestFit="1" customWidth="1"/>
    <col min="2053" max="2053" width="1.42578125" style="108" customWidth="1"/>
    <col min="2054" max="2056" width="7.28515625" style="108" customWidth="1"/>
    <col min="2057" max="2057" width="1.42578125" style="108" customWidth="1"/>
    <col min="2058" max="2060" width="7.28515625" style="108" customWidth="1"/>
    <col min="2061" max="2061" width="1.85546875" style="108" customWidth="1"/>
    <col min="2062" max="2064" width="7.28515625" style="108" customWidth="1"/>
    <col min="2065" max="2065" width="1.5703125" style="108" customWidth="1"/>
    <col min="2066" max="2068" width="7.28515625" style="108" customWidth="1"/>
    <col min="2069" max="2069" width="1.140625" style="108" customWidth="1"/>
    <col min="2070" max="2072" width="7.28515625" style="108" customWidth="1"/>
    <col min="2073" max="2073" width="1.42578125" style="108" customWidth="1"/>
    <col min="2074" max="2076" width="7.28515625" style="108" customWidth="1"/>
    <col min="2077" max="2304" width="11.42578125" style="108"/>
    <col min="2305" max="2305" width="17.7109375" style="108" customWidth="1"/>
    <col min="2306" max="2308" width="7.42578125" style="108" bestFit="1" customWidth="1"/>
    <col min="2309" max="2309" width="1.42578125" style="108" customWidth="1"/>
    <col min="2310" max="2312" width="7.28515625" style="108" customWidth="1"/>
    <col min="2313" max="2313" width="1.42578125" style="108" customWidth="1"/>
    <col min="2314" max="2316" width="7.28515625" style="108" customWidth="1"/>
    <col min="2317" max="2317" width="1.85546875" style="108" customWidth="1"/>
    <col min="2318" max="2320" width="7.28515625" style="108" customWidth="1"/>
    <col min="2321" max="2321" width="1.5703125" style="108" customWidth="1"/>
    <col min="2322" max="2324" width="7.28515625" style="108" customWidth="1"/>
    <col min="2325" max="2325" width="1.140625" style="108" customWidth="1"/>
    <col min="2326" max="2328" width="7.28515625" style="108" customWidth="1"/>
    <col min="2329" max="2329" width="1.42578125" style="108" customWidth="1"/>
    <col min="2330" max="2332" width="7.28515625" style="108" customWidth="1"/>
    <col min="2333" max="2560" width="11.42578125" style="108"/>
    <col min="2561" max="2561" width="17.7109375" style="108" customWidth="1"/>
    <col min="2562" max="2564" width="7.42578125" style="108" bestFit="1" customWidth="1"/>
    <col min="2565" max="2565" width="1.42578125" style="108" customWidth="1"/>
    <col min="2566" max="2568" width="7.28515625" style="108" customWidth="1"/>
    <col min="2569" max="2569" width="1.42578125" style="108" customWidth="1"/>
    <col min="2570" max="2572" width="7.28515625" style="108" customWidth="1"/>
    <col min="2573" max="2573" width="1.85546875" style="108" customWidth="1"/>
    <col min="2574" max="2576" width="7.28515625" style="108" customWidth="1"/>
    <col min="2577" max="2577" width="1.5703125" style="108" customWidth="1"/>
    <col min="2578" max="2580" width="7.28515625" style="108" customWidth="1"/>
    <col min="2581" max="2581" width="1.140625" style="108" customWidth="1"/>
    <col min="2582" max="2584" width="7.28515625" style="108" customWidth="1"/>
    <col min="2585" max="2585" width="1.42578125" style="108" customWidth="1"/>
    <col min="2586" max="2588" width="7.28515625" style="108" customWidth="1"/>
    <col min="2589" max="2816" width="11.42578125" style="108"/>
    <col min="2817" max="2817" width="17.7109375" style="108" customWidth="1"/>
    <col min="2818" max="2820" width="7.42578125" style="108" bestFit="1" customWidth="1"/>
    <col min="2821" max="2821" width="1.42578125" style="108" customWidth="1"/>
    <col min="2822" max="2824" width="7.28515625" style="108" customWidth="1"/>
    <col min="2825" max="2825" width="1.42578125" style="108" customWidth="1"/>
    <col min="2826" max="2828" width="7.28515625" style="108" customWidth="1"/>
    <col min="2829" max="2829" width="1.85546875" style="108" customWidth="1"/>
    <col min="2830" max="2832" width="7.28515625" style="108" customWidth="1"/>
    <col min="2833" max="2833" width="1.5703125" style="108" customWidth="1"/>
    <col min="2834" max="2836" width="7.28515625" style="108" customWidth="1"/>
    <col min="2837" max="2837" width="1.140625" style="108" customWidth="1"/>
    <col min="2838" max="2840" width="7.28515625" style="108" customWidth="1"/>
    <col min="2841" max="2841" width="1.42578125" style="108" customWidth="1"/>
    <col min="2842" max="2844" width="7.28515625" style="108" customWidth="1"/>
    <col min="2845" max="3072" width="11.42578125" style="108"/>
    <col min="3073" max="3073" width="17.7109375" style="108" customWidth="1"/>
    <col min="3074" max="3076" width="7.42578125" style="108" bestFit="1" customWidth="1"/>
    <col min="3077" max="3077" width="1.42578125" style="108" customWidth="1"/>
    <col min="3078" max="3080" width="7.28515625" style="108" customWidth="1"/>
    <col min="3081" max="3081" width="1.42578125" style="108" customWidth="1"/>
    <col min="3082" max="3084" width="7.28515625" style="108" customWidth="1"/>
    <col min="3085" max="3085" width="1.85546875" style="108" customWidth="1"/>
    <col min="3086" max="3088" width="7.28515625" style="108" customWidth="1"/>
    <col min="3089" max="3089" width="1.5703125" style="108" customWidth="1"/>
    <col min="3090" max="3092" width="7.28515625" style="108" customWidth="1"/>
    <col min="3093" max="3093" width="1.140625" style="108" customWidth="1"/>
    <col min="3094" max="3096" width="7.28515625" style="108" customWidth="1"/>
    <col min="3097" max="3097" width="1.42578125" style="108" customWidth="1"/>
    <col min="3098" max="3100" width="7.28515625" style="108" customWidth="1"/>
    <col min="3101" max="3328" width="11.42578125" style="108"/>
    <col min="3329" max="3329" width="17.7109375" style="108" customWidth="1"/>
    <col min="3330" max="3332" width="7.42578125" style="108" bestFit="1" customWidth="1"/>
    <col min="3333" max="3333" width="1.42578125" style="108" customWidth="1"/>
    <col min="3334" max="3336" width="7.28515625" style="108" customWidth="1"/>
    <col min="3337" max="3337" width="1.42578125" style="108" customWidth="1"/>
    <col min="3338" max="3340" width="7.28515625" style="108" customWidth="1"/>
    <col min="3341" max="3341" width="1.85546875" style="108" customWidth="1"/>
    <col min="3342" max="3344" width="7.28515625" style="108" customWidth="1"/>
    <col min="3345" max="3345" width="1.5703125" style="108" customWidth="1"/>
    <col min="3346" max="3348" width="7.28515625" style="108" customWidth="1"/>
    <col min="3349" max="3349" width="1.140625" style="108" customWidth="1"/>
    <col min="3350" max="3352" width="7.28515625" style="108" customWidth="1"/>
    <col min="3353" max="3353" width="1.42578125" style="108" customWidth="1"/>
    <col min="3354" max="3356" width="7.28515625" style="108" customWidth="1"/>
    <col min="3357" max="3584" width="11.42578125" style="108"/>
    <col min="3585" max="3585" width="17.7109375" style="108" customWidth="1"/>
    <col min="3586" max="3588" width="7.42578125" style="108" bestFit="1" customWidth="1"/>
    <col min="3589" max="3589" width="1.42578125" style="108" customWidth="1"/>
    <col min="3590" max="3592" width="7.28515625" style="108" customWidth="1"/>
    <col min="3593" max="3593" width="1.42578125" style="108" customWidth="1"/>
    <col min="3594" max="3596" width="7.28515625" style="108" customWidth="1"/>
    <col min="3597" max="3597" width="1.85546875" style="108" customWidth="1"/>
    <col min="3598" max="3600" width="7.28515625" style="108" customWidth="1"/>
    <col min="3601" max="3601" width="1.5703125" style="108" customWidth="1"/>
    <col min="3602" max="3604" width="7.28515625" style="108" customWidth="1"/>
    <col min="3605" max="3605" width="1.140625" style="108" customWidth="1"/>
    <col min="3606" max="3608" width="7.28515625" style="108" customWidth="1"/>
    <col min="3609" max="3609" width="1.42578125" style="108" customWidth="1"/>
    <col min="3610" max="3612" width="7.28515625" style="108" customWidth="1"/>
    <col min="3613" max="3840" width="11.42578125" style="108"/>
    <col min="3841" max="3841" width="17.7109375" style="108" customWidth="1"/>
    <col min="3842" max="3844" width="7.42578125" style="108" bestFit="1" customWidth="1"/>
    <col min="3845" max="3845" width="1.42578125" style="108" customWidth="1"/>
    <col min="3846" max="3848" width="7.28515625" style="108" customWidth="1"/>
    <col min="3849" max="3849" width="1.42578125" style="108" customWidth="1"/>
    <col min="3850" max="3852" width="7.28515625" style="108" customWidth="1"/>
    <col min="3853" max="3853" width="1.85546875" style="108" customWidth="1"/>
    <col min="3854" max="3856" width="7.28515625" style="108" customWidth="1"/>
    <col min="3857" max="3857" width="1.5703125" style="108" customWidth="1"/>
    <col min="3858" max="3860" width="7.28515625" style="108" customWidth="1"/>
    <col min="3861" max="3861" width="1.140625" style="108" customWidth="1"/>
    <col min="3862" max="3864" width="7.28515625" style="108" customWidth="1"/>
    <col min="3865" max="3865" width="1.42578125" style="108" customWidth="1"/>
    <col min="3866" max="3868" width="7.28515625" style="108" customWidth="1"/>
    <col min="3869" max="4096" width="11.42578125" style="108"/>
    <col min="4097" max="4097" width="17.7109375" style="108" customWidth="1"/>
    <col min="4098" max="4100" width="7.42578125" style="108" bestFit="1" customWidth="1"/>
    <col min="4101" max="4101" width="1.42578125" style="108" customWidth="1"/>
    <col min="4102" max="4104" width="7.28515625" style="108" customWidth="1"/>
    <col min="4105" max="4105" width="1.42578125" style="108" customWidth="1"/>
    <col min="4106" max="4108" width="7.28515625" style="108" customWidth="1"/>
    <col min="4109" max="4109" width="1.85546875" style="108" customWidth="1"/>
    <col min="4110" max="4112" width="7.28515625" style="108" customWidth="1"/>
    <col min="4113" max="4113" width="1.5703125" style="108" customWidth="1"/>
    <col min="4114" max="4116" width="7.28515625" style="108" customWidth="1"/>
    <col min="4117" max="4117" width="1.140625" style="108" customWidth="1"/>
    <col min="4118" max="4120" width="7.28515625" style="108" customWidth="1"/>
    <col min="4121" max="4121" width="1.42578125" style="108" customWidth="1"/>
    <col min="4122" max="4124" width="7.28515625" style="108" customWidth="1"/>
    <col min="4125" max="4352" width="11.42578125" style="108"/>
    <col min="4353" max="4353" width="17.7109375" style="108" customWidth="1"/>
    <col min="4354" max="4356" width="7.42578125" style="108" bestFit="1" customWidth="1"/>
    <col min="4357" max="4357" width="1.42578125" style="108" customWidth="1"/>
    <col min="4358" max="4360" width="7.28515625" style="108" customWidth="1"/>
    <col min="4361" max="4361" width="1.42578125" style="108" customWidth="1"/>
    <col min="4362" max="4364" width="7.28515625" style="108" customWidth="1"/>
    <col min="4365" max="4365" width="1.85546875" style="108" customWidth="1"/>
    <col min="4366" max="4368" width="7.28515625" style="108" customWidth="1"/>
    <col min="4369" max="4369" width="1.5703125" style="108" customWidth="1"/>
    <col min="4370" max="4372" width="7.28515625" style="108" customWidth="1"/>
    <col min="4373" max="4373" width="1.140625" style="108" customWidth="1"/>
    <col min="4374" max="4376" width="7.28515625" style="108" customWidth="1"/>
    <col min="4377" max="4377" width="1.42578125" style="108" customWidth="1"/>
    <col min="4378" max="4380" width="7.28515625" style="108" customWidth="1"/>
    <col min="4381" max="4608" width="11.42578125" style="108"/>
    <col min="4609" max="4609" width="17.7109375" style="108" customWidth="1"/>
    <col min="4610" max="4612" width="7.42578125" style="108" bestFit="1" customWidth="1"/>
    <col min="4613" max="4613" width="1.42578125" style="108" customWidth="1"/>
    <col min="4614" max="4616" width="7.28515625" style="108" customWidth="1"/>
    <col min="4617" max="4617" width="1.42578125" style="108" customWidth="1"/>
    <col min="4618" max="4620" width="7.28515625" style="108" customWidth="1"/>
    <col min="4621" max="4621" width="1.85546875" style="108" customWidth="1"/>
    <col min="4622" max="4624" width="7.28515625" style="108" customWidth="1"/>
    <col min="4625" max="4625" width="1.5703125" style="108" customWidth="1"/>
    <col min="4626" max="4628" width="7.28515625" style="108" customWidth="1"/>
    <col min="4629" max="4629" width="1.140625" style="108" customWidth="1"/>
    <col min="4630" max="4632" width="7.28515625" style="108" customWidth="1"/>
    <col min="4633" max="4633" width="1.42578125" style="108" customWidth="1"/>
    <col min="4634" max="4636" width="7.28515625" style="108" customWidth="1"/>
    <col min="4637" max="4864" width="11.42578125" style="108"/>
    <col min="4865" max="4865" width="17.7109375" style="108" customWidth="1"/>
    <col min="4866" max="4868" width="7.42578125" style="108" bestFit="1" customWidth="1"/>
    <col min="4869" max="4869" width="1.42578125" style="108" customWidth="1"/>
    <col min="4870" max="4872" width="7.28515625" style="108" customWidth="1"/>
    <col min="4873" max="4873" width="1.42578125" style="108" customWidth="1"/>
    <col min="4874" max="4876" width="7.28515625" style="108" customWidth="1"/>
    <col min="4877" max="4877" width="1.85546875" style="108" customWidth="1"/>
    <col min="4878" max="4880" width="7.28515625" style="108" customWidth="1"/>
    <col min="4881" max="4881" width="1.5703125" style="108" customWidth="1"/>
    <col min="4882" max="4884" width="7.28515625" style="108" customWidth="1"/>
    <col min="4885" max="4885" width="1.140625" style="108" customWidth="1"/>
    <col min="4886" max="4888" width="7.28515625" style="108" customWidth="1"/>
    <col min="4889" max="4889" width="1.42578125" style="108" customWidth="1"/>
    <col min="4890" max="4892" width="7.28515625" style="108" customWidth="1"/>
    <col min="4893" max="5120" width="11.42578125" style="108"/>
    <col min="5121" max="5121" width="17.7109375" style="108" customWidth="1"/>
    <col min="5122" max="5124" width="7.42578125" style="108" bestFit="1" customWidth="1"/>
    <col min="5125" max="5125" width="1.42578125" style="108" customWidth="1"/>
    <col min="5126" max="5128" width="7.28515625" style="108" customWidth="1"/>
    <col min="5129" max="5129" width="1.42578125" style="108" customWidth="1"/>
    <col min="5130" max="5132" width="7.28515625" style="108" customWidth="1"/>
    <col min="5133" max="5133" width="1.85546875" style="108" customWidth="1"/>
    <col min="5134" max="5136" width="7.28515625" style="108" customWidth="1"/>
    <col min="5137" max="5137" width="1.5703125" style="108" customWidth="1"/>
    <col min="5138" max="5140" width="7.28515625" style="108" customWidth="1"/>
    <col min="5141" max="5141" width="1.140625" style="108" customWidth="1"/>
    <col min="5142" max="5144" width="7.28515625" style="108" customWidth="1"/>
    <col min="5145" max="5145" width="1.42578125" style="108" customWidth="1"/>
    <col min="5146" max="5148" width="7.28515625" style="108" customWidth="1"/>
    <col min="5149" max="5376" width="11.42578125" style="108"/>
    <col min="5377" max="5377" width="17.7109375" style="108" customWidth="1"/>
    <col min="5378" max="5380" width="7.42578125" style="108" bestFit="1" customWidth="1"/>
    <col min="5381" max="5381" width="1.42578125" style="108" customWidth="1"/>
    <col min="5382" max="5384" width="7.28515625" style="108" customWidth="1"/>
    <col min="5385" max="5385" width="1.42578125" style="108" customWidth="1"/>
    <col min="5386" max="5388" width="7.28515625" style="108" customWidth="1"/>
    <col min="5389" max="5389" width="1.85546875" style="108" customWidth="1"/>
    <col min="5390" max="5392" width="7.28515625" style="108" customWidth="1"/>
    <col min="5393" max="5393" width="1.5703125" style="108" customWidth="1"/>
    <col min="5394" max="5396" width="7.28515625" style="108" customWidth="1"/>
    <col min="5397" max="5397" width="1.140625" style="108" customWidth="1"/>
    <col min="5398" max="5400" width="7.28515625" style="108" customWidth="1"/>
    <col min="5401" max="5401" width="1.42578125" style="108" customWidth="1"/>
    <col min="5402" max="5404" width="7.28515625" style="108" customWidth="1"/>
    <col min="5405" max="5632" width="11.42578125" style="108"/>
    <col min="5633" max="5633" width="17.7109375" style="108" customWidth="1"/>
    <col min="5634" max="5636" width="7.42578125" style="108" bestFit="1" customWidth="1"/>
    <col min="5637" max="5637" width="1.42578125" style="108" customWidth="1"/>
    <col min="5638" max="5640" width="7.28515625" style="108" customWidth="1"/>
    <col min="5641" max="5641" width="1.42578125" style="108" customWidth="1"/>
    <col min="5642" max="5644" width="7.28515625" style="108" customWidth="1"/>
    <col min="5645" max="5645" width="1.85546875" style="108" customWidth="1"/>
    <col min="5646" max="5648" width="7.28515625" style="108" customWidth="1"/>
    <col min="5649" max="5649" width="1.5703125" style="108" customWidth="1"/>
    <col min="5650" max="5652" width="7.28515625" style="108" customWidth="1"/>
    <col min="5653" max="5653" width="1.140625" style="108" customWidth="1"/>
    <col min="5654" max="5656" width="7.28515625" style="108" customWidth="1"/>
    <col min="5657" max="5657" width="1.42578125" style="108" customWidth="1"/>
    <col min="5658" max="5660" width="7.28515625" style="108" customWidth="1"/>
    <col min="5661" max="5888" width="11.42578125" style="108"/>
    <col min="5889" max="5889" width="17.7109375" style="108" customWidth="1"/>
    <col min="5890" max="5892" width="7.42578125" style="108" bestFit="1" customWidth="1"/>
    <col min="5893" max="5893" width="1.42578125" style="108" customWidth="1"/>
    <col min="5894" max="5896" width="7.28515625" style="108" customWidth="1"/>
    <col min="5897" max="5897" width="1.42578125" style="108" customWidth="1"/>
    <col min="5898" max="5900" width="7.28515625" style="108" customWidth="1"/>
    <col min="5901" max="5901" width="1.85546875" style="108" customWidth="1"/>
    <col min="5902" max="5904" width="7.28515625" style="108" customWidth="1"/>
    <col min="5905" max="5905" width="1.5703125" style="108" customWidth="1"/>
    <col min="5906" max="5908" width="7.28515625" style="108" customWidth="1"/>
    <col min="5909" max="5909" width="1.140625" style="108" customWidth="1"/>
    <col min="5910" max="5912" width="7.28515625" style="108" customWidth="1"/>
    <col min="5913" max="5913" width="1.42578125" style="108" customWidth="1"/>
    <col min="5914" max="5916" width="7.28515625" style="108" customWidth="1"/>
    <col min="5917" max="6144" width="11.42578125" style="108"/>
    <col min="6145" max="6145" width="17.7109375" style="108" customWidth="1"/>
    <col min="6146" max="6148" width="7.42578125" style="108" bestFit="1" customWidth="1"/>
    <col min="6149" max="6149" width="1.42578125" style="108" customWidth="1"/>
    <col min="6150" max="6152" width="7.28515625" style="108" customWidth="1"/>
    <col min="6153" max="6153" width="1.42578125" style="108" customWidth="1"/>
    <col min="6154" max="6156" width="7.28515625" style="108" customWidth="1"/>
    <col min="6157" max="6157" width="1.85546875" style="108" customWidth="1"/>
    <col min="6158" max="6160" width="7.28515625" style="108" customWidth="1"/>
    <col min="6161" max="6161" width="1.5703125" style="108" customWidth="1"/>
    <col min="6162" max="6164" width="7.28515625" style="108" customWidth="1"/>
    <col min="6165" max="6165" width="1.140625" style="108" customWidth="1"/>
    <col min="6166" max="6168" width="7.28515625" style="108" customWidth="1"/>
    <col min="6169" max="6169" width="1.42578125" style="108" customWidth="1"/>
    <col min="6170" max="6172" width="7.28515625" style="108" customWidth="1"/>
    <col min="6173" max="6400" width="11.42578125" style="108"/>
    <col min="6401" max="6401" width="17.7109375" style="108" customWidth="1"/>
    <col min="6402" max="6404" width="7.42578125" style="108" bestFit="1" customWidth="1"/>
    <col min="6405" max="6405" width="1.42578125" style="108" customWidth="1"/>
    <col min="6406" max="6408" width="7.28515625" style="108" customWidth="1"/>
    <col min="6409" max="6409" width="1.42578125" style="108" customWidth="1"/>
    <col min="6410" max="6412" width="7.28515625" style="108" customWidth="1"/>
    <col min="6413" max="6413" width="1.85546875" style="108" customWidth="1"/>
    <col min="6414" max="6416" width="7.28515625" style="108" customWidth="1"/>
    <col min="6417" max="6417" width="1.5703125" style="108" customWidth="1"/>
    <col min="6418" max="6420" width="7.28515625" style="108" customWidth="1"/>
    <col min="6421" max="6421" width="1.140625" style="108" customWidth="1"/>
    <col min="6422" max="6424" width="7.28515625" style="108" customWidth="1"/>
    <col min="6425" max="6425" width="1.42578125" style="108" customWidth="1"/>
    <col min="6426" max="6428" width="7.28515625" style="108" customWidth="1"/>
    <col min="6429" max="6656" width="11.42578125" style="108"/>
    <col min="6657" max="6657" width="17.7109375" style="108" customWidth="1"/>
    <col min="6658" max="6660" width="7.42578125" style="108" bestFit="1" customWidth="1"/>
    <col min="6661" max="6661" width="1.42578125" style="108" customWidth="1"/>
    <col min="6662" max="6664" width="7.28515625" style="108" customWidth="1"/>
    <col min="6665" max="6665" width="1.42578125" style="108" customWidth="1"/>
    <col min="6666" max="6668" width="7.28515625" style="108" customWidth="1"/>
    <col min="6669" max="6669" width="1.85546875" style="108" customWidth="1"/>
    <col min="6670" max="6672" width="7.28515625" style="108" customWidth="1"/>
    <col min="6673" max="6673" width="1.5703125" style="108" customWidth="1"/>
    <col min="6674" max="6676" width="7.28515625" style="108" customWidth="1"/>
    <col min="6677" max="6677" width="1.140625" style="108" customWidth="1"/>
    <col min="6678" max="6680" width="7.28515625" style="108" customWidth="1"/>
    <col min="6681" max="6681" width="1.42578125" style="108" customWidth="1"/>
    <col min="6682" max="6684" width="7.28515625" style="108" customWidth="1"/>
    <col min="6685" max="6912" width="11.42578125" style="108"/>
    <col min="6913" max="6913" width="17.7109375" style="108" customWidth="1"/>
    <col min="6914" max="6916" width="7.42578125" style="108" bestFit="1" customWidth="1"/>
    <col min="6917" max="6917" width="1.42578125" style="108" customWidth="1"/>
    <col min="6918" max="6920" width="7.28515625" style="108" customWidth="1"/>
    <col min="6921" max="6921" width="1.42578125" style="108" customWidth="1"/>
    <col min="6922" max="6924" width="7.28515625" style="108" customWidth="1"/>
    <col min="6925" max="6925" width="1.85546875" style="108" customWidth="1"/>
    <col min="6926" max="6928" width="7.28515625" style="108" customWidth="1"/>
    <col min="6929" max="6929" width="1.5703125" style="108" customWidth="1"/>
    <col min="6930" max="6932" width="7.28515625" style="108" customWidth="1"/>
    <col min="6933" max="6933" width="1.140625" style="108" customWidth="1"/>
    <col min="6934" max="6936" width="7.28515625" style="108" customWidth="1"/>
    <col min="6937" max="6937" width="1.42578125" style="108" customWidth="1"/>
    <col min="6938" max="6940" width="7.28515625" style="108" customWidth="1"/>
    <col min="6941" max="7168" width="11.42578125" style="108"/>
    <col min="7169" max="7169" width="17.7109375" style="108" customWidth="1"/>
    <col min="7170" max="7172" width="7.42578125" style="108" bestFit="1" customWidth="1"/>
    <col min="7173" max="7173" width="1.42578125" style="108" customWidth="1"/>
    <col min="7174" max="7176" width="7.28515625" style="108" customWidth="1"/>
    <col min="7177" max="7177" width="1.42578125" style="108" customWidth="1"/>
    <col min="7178" max="7180" width="7.28515625" style="108" customWidth="1"/>
    <col min="7181" max="7181" width="1.85546875" style="108" customWidth="1"/>
    <col min="7182" max="7184" width="7.28515625" style="108" customWidth="1"/>
    <col min="7185" max="7185" width="1.5703125" style="108" customWidth="1"/>
    <col min="7186" max="7188" width="7.28515625" style="108" customWidth="1"/>
    <col min="7189" max="7189" width="1.140625" style="108" customWidth="1"/>
    <col min="7190" max="7192" width="7.28515625" style="108" customWidth="1"/>
    <col min="7193" max="7193" width="1.42578125" style="108" customWidth="1"/>
    <col min="7194" max="7196" width="7.28515625" style="108" customWidth="1"/>
    <col min="7197" max="7424" width="11.42578125" style="108"/>
    <col min="7425" max="7425" width="17.7109375" style="108" customWidth="1"/>
    <col min="7426" max="7428" width="7.42578125" style="108" bestFit="1" customWidth="1"/>
    <col min="7429" max="7429" width="1.42578125" style="108" customWidth="1"/>
    <col min="7430" max="7432" width="7.28515625" style="108" customWidth="1"/>
    <col min="7433" max="7433" width="1.42578125" style="108" customWidth="1"/>
    <col min="7434" max="7436" width="7.28515625" style="108" customWidth="1"/>
    <col min="7437" max="7437" width="1.85546875" style="108" customWidth="1"/>
    <col min="7438" max="7440" width="7.28515625" style="108" customWidth="1"/>
    <col min="7441" max="7441" width="1.5703125" style="108" customWidth="1"/>
    <col min="7442" max="7444" width="7.28515625" style="108" customWidth="1"/>
    <col min="7445" max="7445" width="1.140625" style="108" customWidth="1"/>
    <col min="7446" max="7448" width="7.28515625" style="108" customWidth="1"/>
    <col min="7449" max="7449" width="1.42578125" style="108" customWidth="1"/>
    <col min="7450" max="7452" width="7.28515625" style="108" customWidth="1"/>
    <col min="7453" max="7680" width="11.42578125" style="108"/>
    <col min="7681" max="7681" width="17.7109375" style="108" customWidth="1"/>
    <col min="7682" max="7684" width="7.42578125" style="108" bestFit="1" customWidth="1"/>
    <col min="7685" max="7685" width="1.42578125" style="108" customWidth="1"/>
    <col min="7686" max="7688" width="7.28515625" style="108" customWidth="1"/>
    <col min="7689" max="7689" width="1.42578125" style="108" customWidth="1"/>
    <col min="7690" max="7692" width="7.28515625" style="108" customWidth="1"/>
    <col min="7693" max="7693" width="1.85546875" style="108" customWidth="1"/>
    <col min="7694" max="7696" width="7.28515625" style="108" customWidth="1"/>
    <col min="7697" max="7697" width="1.5703125" style="108" customWidth="1"/>
    <col min="7698" max="7700" width="7.28515625" style="108" customWidth="1"/>
    <col min="7701" max="7701" width="1.140625" style="108" customWidth="1"/>
    <col min="7702" max="7704" width="7.28515625" style="108" customWidth="1"/>
    <col min="7705" max="7705" width="1.42578125" style="108" customWidth="1"/>
    <col min="7706" max="7708" width="7.28515625" style="108" customWidth="1"/>
    <col min="7709" max="7936" width="11.42578125" style="108"/>
    <col min="7937" max="7937" width="17.7109375" style="108" customWidth="1"/>
    <col min="7938" max="7940" width="7.42578125" style="108" bestFit="1" customWidth="1"/>
    <col min="7941" max="7941" width="1.42578125" style="108" customWidth="1"/>
    <col min="7942" max="7944" width="7.28515625" style="108" customWidth="1"/>
    <col min="7945" max="7945" width="1.42578125" style="108" customWidth="1"/>
    <col min="7946" max="7948" width="7.28515625" style="108" customWidth="1"/>
    <col min="7949" max="7949" width="1.85546875" style="108" customWidth="1"/>
    <col min="7950" max="7952" width="7.28515625" style="108" customWidth="1"/>
    <col min="7953" max="7953" width="1.5703125" style="108" customWidth="1"/>
    <col min="7954" max="7956" width="7.28515625" style="108" customWidth="1"/>
    <col min="7957" max="7957" width="1.140625" style="108" customWidth="1"/>
    <col min="7958" max="7960" width="7.28515625" style="108" customWidth="1"/>
    <col min="7961" max="7961" width="1.42578125" style="108" customWidth="1"/>
    <col min="7962" max="7964" width="7.28515625" style="108" customWidth="1"/>
    <col min="7965" max="8192" width="11.42578125" style="108"/>
    <col min="8193" max="8193" width="17.7109375" style="108" customWidth="1"/>
    <col min="8194" max="8196" width="7.42578125" style="108" bestFit="1" customWidth="1"/>
    <col min="8197" max="8197" width="1.42578125" style="108" customWidth="1"/>
    <col min="8198" max="8200" width="7.28515625" style="108" customWidth="1"/>
    <col min="8201" max="8201" width="1.42578125" style="108" customWidth="1"/>
    <col min="8202" max="8204" width="7.28515625" style="108" customWidth="1"/>
    <col min="8205" max="8205" width="1.85546875" style="108" customWidth="1"/>
    <col min="8206" max="8208" width="7.28515625" style="108" customWidth="1"/>
    <col min="8209" max="8209" width="1.5703125" style="108" customWidth="1"/>
    <col min="8210" max="8212" width="7.28515625" style="108" customWidth="1"/>
    <col min="8213" max="8213" width="1.140625" style="108" customWidth="1"/>
    <col min="8214" max="8216" width="7.28515625" style="108" customWidth="1"/>
    <col min="8217" max="8217" width="1.42578125" style="108" customWidth="1"/>
    <col min="8218" max="8220" width="7.28515625" style="108" customWidth="1"/>
    <col min="8221" max="8448" width="11.42578125" style="108"/>
    <col min="8449" max="8449" width="17.7109375" style="108" customWidth="1"/>
    <col min="8450" max="8452" width="7.42578125" style="108" bestFit="1" customWidth="1"/>
    <col min="8453" max="8453" width="1.42578125" style="108" customWidth="1"/>
    <col min="8454" max="8456" width="7.28515625" style="108" customWidth="1"/>
    <col min="8457" max="8457" width="1.42578125" style="108" customWidth="1"/>
    <col min="8458" max="8460" width="7.28515625" style="108" customWidth="1"/>
    <col min="8461" max="8461" width="1.85546875" style="108" customWidth="1"/>
    <col min="8462" max="8464" width="7.28515625" style="108" customWidth="1"/>
    <col min="8465" max="8465" width="1.5703125" style="108" customWidth="1"/>
    <col min="8466" max="8468" width="7.28515625" style="108" customWidth="1"/>
    <col min="8469" max="8469" width="1.140625" style="108" customWidth="1"/>
    <col min="8470" max="8472" width="7.28515625" style="108" customWidth="1"/>
    <col min="8473" max="8473" width="1.42578125" style="108" customWidth="1"/>
    <col min="8474" max="8476" width="7.28515625" style="108" customWidth="1"/>
    <col min="8477" max="8704" width="11.42578125" style="108"/>
    <col min="8705" max="8705" width="17.7109375" style="108" customWidth="1"/>
    <col min="8706" max="8708" width="7.42578125" style="108" bestFit="1" customWidth="1"/>
    <col min="8709" max="8709" width="1.42578125" style="108" customWidth="1"/>
    <col min="8710" max="8712" width="7.28515625" style="108" customWidth="1"/>
    <col min="8713" max="8713" width="1.42578125" style="108" customWidth="1"/>
    <col min="8714" max="8716" width="7.28515625" style="108" customWidth="1"/>
    <col min="8717" max="8717" width="1.85546875" style="108" customWidth="1"/>
    <col min="8718" max="8720" width="7.28515625" style="108" customWidth="1"/>
    <col min="8721" max="8721" width="1.5703125" style="108" customWidth="1"/>
    <col min="8722" max="8724" width="7.28515625" style="108" customWidth="1"/>
    <col min="8725" max="8725" width="1.140625" style="108" customWidth="1"/>
    <col min="8726" max="8728" width="7.28515625" style="108" customWidth="1"/>
    <col min="8729" max="8729" width="1.42578125" style="108" customWidth="1"/>
    <col min="8730" max="8732" width="7.28515625" style="108" customWidth="1"/>
    <col min="8733" max="8960" width="11.42578125" style="108"/>
    <col min="8961" max="8961" width="17.7109375" style="108" customWidth="1"/>
    <col min="8962" max="8964" width="7.42578125" style="108" bestFit="1" customWidth="1"/>
    <col min="8965" max="8965" width="1.42578125" style="108" customWidth="1"/>
    <col min="8966" max="8968" width="7.28515625" style="108" customWidth="1"/>
    <col min="8969" max="8969" width="1.42578125" style="108" customWidth="1"/>
    <col min="8970" max="8972" width="7.28515625" style="108" customWidth="1"/>
    <col min="8973" max="8973" width="1.85546875" style="108" customWidth="1"/>
    <col min="8974" max="8976" width="7.28515625" style="108" customWidth="1"/>
    <col min="8977" max="8977" width="1.5703125" style="108" customWidth="1"/>
    <col min="8978" max="8980" width="7.28515625" style="108" customWidth="1"/>
    <col min="8981" max="8981" width="1.140625" style="108" customWidth="1"/>
    <col min="8982" max="8984" width="7.28515625" style="108" customWidth="1"/>
    <col min="8985" max="8985" width="1.42578125" style="108" customWidth="1"/>
    <col min="8986" max="8988" width="7.28515625" style="108" customWidth="1"/>
    <col min="8989" max="9216" width="11.42578125" style="108"/>
    <col min="9217" max="9217" width="17.7109375" style="108" customWidth="1"/>
    <col min="9218" max="9220" width="7.42578125" style="108" bestFit="1" customWidth="1"/>
    <col min="9221" max="9221" width="1.42578125" style="108" customWidth="1"/>
    <col min="9222" max="9224" width="7.28515625" style="108" customWidth="1"/>
    <col min="9225" max="9225" width="1.42578125" style="108" customWidth="1"/>
    <col min="9226" max="9228" width="7.28515625" style="108" customWidth="1"/>
    <col min="9229" max="9229" width="1.85546875" style="108" customWidth="1"/>
    <col min="9230" max="9232" width="7.28515625" style="108" customWidth="1"/>
    <col min="9233" max="9233" width="1.5703125" style="108" customWidth="1"/>
    <col min="9234" max="9236" width="7.28515625" style="108" customWidth="1"/>
    <col min="9237" max="9237" width="1.140625" style="108" customWidth="1"/>
    <col min="9238" max="9240" width="7.28515625" style="108" customWidth="1"/>
    <col min="9241" max="9241" width="1.42578125" style="108" customWidth="1"/>
    <col min="9242" max="9244" width="7.28515625" style="108" customWidth="1"/>
    <col min="9245" max="9472" width="11.42578125" style="108"/>
    <col min="9473" max="9473" width="17.7109375" style="108" customWidth="1"/>
    <col min="9474" max="9476" width="7.42578125" style="108" bestFit="1" customWidth="1"/>
    <col min="9477" max="9477" width="1.42578125" style="108" customWidth="1"/>
    <col min="9478" max="9480" width="7.28515625" style="108" customWidth="1"/>
    <col min="9481" max="9481" width="1.42578125" style="108" customWidth="1"/>
    <col min="9482" max="9484" width="7.28515625" style="108" customWidth="1"/>
    <col min="9485" max="9485" width="1.85546875" style="108" customWidth="1"/>
    <col min="9486" max="9488" width="7.28515625" style="108" customWidth="1"/>
    <col min="9489" max="9489" width="1.5703125" style="108" customWidth="1"/>
    <col min="9490" max="9492" width="7.28515625" style="108" customWidth="1"/>
    <col min="9493" max="9493" width="1.140625" style="108" customWidth="1"/>
    <col min="9494" max="9496" width="7.28515625" style="108" customWidth="1"/>
    <col min="9497" max="9497" width="1.42578125" style="108" customWidth="1"/>
    <col min="9498" max="9500" width="7.28515625" style="108" customWidth="1"/>
    <col min="9501" max="9728" width="11.42578125" style="108"/>
    <col min="9729" max="9729" width="17.7109375" style="108" customWidth="1"/>
    <col min="9730" max="9732" width="7.42578125" style="108" bestFit="1" customWidth="1"/>
    <col min="9733" max="9733" width="1.42578125" style="108" customWidth="1"/>
    <col min="9734" max="9736" width="7.28515625" style="108" customWidth="1"/>
    <col min="9737" max="9737" width="1.42578125" style="108" customWidth="1"/>
    <col min="9738" max="9740" width="7.28515625" style="108" customWidth="1"/>
    <col min="9741" max="9741" width="1.85546875" style="108" customWidth="1"/>
    <col min="9742" max="9744" width="7.28515625" style="108" customWidth="1"/>
    <col min="9745" max="9745" width="1.5703125" style="108" customWidth="1"/>
    <col min="9746" max="9748" width="7.28515625" style="108" customWidth="1"/>
    <col min="9749" max="9749" width="1.140625" style="108" customWidth="1"/>
    <col min="9750" max="9752" width="7.28515625" style="108" customWidth="1"/>
    <col min="9753" max="9753" width="1.42578125" style="108" customWidth="1"/>
    <col min="9754" max="9756" width="7.28515625" style="108" customWidth="1"/>
    <col min="9757" max="9984" width="11.42578125" style="108"/>
    <col min="9985" max="9985" width="17.7109375" style="108" customWidth="1"/>
    <col min="9986" max="9988" width="7.42578125" style="108" bestFit="1" customWidth="1"/>
    <col min="9989" max="9989" width="1.42578125" style="108" customWidth="1"/>
    <col min="9990" max="9992" width="7.28515625" style="108" customWidth="1"/>
    <col min="9993" max="9993" width="1.42578125" style="108" customWidth="1"/>
    <col min="9994" max="9996" width="7.28515625" style="108" customWidth="1"/>
    <col min="9997" max="9997" width="1.85546875" style="108" customWidth="1"/>
    <col min="9998" max="10000" width="7.28515625" style="108" customWidth="1"/>
    <col min="10001" max="10001" width="1.5703125" style="108" customWidth="1"/>
    <col min="10002" max="10004" width="7.28515625" style="108" customWidth="1"/>
    <col min="10005" max="10005" width="1.140625" style="108" customWidth="1"/>
    <col min="10006" max="10008" width="7.28515625" style="108" customWidth="1"/>
    <col min="10009" max="10009" width="1.42578125" style="108" customWidth="1"/>
    <col min="10010" max="10012" width="7.28515625" style="108" customWidth="1"/>
    <col min="10013" max="10240" width="11.42578125" style="108"/>
    <col min="10241" max="10241" width="17.7109375" style="108" customWidth="1"/>
    <col min="10242" max="10244" width="7.42578125" style="108" bestFit="1" customWidth="1"/>
    <col min="10245" max="10245" width="1.42578125" style="108" customWidth="1"/>
    <col min="10246" max="10248" width="7.28515625" style="108" customWidth="1"/>
    <col min="10249" max="10249" width="1.42578125" style="108" customWidth="1"/>
    <col min="10250" max="10252" width="7.28515625" style="108" customWidth="1"/>
    <col min="10253" max="10253" width="1.85546875" style="108" customWidth="1"/>
    <col min="10254" max="10256" width="7.28515625" style="108" customWidth="1"/>
    <col min="10257" max="10257" width="1.5703125" style="108" customWidth="1"/>
    <col min="10258" max="10260" width="7.28515625" style="108" customWidth="1"/>
    <col min="10261" max="10261" width="1.140625" style="108" customWidth="1"/>
    <col min="10262" max="10264" width="7.28515625" style="108" customWidth="1"/>
    <col min="10265" max="10265" width="1.42578125" style="108" customWidth="1"/>
    <col min="10266" max="10268" width="7.28515625" style="108" customWidth="1"/>
    <col min="10269" max="10496" width="11.42578125" style="108"/>
    <col min="10497" max="10497" width="17.7109375" style="108" customWidth="1"/>
    <col min="10498" max="10500" width="7.42578125" style="108" bestFit="1" customWidth="1"/>
    <col min="10501" max="10501" width="1.42578125" style="108" customWidth="1"/>
    <col min="10502" max="10504" width="7.28515625" style="108" customWidth="1"/>
    <col min="10505" max="10505" width="1.42578125" style="108" customWidth="1"/>
    <col min="10506" max="10508" width="7.28515625" style="108" customWidth="1"/>
    <col min="10509" max="10509" width="1.85546875" style="108" customWidth="1"/>
    <col min="10510" max="10512" width="7.28515625" style="108" customWidth="1"/>
    <col min="10513" max="10513" width="1.5703125" style="108" customWidth="1"/>
    <col min="10514" max="10516" width="7.28515625" style="108" customWidth="1"/>
    <col min="10517" max="10517" width="1.140625" style="108" customWidth="1"/>
    <col min="10518" max="10520" width="7.28515625" style="108" customWidth="1"/>
    <col min="10521" max="10521" width="1.42578125" style="108" customWidth="1"/>
    <col min="10522" max="10524" width="7.28515625" style="108" customWidth="1"/>
    <col min="10525" max="10752" width="11.42578125" style="108"/>
    <col min="10753" max="10753" width="17.7109375" style="108" customWidth="1"/>
    <col min="10754" max="10756" width="7.42578125" style="108" bestFit="1" customWidth="1"/>
    <col min="10757" max="10757" width="1.42578125" style="108" customWidth="1"/>
    <col min="10758" max="10760" width="7.28515625" style="108" customWidth="1"/>
    <col min="10761" max="10761" width="1.42578125" style="108" customWidth="1"/>
    <col min="10762" max="10764" width="7.28515625" style="108" customWidth="1"/>
    <col min="10765" max="10765" width="1.85546875" style="108" customWidth="1"/>
    <col min="10766" max="10768" width="7.28515625" style="108" customWidth="1"/>
    <col min="10769" max="10769" width="1.5703125" style="108" customWidth="1"/>
    <col min="10770" max="10772" width="7.28515625" style="108" customWidth="1"/>
    <col min="10773" max="10773" width="1.140625" style="108" customWidth="1"/>
    <col min="10774" max="10776" width="7.28515625" style="108" customWidth="1"/>
    <col min="10777" max="10777" width="1.42578125" style="108" customWidth="1"/>
    <col min="10778" max="10780" width="7.28515625" style="108" customWidth="1"/>
    <col min="10781" max="11008" width="11.42578125" style="108"/>
    <col min="11009" max="11009" width="17.7109375" style="108" customWidth="1"/>
    <col min="11010" max="11012" width="7.42578125" style="108" bestFit="1" customWidth="1"/>
    <col min="11013" max="11013" width="1.42578125" style="108" customWidth="1"/>
    <col min="11014" max="11016" width="7.28515625" style="108" customWidth="1"/>
    <col min="11017" max="11017" width="1.42578125" style="108" customWidth="1"/>
    <col min="11018" max="11020" width="7.28515625" style="108" customWidth="1"/>
    <col min="11021" max="11021" width="1.85546875" style="108" customWidth="1"/>
    <col min="11022" max="11024" width="7.28515625" style="108" customWidth="1"/>
    <col min="11025" max="11025" width="1.5703125" style="108" customWidth="1"/>
    <col min="11026" max="11028" width="7.28515625" style="108" customWidth="1"/>
    <col min="11029" max="11029" width="1.140625" style="108" customWidth="1"/>
    <col min="11030" max="11032" width="7.28515625" style="108" customWidth="1"/>
    <col min="11033" max="11033" width="1.42578125" style="108" customWidth="1"/>
    <col min="11034" max="11036" width="7.28515625" style="108" customWidth="1"/>
    <col min="11037" max="11264" width="11.42578125" style="108"/>
    <col min="11265" max="11265" width="17.7109375" style="108" customWidth="1"/>
    <col min="11266" max="11268" width="7.42578125" style="108" bestFit="1" customWidth="1"/>
    <col min="11269" max="11269" width="1.42578125" style="108" customWidth="1"/>
    <col min="11270" max="11272" width="7.28515625" style="108" customWidth="1"/>
    <col min="11273" max="11273" width="1.42578125" style="108" customWidth="1"/>
    <col min="11274" max="11276" width="7.28515625" style="108" customWidth="1"/>
    <col min="11277" max="11277" width="1.85546875" style="108" customWidth="1"/>
    <col min="11278" max="11280" width="7.28515625" style="108" customWidth="1"/>
    <col min="11281" max="11281" width="1.5703125" style="108" customWidth="1"/>
    <col min="11282" max="11284" width="7.28515625" style="108" customWidth="1"/>
    <col min="11285" max="11285" width="1.140625" style="108" customWidth="1"/>
    <col min="11286" max="11288" width="7.28515625" style="108" customWidth="1"/>
    <col min="11289" max="11289" width="1.42578125" style="108" customWidth="1"/>
    <col min="11290" max="11292" width="7.28515625" style="108" customWidth="1"/>
    <col min="11293" max="11520" width="11.42578125" style="108"/>
    <col min="11521" max="11521" width="17.7109375" style="108" customWidth="1"/>
    <col min="11522" max="11524" width="7.42578125" style="108" bestFit="1" customWidth="1"/>
    <col min="11525" max="11525" width="1.42578125" style="108" customWidth="1"/>
    <col min="11526" max="11528" width="7.28515625" style="108" customWidth="1"/>
    <col min="11529" max="11529" width="1.42578125" style="108" customWidth="1"/>
    <col min="11530" max="11532" width="7.28515625" style="108" customWidth="1"/>
    <col min="11533" max="11533" width="1.85546875" style="108" customWidth="1"/>
    <col min="11534" max="11536" width="7.28515625" style="108" customWidth="1"/>
    <col min="11537" max="11537" width="1.5703125" style="108" customWidth="1"/>
    <col min="11538" max="11540" width="7.28515625" style="108" customWidth="1"/>
    <col min="11541" max="11541" width="1.140625" style="108" customWidth="1"/>
    <col min="11542" max="11544" width="7.28515625" style="108" customWidth="1"/>
    <col min="11545" max="11545" width="1.42578125" style="108" customWidth="1"/>
    <col min="11546" max="11548" width="7.28515625" style="108" customWidth="1"/>
    <col min="11549" max="11776" width="11.42578125" style="108"/>
    <col min="11777" max="11777" width="17.7109375" style="108" customWidth="1"/>
    <col min="11778" max="11780" width="7.42578125" style="108" bestFit="1" customWidth="1"/>
    <col min="11781" max="11781" width="1.42578125" style="108" customWidth="1"/>
    <col min="11782" max="11784" width="7.28515625" style="108" customWidth="1"/>
    <col min="11785" max="11785" width="1.42578125" style="108" customWidth="1"/>
    <col min="11786" max="11788" width="7.28515625" style="108" customWidth="1"/>
    <col min="11789" max="11789" width="1.85546875" style="108" customWidth="1"/>
    <col min="11790" max="11792" width="7.28515625" style="108" customWidth="1"/>
    <col min="11793" max="11793" width="1.5703125" style="108" customWidth="1"/>
    <col min="11794" max="11796" width="7.28515625" style="108" customWidth="1"/>
    <col min="11797" max="11797" width="1.140625" style="108" customWidth="1"/>
    <col min="11798" max="11800" width="7.28515625" style="108" customWidth="1"/>
    <col min="11801" max="11801" width="1.42578125" style="108" customWidth="1"/>
    <col min="11802" max="11804" width="7.28515625" style="108" customWidth="1"/>
    <col min="11805" max="12032" width="11.42578125" style="108"/>
    <col min="12033" max="12033" width="17.7109375" style="108" customWidth="1"/>
    <col min="12034" max="12036" width="7.42578125" style="108" bestFit="1" customWidth="1"/>
    <col min="12037" max="12037" width="1.42578125" style="108" customWidth="1"/>
    <col min="12038" max="12040" width="7.28515625" style="108" customWidth="1"/>
    <col min="12041" max="12041" width="1.42578125" style="108" customWidth="1"/>
    <col min="12042" max="12044" width="7.28515625" style="108" customWidth="1"/>
    <col min="12045" max="12045" width="1.85546875" style="108" customWidth="1"/>
    <col min="12046" max="12048" width="7.28515625" style="108" customWidth="1"/>
    <col min="12049" max="12049" width="1.5703125" style="108" customWidth="1"/>
    <col min="12050" max="12052" width="7.28515625" style="108" customWidth="1"/>
    <col min="12053" max="12053" width="1.140625" style="108" customWidth="1"/>
    <col min="12054" max="12056" width="7.28515625" style="108" customWidth="1"/>
    <col min="12057" max="12057" width="1.42578125" style="108" customWidth="1"/>
    <col min="12058" max="12060" width="7.28515625" style="108" customWidth="1"/>
    <col min="12061" max="12288" width="11.42578125" style="108"/>
    <col min="12289" max="12289" width="17.7109375" style="108" customWidth="1"/>
    <col min="12290" max="12292" width="7.42578125" style="108" bestFit="1" customWidth="1"/>
    <col min="12293" max="12293" width="1.42578125" style="108" customWidth="1"/>
    <col min="12294" max="12296" width="7.28515625" style="108" customWidth="1"/>
    <col min="12297" max="12297" width="1.42578125" style="108" customWidth="1"/>
    <col min="12298" max="12300" width="7.28515625" style="108" customWidth="1"/>
    <col min="12301" max="12301" width="1.85546875" style="108" customWidth="1"/>
    <col min="12302" max="12304" width="7.28515625" style="108" customWidth="1"/>
    <col min="12305" max="12305" width="1.5703125" style="108" customWidth="1"/>
    <col min="12306" max="12308" width="7.28515625" style="108" customWidth="1"/>
    <col min="12309" max="12309" width="1.140625" style="108" customWidth="1"/>
    <col min="12310" max="12312" width="7.28515625" style="108" customWidth="1"/>
    <col min="12313" max="12313" width="1.42578125" style="108" customWidth="1"/>
    <col min="12314" max="12316" width="7.28515625" style="108" customWidth="1"/>
    <col min="12317" max="12544" width="11.42578125" style="108"/>
    <col min="12545" max="12545" width="17.7109375" style="108" customWidth="1"/>
    <col min="12546" max="12548" width="7.42578125" style="108" bestFit="1" customWidth="1"/>
    <col min="12549" max="12549" width="1.42578125" style="108" customWidth="1"/>
    <col min="12550" max="12552" width="7.28515625" style="108" customWidth="1"/>
    <col min="12553" max="12553" width="1.42578125" style="108" customWidth="1"/>
    <col min="12554" max="12556" width="7.28515625" style="108" customWidth="1"/>
    <col min="12557" max="12557" width="1.85546875" style="108" customWidth="1"/>
    <col min="12558" max="12560" width="7.28515625" style="108" customWidth="1"/>
    <col min="12561" max="12561" width="1.5703125" style="108" customWidth="1"/>
    <col min="12562" max="12564" width="7.28515625" style="108" customWidth="1"/>
    <col min="12565" max="12565" width="1.140625" style="108" customWidth="1"/>
    <col min="12566" max="12568" width="7.28515625" style="108" customWidth="1"/>
    <col min="12569" max="12569" width="1.42578125" style="108" customWidth="1"/>
    <col min="12570" max="12572" width="7.28515625" style="108" customWidth="1"/>
    <col min="12573" max="12800" width="11.42578125" style="108"/>
    <col min="12801" max="12801" width="17.7109375" style="108" customWidth="1"/>
    <col min="12802" max="12804" width="7.42578125" style="108" bestFit="1" customWidth="1"/>
    <col min="12805" max="12805" width="1.42578125" style="108" customWidth="1"/>
    <col min="12806" max="12808" width="7.28515625" style="108" customWidth="1"/>
    <col min="12809" max="12809" width="1.42578125" style="108" customWidth="1"/>
    <col min="12810" max="12812" width="7.28515625" style="108" customWidth="1"/>
    <col min="12813" max="12813" width="1.85546875" style="108" customWidth="1"/>
    <col min="12814" max="12816" width="7.28515625" style="108" customWidth="1"/>
    <col min="12817" max="12817" width="1.5703125" style="108" customWidth="1"/>
    <col min="12818" max="12820" width="7.28515625" style="108" customWidth="1"/>
    <col min="12821" max="12821" width="1.140625" style="108" customWidth="1"/>
    <col min="12822" max="12824" width="7.28515625" style="108" customWidth="1"/>
    <col min="12825" max="12825" width="1.42578125" style="108" customWidth="1"/>
    <col min="12826" max="12828" width="7.28515625" style="108" customWidth="1"/>
    <col min="12829" max="13056" width="11.42578125" style="108"/>
    <col min="13057" max="13057" width="17.7109375" style="108" customWidth="1"/>
    <col min="13058" max="13060" width="7.42578125" style="108" bestFit="1" customWidth="1"/>
    <col min="13061" max="13061" width="1.42578125" style="108" customWidth="1"/>
    <col min="13062" max="13064" width="7.28515625" style="108" customWidth="1"/>
    <col min="13065" max="13065" width="1.42578125" style="108" customWidth="1"/>
    <col min="13066" max="13068" width="7.28515625" style="108" customWidth="1"/>
    <col min="13069" max="13069" width="1.85546875" style="108" customWidth="1"/>
    <col min="13070" max="13072" width="7.28515625" style="108" customWidth="1"/>
    <col min="13073" max="13073" width="1.5703125" style="108" customWidth="1"/>
    <col min="13074" max="13076" width="7.28515625" style="108" customWidth="1"/>
    <col min="13077" max="13077" width="1.140625" style="108" customWidth="1"/>
    <col min="13078" max="13080" width="7.28515625" style="108" customWidth="1"/>
    <col min="13081" max="13081" width="1.42578125" style="108" customWidth="1"/>
    <col min="13082" max="13084" width="7.28515625" style="108" customWidth="1"/>
    <col min="13085" max="13312" width="11.42578125" style="108"/>
    <col min="13313" max="13313" width="17.7109375" style="108" customWidth="1"/>
    <col min="13314" max="13316" width="7.42578125" style="108" bestFit="1" customWidth="1"/>
    <col min="13317" max="13317" width="1.42578125" style="108" customWidth="1"/>
    <col min="13318" max="13320" width="7.28515625" style="108" customWidth="1"/>
    <col min="13321" max="13321" width="1.42578125" style="108" customWidth="1"/>
    <col min="13322" max="13324" width="7.28515625" style="108" customWidth="1"/>
    <col min="13325" max="13325" width="1.85546875" style="108" customWidth="1"/>
    <col min="13326" max="13328" width="7.28515625" style="108" customWidth="1"/>
    <col min="13329" max="13329" width="1.5703125" style="108" customWidth="1"/>
    <col min="13330" max="13332" width="7.28515625" style="108" customWidth="1"/>
    <col min="13333" max="13333" width="1.140625" style="108" customWidth="1"/>
    <col min="13334" max="13336" width="7.28515625" style="108" customWidth="1"/>
    <col min="13337" max="13337" width="1.42578125" style="108" customWidth="1"/>
    <col min="13338" max="13340" width="7.28515625" style="108" customWidth="1"/>
    <col min="13341" max="13568" width="11.42578125" style="108"/>
    <col min="13569" max="13569" width="17.7109375" style="108" customWidth="1"/>
    <col min="13570" max="13572" width="7.42578125" style="108" bestFit="1" customWidth="1"/>
    <col min="13573" max="13573" width="1.42578125" style="108" customWidth="1"/>
    <col min="13574" max="13576" width="7.28515625" style="108" customWidth="1"/>
    <col min="13577" max="13577" width="1.42578125" style="108" customWidth="1"/>
    <col min="13578" max="13580" width="7.28515625" style="108" customWidth="1"/>
    <col min="13581" max="13581" width="1.85546875" style="108" customWidth="1"/>
    <col min="13582" max="13584" width="7.28515625" style="108" customWidth="1"/>
    <col min="13585" max="13585" width="1.5703125" style="108" customWidth="1"/>
    <col min="13586" max="13588" width="7.28515625" style="108" customWidth="1"/>
    <col min="13589" max="13589" width="1.140625" style="108" customWidth="1"/>
    <col min="13590" max="13592" width="7.28515625" style="108" customWidth="1"/>
    <col min="13593" max="13593" width="1.42578125" style="108" customWidth="1"/>
    <col min="13594" max="13596" width="7.28515625" style="108" customWidth="1"/>
    <col min="13597" max="13824" width="11.42578125" style="108"/>
    <col min="13825" max="13825" width="17.7109375" style="108" customWidth="1"/>
    <col min="13826" max="13828" width="7.42578125" style="108" bestFit="1" customWidth="1"/>
    <col min="13829" max="13829" width="1.42578125" style="108" customWidth="1"/>
    <col min="13830" max="13832" width="7.28515625" style="108" customWidth="1"/>
    <col min="13833" max="13833" width="1.42578125" style="108" customWidth="1"/>
    <col min="13834" max="13836" width="7.28515625" style="108" customWidth="1"/>
    <col min="13837" max="13837" width="1.85546875" style="108" customWidth="1"/>
    <col min="13838" max="13840" width="7.28515625" style="108" customWidth="1"/>
    <col min="13841" max="13841" width="1.5703125" style="108" customWidth="1"/>
    <col min="13842" max="13844" width="7.28515625" style="108" customWidth="1"/>
    <col min="13845" max="13845" width="1.140625" style="108" customWidth="1"/>
    <col min="13846" max="13848" width="7.28515625" style="108" customWidth="1"/>
    <col min="13849" max="13849" width="1.42578125" style="108" customWidth="1"/>
    <col min="13850" max="13852" width="7.28515625" style="108" customWidth="1"/>
    <col min="13853" max="14080" width="11.42578125" style="108"/>
    <col min="14081" max="14081" width="17.7109375" style="108" customWidth="1"/>
    <col min="14082" max="14084" width="7.42578125" style="108" bestFit="1" customWidth="1"/>
    <col min="14085" max="14085" width="1.42578125" style="108" customWidth="1"/>
    <col min="14086" max="14088" width="7.28515625" style="108" customWidth="1"/>
    <col min="14089" max="14089" width="1.42578125" style="108" customWidth="1"/>
    <col min="14090" max="14092" width="7.28515625" style="108" customWidth="1"/>
    <col min="14093" max="14093" width="1.85546875" style="108" customWidth="1"/>
    <col min="14094" max="14096" width="7.28515625" style="108" customWidth="1"/>
    <col min="14097" max="14097" width="1.5703125" style="108" customWidth="1"/>
    <col min="14098" max="14100" width="7.28515625" style="108" customWidth="1"/>
    <col min="14101" max="14101" width="1.140625" style="108" customWidth="1"/>
    <col min="14102" max="14104" width="7.28515625" style="108" customWidth="1"/>
    <col min="14105" max="14105" width="1.42578125" style="108" customWidth="1"/>
    <col min="14106" max="14108" width="7.28515625" style="108" customWidth="1"/>
    <col min="14109" max="14336" width="11.42578125" style="108"/>
    <col min="14337" max="14337" width="17.7109375" style="108" customWidth="1"/>
    <col min="14338" max="14340" width="7.42578125" style="108" bestFit="1" customWidth="1"/>
    <col min="14341" max="14341" width="1.42578125" style="108" customWidth="1"/>
    <col min="14342" max="14344" width="7.28515625" style="108" customWidth="1"/>
    <col min="14345" max="14345" width="1.42578125" style="108" customWidth="1"/>
    <col min="14346" max="14348" width="7.28515625" style="108" customWidth="1"/>
    <col min="14349" max="14349" width="1.85546875" style="108" customWidth="1"/>
    <col min="14350" max="14352" width="7.28515625" style="108" customWidth="1"/>
    <col min="14353" max="14353" width="1.5703125" style="108" customWidth="1"/>
    <col min="14354" max="14356" width="7.28515625" style="108" customWidth="1"/>
    <col min="14357" max="14357" width="1.140625" style="108" customWidth="1"/>
    <col min="14358" max="14360" width="7.28515625" style="108" customWidth="1"/>
    <col min="14361" max="14361" width="1.42578125" style="108" customWidth="1"/>
    <col min="14362" max="14364" width="7.28515625" style="108" customWidth="1"/>
    <col min="14365" max="14592" width="11.42578125" style="108"/>
    <col min="14593" max="14593" width="17.7109375" style="108" customWidth="1"/>
    <col min="14594" max="14596" width="7.42578125" style="108" bestFit="1" customWidth="1"/>
    <col min="14597" max="14597" width="1.42578125" style="108" customWidth="1"/>
    <col min="14598" max="14600" width="7.28515625" style="108" customWidth="1"/>
    <col min="14601" max="14601" width="1.42578125" style="108" customWidth="1"/>
    <col min="14602" max="14604" width="7.28515625" style="108" customWidth="1"/>
    <col min="14605" max="14605" width="1.85546875" style="108" customWidth="1"/>
    <col min="14606" max="14608" width="7.28515625" style="108" customWidth="1"/>
    <col min="14609" max="14609" width="1.5703125" style="108" customWidth="1"/>
    <col min="14610" max="14612" width="7.28515625" style="108" customWidth="1"/>
    <col min="14613" max="14613" width="1.140625" style="108" customWidth="1"/>
    <col min="14614" max="14616" width="7.28515625" style="108" customWidth="1"/>
    <col min="14617" max="14617" width="1.42578125" style="108" customWidth="1"/>
    <col min="14618" max="14620" width="7.28515625" style="108" customWidth="1"/>
    <col min="14621" max="14848" width="11.42578125" style="108"/>
    <col min="14849" max="14849" width="17.7109375" style="108" customWidth="1"/>
    <col min="14850" max="14852" width="7.42578125" style="108" bestFit="1" customWidth="1"/>
    <col min="14853" max="14853" width="1.42578125" style="108" customWidth="1"/>
    <col min="14854" max="14856" width="7.28515625" style="108" customWidth="1"/>
    <col min="14857" max="14857" width="1.42578125" style="108" customWidth="1"/>
    <col min="14858" max="14860" width="7.28515625" style="108" customWidth="1"/>
    <col min="14861" max="14861" width="1.85546875" style="108" customWidth="1"/>
    <col min="14862" max="14864" width="7.28515625" style="108" customWidth="1"/>
    <col min="14865" max="14865" width="1.5703125" style="108" customWidth="1"/>
    <col min="14866" max="14868" width="7.28515625" style="108" customWidth="1"/>
    <col min="14869" max="14869" width="1.140625" style="108" customWidth="1"/>
    <col min="14870" max="14872" width="7.28515625" style="108" customWidth="1"/>
    <col min="14873" max="14873" width="1.42578125" style="108" customWidth="1"/>
    <col min="14874" max="14876" width="7.28515625" style="108" customWidth="1"/>
    <col min="14877" max="15104" width="11.42578125" style="108"/>
    <col min="15105" max="15105" width="17.7109375" style="108" customWidth="1"/>
    <col min="15106" max="15108" width="7.42578125" style="108" bestFit="1" customWidth="1"/>
    <col min="15109" max="15109" width="1.42578125" style="108" customWidth="1"/>
    <col min="15110" max="15112" width="7.28515625" style="108" customWidth="1"/>
    <col min="15113" max="15113" width="1.42578125" style="108" customWidth="1"/>
    <col min="15114" max="15116" width="7.28515625" style="108" customWidth="1"/>
    <col min="15117" max="15117" width="1.85546875" style="108" customWidth="1"/>
    <col min="15118" max="15120" width="7.28515625" style="108" customWidth="1"/>
    <col min="15121" max="15121" width="1.5703125" style="108" customWidth="1"/>
    <col min="15122" max="15124" width="7.28515625" style="108" customWidth="1"/>
    <col min="15125" max="15125" width="1.140625" style="108" customWidth="1"/>
    <col min="15126" max="15128" width="7.28515625" style="108" customWidth="1"/>
    <col min="15129" max="15129" width="1.42578125" style="108" customWidth="1"/>
    <col min="15130" max="15132" width="7.28515625" style="108" customWidth="1"/>
    <col min="15133" max="15360" width="11.42578125" style="108"/>
    <col min="15361" max="15361" width="17.7109375" style="108" customWidth="1"/>
    <col min="15362" max="15364" width="7.42578125" style="108" bestFit="1" customWidth="1"/>
    <col min="15365" max="15365" width="1.42578125" style="108" customWidth="1"/>
    <col min="15366" max="15368" width="7.28515625" style="108" customWidth="1"/>
    <col min="15369" max="15369" width="1.42578125" style="108" customWidth="1"/>
    <col min="15370" max="15372" width="7.28515625" style="108" customWidth="1"/>
    <col min="15373" max="15373" width="1.85546875" style="108" customWidth="1"/>
    <col min="15374" max="15376" width="7.28515625" style="108" customWidth="1"/>
    <col min="15377" max="15377" width="1.5703125" style="108" customWidth="1"/>
    <col min="15378" max="15380" width="7.28515625" style="108" customWidth="1"/>
    <col min="15381" max="15381" width="1.140625" style="108" customWidth="1"/>
    <col min="15382" max="15384" width="7.28515625" style="108" customWidth="1"/>
    <col min="15385" max="15385" width="1.42578125" style="108" customWidth="1"/>
    <col min="15386" max="15388" width="7.28515625" style="108" customWidth="1"/>
    <col min="15389" max="15616" width="11.42578125" style="108"/>
    <col min="15617" max="15617" width="17.7109375" style="108" customWidth="1"/>
    <col min="15618" max="15620" width="7.42578125" style="108" bestFit="1" customWidth="1"/>
    <col min="15621" max="15621" width="1.42578125" style="108" customWidth="1"/>
    <col min="15622" max="15624" width="7.28515625" style="108" customWidth="1"/>
    <col min="15625" max="15625" width="1.42578125" style="108" customWidth="1"/>
    <col min="15626" max="15628" width="7.28515625" style="108" customWidth="1"/>
    <col min="15629" max="15629" width="1.85546875" style="108" customWidth="1"/>
    <col min="15630" max="15632" width="7.28515625" style="108" customWidth="1"/>
    <col min="15633" max="15633" width="1.5703125" style="108" customWidth="1"/>
    <col min="15634" max="15636" width="7.28515625" style="108" customWidth="1"/>
    <col min="15637" max="15637" width="1.140625" style="108" customWidth="1"/>
    <col min="15638" max="15640" width="7.28515625" style="108" customWidth="1"/>
    <col min="15641" max="15641" width="1.42578125" style="108" customWidth="1"/>
    <col min="15642" max="15644" width="7.28515625" style="108" customWidth="1"/>
    <col min="15645" max="15872" width="11.42578125" style="108"/>
    <col min="15873" max="15873" width="17.7109375" style="108" customWidth="1"/>
    <col min="15874" max="15876" width="7.42578125" style="108" bestFit="1" customWidth="1"/>
    <col min="15877" max="15877" width="1.42578125" style="108" customWidth="1"/>
    <col min="15878" max="15880" width="7.28515625" style="108" customWidth="1"/>
    <col min="15881" max="15881" width="1.42578125" style="108" customWidth="1"/>
    <col min="15882" max="15884" width="7.28515625" style="108" customWidth="1"/>
    <col min="15885" max="15885" width="1.85546875" style="108" customWidth="1"/>
    <col min="15886" max="15888" width="7.28515625" style="108" customWidth="1"/>
    <col min="15889" max="15889" width="1.5703125" style="108" customWidth="1"/>
    <col min="15890" max="15892" width="7.28515625" style="108" customWidth="1"/>
    <col min="15893" max="15893" width="1.140625" style="108" customWidth="1"/>
    <col min="15894" max="15896" width="7.28515625" style="108" customWidth="1"/>
    <col min="15897" max="15897" width="1.42578125" style="108" customWidth="1"/>
    <col min="15898" max="15900" width="7.28515625" style="108" customWidth="1"/>
    <col min="15901" max="16128" width="11.42578125" style="108"/>
    <col min="16129" max="16129" width="17.7109375" style="108" customWidth="1"/>
    <col min="16130" max="16132" width="7.42578125" style="108" bestFit="1" customWidth="1"/>
    <col min="16133" max="16133" width="1.42578125" style="108" customWidth="1"/>
    <col min="16134" max="16136" width="7.28515625" style="108" customWidth="1"/>
    <col min="16137" max="16137" width="1.42578125" style="108" customWidth="1"/>
    <col min="16138" max="16140" width="7.28515625" style="108" customWidth="1"/>
    <col min="16141" max="16141" width="1.85546875" style="108" customWidth="1"/>
    <col min="16142" max="16144" width="7.28515625" style="108" customWidth="1"/>
    <col min="16145" max="16145" width="1.5703125" style="108" customWidth="1"/>
    <col min="16146" max="16148" width="7.28515625" style="108" customWidth="1"/>
    <col min="16149" max="16149" width="1.140625" style="108" customWidth="1"/>
    <col min="16150" max="16152" width="7.28515625" style="108" customWidth="1"/>
    <col min="16153" max="16153" width="1.42578125" style="108" customWidth="1"/>
    <col min="16154" max="16156" width="7.28515625" style="108" customWidth="1"/>
    <col min="16157" max="16384" width="11.42578125" style="108"/>
  </cols>
  <sheetData>
    <row r="1" spans="1:32" ht="15" customHeight="1" x14ac:dyDescent="0.2">
      <c r="A1" s="330" t="s">
        <v>328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D1" s="29"/>
      <c r="AE1" s="318" t="s">
        <v>356</v>
      </c>
      <c r="AF1" s="318"/>
    </row>
    <row r="2" spans="1:32" ht="15" customHeight="1" x14ac:dyDescent="0.2">
      <c r="A2" s="330" t="s">
        <v>339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D2" s="30"/>
      <c r="AE2" s="318"/>
      <c r="AF2" s="318"/>
    </row>
    <row r="3" spans="1:32" ht="15" customHeight="1" x14ac:dyDescent="0.25">
      <c r="A3" s="330" t="s">
        <v>254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</row>
    <row r="4" spans="1:32" ht="15" customHeight="1" x14ac:dyDescent="0.25">
      <c r="A4" s="330" t="s">
        <v>264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</row>
    <row r="5" spans="1:32" ht="15" customHeight="1" x14ac:dyDescent="0.25">
      <c r="A5" s="330" t="s">
        <v>248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</row>
    <row r="6" spans="1:32" ht="15" customHeight="1" x14ac:dyDescent="0.25">
      <c r="A6" s="330" t="s">
        <v>515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</row>
    <row r="7" spans="1:32" ht="15" customHeight="1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</row>
    <row r="8" spans="1:32" ht="15" customHeight="1" x14ac:dyDescent="0.25">
      <c r="A8" s="337" t="s">
        <v>260</v>
      </c>
      <c r="B8" s="331" t="s">
        <v>19</v>
      </c>
      <c r="C8" s="331"/>
      <c r="D8" s="331"/>
      <c r="E8" s="109"/>
      <c r="F8" s="331" t="s">
        <v>116</v>
      </c>
      <c r="G8" s="331"/>
      <c r="H8" s="331"/>
      <c r="I8" s="109"/>
      <c r="J8" s="331" t="s">
        <v>117</v>
      </c>
      <c r="K8" s="331"/>
      <c r="L8" s="331"/>
      <c r="M8" s="109"/>
      <c r="N8" s="331" t="s">
        <v>118</v>
      </c>
      <c r="O8" s="331"/>
      <c r="P8" s="331"/>
      <c r="Q8" s="109"/>
      <c r="R8" s="331" t="s">
        <v>119</v>
      </c>
      <c r="S8" s="331"/>
      <c r="T8" s="331"/>
      <c r="U8" s="109"/>
      <c r="V8" s="331" t="s">
        <v>120</v>
      </c>
      <c r="W8" s="331"/>
      <c r="X8" s="331"/>
      <c r="Y8" s="109"/>
      <c r="Z8" s="331" t="s">
        <v>121</v>
      </c>
      <c r="AA8" s="331"/>
      <c r="AB8" s="331"/>
    </row>
    <row r="9" spans="1:32" ht="15" customHeight="1" thickBot="1" x14ac:dyDescent="0.3">
      <c r="A9" s="338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  <c r="U9" s="111"/>
      <c r="V9" s="110" t="s">
        <v>70</v>
      </c>
      <c r="W9" s="110" t="s">
        <v>71</v>
      </c>
      <c r="X9" s="110" t="s">
        <v>72</v>
      </c>
      <c r="Y9" s="111"/>
      <c r="Z9" s="110" t="s">
        <v>70</v>
      </c>
      <c r="AA9" s="110" t="s">
        <v>71</v>
      </c>
      <c r="AB9" s="110" t="s">
        <v>72</v>
      </c>
    </row>
    <row r="10" spans="1:32" ht="15" customHeight="1" x14ac:dyDescent="0.25">
      <c r="A10" s="127"/>
      <c r="B10" s="113"/>
      <c r="C10" s="113"/>
      <c r="D10" s="113"/>
      <c r="E10" s="114"/>
      <c r="F10" s="113"/>
      <c r="G10" s="113"/>
      <c r="H10" s="113"/>
      <c r="I10" s="114"/>
      <c r="J10" s="113"/>
      <c r="K10" s="113"/>
      <c r="L10" s="113"/>
      <c r="M10" s="114"/>
      <c r="N10" s="113"/>
      <c r="O10" s="113"/>
      <c r="P10" s="113"/>
      <c r="Q10" s="114"/>
      <c r="R10" s="113"/>
      <c r="S10" s="113"/>
      <c r="T10" s="113"/>
      <c r="U10" s="114"/>
      <c r="V10" s="113"/>
      <c r="W10" s="113"/>
      <c r="X10" s="113"/>
      <c r="Y10" s="114"/>
      <c r="Z10" s="113"/>
      <c r="AA10" s="113"/>
      <c r="AB10" s="113"/>
    </row>
    <row r="11" spans="1:32" ht="15" customHeight="1" x14ac:dyDescent="0.25">
      <c r="A11" s="151" t="s">
        <v>262</v>
      </c>
      <c r="B11" s="153">
        <f>SUM(B13:B38)</f>
        <v>12432</v>
      </c>
      <c r="C11" s="153">
        <f>SUM(C13:C38)</f>
        <v>4528</v>
      </c>
      <c r="D11" s="153">
        <f>SUM(D13:D38)</f>
        <v>7904</v>
      </c>
      <c r="E11" s="153"/>
      <c r="F11" s="153" t="s">
        <v>61</v>
      </c>
      <c r="G11" s="153" t="s">
        <v>61</v>
      </c>
      <c r="H11" s="153" t="s">
        <v>61</v>
      </c>
      <c r="I11" s="153"/>
      <c r="J11" s="153" t="s">
        <v>61</v>
      </c>
      <c r="K11" s="153" t="s">
        <v>61</v>
      </c>
      <c r="L11" s="153" t="s">
        <v>61</v>
      </c>
      <c r="M11" s="153"/>
      <c r="N11" s="153" t="s">
        <v>61</v>
      </c>
      <c r="O11" s="153" t="s">
        <v>61</v>
      </c>
      <c r="P11" s="153" t="s">
        <v>61</v>
      </c>
      <c r="Q11" s="153"/>
      <c r="R11" s="153">
        <f>SUM(R13:R38)</f>
        <v>5444</v>
      </c>
      <c r="S11" s="153">
        <f>SUM(S13:S38)</f>
        <v>2047</v>
      </c>
      <c r="T11" s="153">
        <f>SUM(T13:T38)</f>
        <v>3397</v>
      </c>
      <c r="U11" s="153"/>
      <c r="V11" s="153">
        <f>SUM(V13:V38)</f>
        <v>4012</v>
      </c>
      <c r="W11" s="153">
        <f>SUM(W13:W38)</f>
        <v>1430</v>
      </c>
      <c r="X11" s="153">
        <f>SUM(X13:X38)</f>
        <v>2582</v>
      </c>
      <c r="Y11" s="153"/>
      <c r="Z11" s="153">
        <f>SUM(Z13:Z38)</f>
        <v>2976</v>
      </c>
      <c r="AA11" s="153">
        <f>SUM(AA13:AA38)</f>
        <v>1051</v>
      </c>
      <c r="AB11" s="153">
        <f>SUM(AB13:AB38)</f>
        <v>1925</v>
      </c>
    </row>
    <row r="12" spans="1:32" ht="15" customHeight="1" x14ac:dyDescent="0.25">
      <c r="A12" s="108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</row>
    <row r="13" spans="1:32" ht="15" customHeight="1" x14ac:dyDescent="0.2">
      <c r="A13" s="108" t="s">
        <v>79</v>
      </c>
      <c r="B13" s="272">
        <v>293</v>
      </c>
      <c r="C13" s="272">
        <v>90</v>
      </c>
      <c r="D13" s="272">
        <v>203</v>
      </c>
      <c r="E13" s="272"/>
      <c r="F13" s="153">
        <v>0</v>
      </c>
      <c r="G13" s="153">
        <v>0</v>
      </c>
      <c r="H13" s="153">
        <v>0</v>
      </c>
      <c r="I13" s="153"/>
      <c r="J13" s="153">
        <v>0</v>
      </c>
      <c r="K13" s="153">
        <v>0</v>
      </c>
      <c r="L13" s="153">
        <v>0</v>
      </c>
      <c r="M13" s="153"/>
      <c r="N13" s="153">
        <v>0</v>
      </c>
      <c r="O13" s="153">
        <v>0</v>
      </c>
      <c r="P13" s="153">
        <v>0</v>
      </c>
      <c r="Q13" s="272"/>
      <c r="R13" s="272">
        <v>130</v>
      </c>
      <c r="S13" s="272">
        <v>42</v>
      </c>
      <c r="T13" s="272">
        <v>88</v>
      </c>
      <c r="U13" s="272"/>
      <c r="V13" s="272">
        <v>95</v>
      </c>
      <c r="W13" s="272">
        <v>26</v>
      </c>
      <c r="X13" s="272">
        <v>69</v>
      </c>
      <c r="Y13" s="272"/>
      <c r="Z13" s="272">
        <v>68</v>
      </c>
      <c r="AA13" s="272">
        <v>22</v>
      </c>
      <c r="AB13" s="272">
        <v>46</v>
      </c>
    </row>
    <row r="14" spans="1:32" ht="15" customHeight="1" x14ac:dyDescent="0.2">
      <c r="A14" s="108" t="s">
        <v>80</v>
      </c>
      <c r="B14" s="272">
        <v>452</v>
      </c>
      <c r="C14" s="272">
        <v>130</v>
      </c>
      <c r="D14" s="272">
        <v>322</v>
      </c>
      <c r="E14" s="272"/>
      <c r="F14" s="153">
        <v>0</v>
      </c>
      <c r="G14" s="153">
        <v>0</v>
      </c>
      <c r="H14" s="153">
        <v>0</v>
      </c>
      <c r="I14" s="153"/>
      <c r="J14" s="153">
        <v>0</v>
      </c>
      <c r="K14" s="153">
        <v>0</v>
      </c>
      <c r="L14" s="153">
        <v>0</v>
      </c>
      <c r="M14" s="153"/>
      <c r="N14" s="153">
        <v>0</v>
      </c>
      <c r="O14" s="153">
        <v>0</v>
      </c>
      <c r="P14" s="153">
        <v>0</v>
      </c>
      <c r="Q14" s="272"/>
      <c r="R14" s="272">
        <v>207</v>
      </c>
      <c r="S14" s="272">
        <v>60</v>
      </c>
      <c r="T14" s="272">
        <v>147</v>
      </c>
      <c r="U14" s="272"/>
      <c r="V14" s="272">
        <v>145</v>
      </c>
      <c r="W14" s="272">
        <v>39</v>
      </c>
      <c r="X14" s="272">
        <v>106</v>
      </c>
      <c r="Y14" s="272"/>
      <c r="Z14" s="272">
        <v>100</v>
      </c>
      <c r="AA14" s="272">
        <v>31</v>
      </c>
      <c r="AB14" s="272">
        <v>69</v>
      </c>
    </row>
    <row r="15" spans="1:32" ht="15" customHeight="1" x14ac:dyDescent="0.2">
      <c r="A15" s="108" t="s">
        <v>81</v>
      </c>
      <c r="B15" s="272">
        <v>163</v>
      </c>
      <c r="C15" s="272">
        <v>65</v>
      </c>
      <c r="D15" s="272">
        <v>98</v>
      </c>
      <c r="E15" s="272"/>
      <c r="F15" s="153">
        <v>0</v>
      </c>
      <c r="G15" s="153">
        <v>0</v>
      </c>
      <c r="H15" s="153">
        <v>0</v>
      </c>
      <c r="I15" s="153"/>
      <c r="J15" s="153">
        <v>0</v>
      </c>
      <c r="K15" s="153">
        <v>0</v>
      </c>
      <c r="L15" s="153">
        <v>0</v>
      </c>
      <c r="M15" s="153"/>
      <c r="N15" s="153">
        <v>0</v>
      </c>
      <c r="O15" s="153">
        <v>0</v>
      </c>
      <c r="P15" s="153">
        <v>0</v>
      </c>
      <c r="Q15" s="272"/>
      <c r="R15" s="272">
        <v>100</v>
      </c>
      <c r="S15" s="272">
        <v>40</v>
      </c>
      <c r="T15" s="272">
        <v>60</v>
      </c>
      <c r="U15" s="272"/>
      <c r="V15" s="272">
        <v>40</v>
      </c>
      <c r="W15" s="272">
        <v>17</v>
      </c>
      <c r="X15" s="272">
        <v>23</v>
      </c>
      <c r="Y15" s="272"/>
      <c r="Z15" s="272">
        <v>23</v>
      </c>
      <c r="AA15" s="272">
        <v>8</v>
      </c>
      <c r="AB15" s="272">
        <v>15</v>
      </c>
    </row>
    <row r="16" spans="1:32" ht="15" customHeight="1" x14ac:dyDescent="0.2">
      <c r="A16" s="108" t="s">
        <v>82</v>
      </c>
      <c r="B16" s="272">
        <v>991</v>
      </c>
      <c r="C16" s="272">
        <v>348</v>
      </c>
      <c r="D16" s="272">
        <v>643</v>
      </c>
      <c r="E16" s="272"/>
      <c r="F16" s="153">
        <v>0</v>
      </c>
      <c r="G16" s="153">
        <v>0</v>
      </c>
      <c r="H16" s="153">
        <v>0</v>
      </c>
      <c r="I16" s="153"/>
      <c r="J16" s="153">
        <v>0</v>
      </c>
      <c r="K16" s="153">
        <v>0</v>
      </c>
      <c r="L16" s="153">
        <v>0</v>
      </c>
      <c r="M16" s="153"/>
      <c r="N16" s="153">
        <v>0</v>
      </c>
      <c r="O16" s="153">
        <v>0</v>
      </c>
      <c r="P16" s="153">
        <v>0</v>
      </c>
      <c r="Q16" s="272"/>
      <c r="R16" s="272">
        <v>377</v>
      </c>
      <c r="S16" s="272">
        <v>138</v>
      </c>
      <c r="T16" s="272">
        <v>239</v>
      </c>
      <c r="U16" s="272"/>
      <c r="V16" s="272">
        <v>375</v>
      </c>
      <c r="W16" s="272">
        <v>136</v>
      </c>
      <c r="X16" s="272">
        <v>239</v>
      </c>
      <c r="Y16" s="272"/>
      <c r="Z16" s="272">
        <v>239</v>
      </c>
      <c r="AA16" s="272">
        <v>74</v>
      </c>
      <c r="AB16" s="272">
        <v>165</v>
      </c>
    </row>
    <row r="17" spans="1:28" ht="15" customHeight="1" x14ac:dyDescent="0.2">
      <c r="A17" s="108" t="s">
        <v>83</v>
      </c>
      <c r="B17" s="272">
        <v>179</v>
      </c>
      <c r="C17" s="272">
        <v>58</v>
      </c>
      <c r="D17" s="272">
        <v>121</v>
      </c>
      <c r="E17" s="272"/>
      <c r="F17" s="153">
        <v>0</v>
      </c>
      <c r="G17" s="153">
        <v>0</v>
      </c>
      <c r="H17" s="153">
        <v>0</v>
      </c>
      <c r="I17" s="153"/>
      <c r="J17" s="153">
        <v>0</v>
      </c>
      <c r="K17" s="153">
        <v>0</v>
      </c>
      <c r="L17" s="153">
        <v>0</v>
      </c>
      <c r="M17" s="153"/>
      <c r="N17" s="153">
        <v>0</v>
      </c>
      <c r="O17" s="153">
        <v>0</v>
      </c>
      <c r="P17" s="153">
        <v>0</v>
      </c>
      <c r="Q17" s="272"/>
      <c r="R17" s="272">
        <v>81</v>
      </c>
      <c r="S17" s="272">
        <v>26</v>
      </c>
      <c r="T17" s="272">
        <v>55</v>
      </c>
      <c r="U17" s="272"/>
      <c r="V17" s="272">
        <v>52</v>
      </c>
      <c r="W17" s="272">
        <v>21</v>
      </c>
      <c r="X17" s="272">
        <v>31</v>
      </c>
      <c r="Y17" s="272"/>
      <c r="Z17" s="272">
        <v>46</v>
      </c>
      <c r="AA17" s="272">
        <v>11</v>
      </c>
      <c r="AB17" s="272">
        <v>35</v>
      </c>
    </row>
    <row r="18" spans="1:28" ht="15" customHeight="1" x14ac:dyDescent="0.2">
      <c r="A18" s="108" t="s">
        <v>84</v>
      </c>
      <c r="B18" s="272">
        <v>348</v>
      </c>
      <c r="C18" s="272">
        <v>133</v>
      </c>
      <c r="D18" s="272">
        <v>215</v>
      </c>
      <c r="E18" s="272"/>
      <c r="F18" s="153">
        <v>0</v>
      </c>
      <c r="G18" s="153">
        <v>0</v>
      </c>
      <c r="H18" s="153">
        <v>0</v>
      </c>
      <c r="I18" s="153"/>
      <c r="J18" s="153">
        <v>0</v>
      </c>
      <c r="K18" s="153">
        <v>0</v>
      </c>
      <c r="L18" s="153">
        <v>0</v>
      </c>
      <c r="M18" s="153"/>
      <c r="N18" s="153">
        <v>0</v>
      </c>
      <c r="O18" s="153">
        <v>0</v>
      </c>
      <c r="P18" s="153">
        <v>0</v>
      </c>
      <c r="Q18" s="272"/>
      <c r="R18" s="272">
        <v>123</v>
      </c>
      <c r="S18" s="272">
        <v>51</v>
      </c>
      <c r="T18" s="272">
        <v>72</v>
      </c>
      <c r="U18" s="272"/>
      <c r="V18" s="272">
        <v>137</v>
      </c>
      <c r="W18" s="272">
        <v>48</v>
      </c>
      <c r="X18" s="272">
        <v>89</v>
      </c>
      <c r="Y18" s="272"/>
      <c r="Z18" s="272">
        <v>88</v>
      </c>
      <c r="AA18" s="272">
        <v>34</v>
      </c>
      <c r="AB18" s="272">
        <v>54</v>
      </c>
    </row>
    <row r="19" spans="1:28" ht="15" customHeight="1" x14ac:dyDescent="0.2">
      <c r="A19" s="108" t="s">
        <v>85</v>
      </c>
      <c r="B19" s="272">
        <v>201</v>
      </c>
      <c r="C19" s="272">
        <v>69</v>
      </c>
      <c r="D19" s="272">
        <v>132</v>
      </c>
      <c r="E19" s="272"/>
      <c r="F19" s="153">
        <v>0</v>
      </c>
      <c r="G19" s="153">
        <v>0</v>
      </c>
      <c r="H19" s="153">
        <v>0</v>
      </c>
      <c r="I19" s="153"/>
      <c r="J19" s="153">
        <v>0</v>
      </c>
      <c r="K19" s="153">
        <v>0</v>
      </c>
      <c r="L19" s="153">
        <v>0</v>
      </c>
      <c r="M19" s="153"/>
      <c r="N19" s="153">
        <v>0</v>
      </c>
      <c r="O19" s="153">
        <v>0</v>
      </c>
      <c r="P19" s="153">
        <v>0</v>
      </c>
      <c r="Q19" s="272"/>
      <c r="R19" s="272">
        <v>86</v>
      </c>
      <c r="S19" s="272">
        <v>31</v>
      </c>
      <c r="T19" s="272">
        <v>55</v>
      </c>
      <c r="U19" s="272"/>
      <c r="V19" s="272">
        <v>75</v>
      </c>
      <c r="W19" s="272">
        <v>25</v>
      </c>
      <c r="X19" s="272">
        <v>50</v>
      </c>
      <c r="Y19" s="272"/>
      <c r="Z19" s="272">
        <v>40</v>
      </c>
      <c r="AA19" s="272">
        <v>13</v>
      </c>
      <c r="AB19" s="272">
        <v>27</v>
      </c>
    </row>
    <row r="20" spans="1:28" ht="15" customHeight="1" x14ac:dyDescent="0.2">
      <c r="A20" s="108" t="s">
        <v>86</v>
      </c>
      <c r="B20" s="272">
        <v>1495</v>
      </c>
      <c r="C20" s="272">
        <v>663</v>
      </c>
      <c r="D20" s="272">
        <v>832</v>
      </c>
      <c r="E20" s="272"/>
      <c r="F20" s="153">
        <v>0</v>
      </c>
      <c r="G20" s="153">
        <v>0</v>
      </c>
      <c r="H20" s="153">
        <v>0</v>
      </c>
      <c r="I20" s="153"/>
      <c r="J20" s="153">
        <v>0</v>
      </c>
      <c r="K20" s="153">
        <v>0</v>
      </c>
      <c r="L20" s="153">
        <v>0</v>
      </c>
      <c r="M20" s="153"/>
      <c r="N20" s="153">
        <v>0</v>
      </c>
      <c r="O20" s="153">
        <v>0</v>
      </c>
      <c r="P20" s="153">
        <v>0</v>
      </c>
      <c r="Q20" s="272"/>
      <c r="R20" s="272">
        <v>757</v>
      </c>
      <c r="S20" s="272">
        <v>317</v>
      </c>
      <c r="T20" s="272">
        <v>440</v>
      </c>
      <c r="U20" s="272"/>
      <c r="V20" s="272">
        <v>414</v>
      </c>
      <c r="W20" s="272">
        <v>201</v>
      </c>
      <c r="X20" s="272">
        <v>213</v>
      </c>
      <c r="Y20" s="272"/>
      <c r="Z20" s="272">
        <v>324</v>
      </c>
      <c r="AA20" s="272">
        <v>145</v>
      </c>
      <c r="AB20" s="272">
        <v>179</v>
      </c>
    </row>
    <row r="21" spans="1:28" ht="15" customHeight="1" x14ac:dyDescent="0.2">
      <c r="A21" s="108" t="s">
        <v>87</v>
      </c>
      <c r="B21" s="272">
        <v>415</v>
      </c>
      <c r="C21" s="272">
        <v>163</v>
      </c>
      <c r="D21" s="272">
        <v>252</v>
      </c>
      <c r="E21" s="272"/>
      <c r="F21" s="153">
        <v>0</v>
      </c>
      <c r="G21" s="153">
        <v>0</v>
      </c>
      <c r="H21" s="153">
        <v>0</v>
      </c>
      <c r="I21" s="153"/>
      <c r="J21" s="153">
        <v>0</v>
      </c>
      <c r="K21" s="153">
        <v>0</v>
      </c>
      <c r="L21" s="153">
        <v>0</v>
      </c>
      <c r="M21" s="153"/>
      <c r="N21" s="153">
        <v>0</v>
      </c>
      <c r="O21" s="153">
        <v>0</v>
      </c>
      <c r="P21" s="153">
        <v>0</v>
      </c>
      <c r="Q21" s="272"/>
      <c r="R21" s="272">
        <v>186</v>
      </c>
      <c r="S21" s="272">
        <v>76</v>
      </c>
      <c r="T21" s="272">
        <v>110</v>
      </c>
      <c r="U21" s="272"/>
      <c r="V21" s="272">
        <v>127</v>
      </c>
      <c r="W21" s="272">
        <v>41</v>
      </c>
      <c r="X21" s="272">
        <v>86</v>
      </c>
      <c r="Y21" s="272"/>
      <c r="Z21" s="272">
        <v>102</v>
      </c>
      <c r="AA21" s="272">
        <v>46</v>
      </c>
      <c r="AB21" s="272">
        <v>56</v>
      </c>
    </row>
    <row r="22" spans="1:28" ht="15" customHeight="1" x14ac:dyDescent="0.2">
      <c r="A22" s="108" t="s">
        <v>88</v>
      </c>
      <c r="B22" s="272">
        <v>866</v>
      </c>
      <c r="C22" s="272">
        <v>266</v>
      </c>
      <c r="D22" s="272">
        <v>600</v>
      </c>
      <c r="E22" s="272"/>
      <c r="F22" s="153">
        <v>0</v>
      </c>
      <c r="G22" s="153">
        <v>0</v>
      </c>
      <c r="H22" s="153">
        <v>0</v>
      </c>
      <c r="I22" s="153"/>
      <c r="J22" s="153">
        <v>0</v>
      </c>
      <c r="K22" s="153">
        <v>0</v>
      </c>
      <c r="L22" s="153">
        <v>0</v>
      </c>
      <c r="M22" s="153"/>
      <c r="N22" s="153">
        <v>0</v>
      </c>
      <c r="O22" s="153">
        <v>0</v>
      </c>
      <c r="P22" s="153">
        <v>0</v>
      </c>
      <c r="Q22" s="272"/>
      <c r="R22" s="272">
        <v>435</v>
      </c>
      <c r="S22" s="272">
        <v>151</v>
      </c>
      <c r="T22" s="272">
        <v>284</v>
      </c>
      <c r="U22" s="272"/>
      <c r="V22" s="272">
        <v>241</v>
      </c>
      <c r="W22" s="272">
        <v>62</v>
      </c>
      <c r="X22" s="272">
        <v>179</v>
      </c>
      <c r="Y22" s="272"/>
      <c r="Z22" s="272">
        <v>190</v>
      </c>
      <c r="AA22" s="272">
        <v>53</v>
      </c>
      <c r="AB22" s="272">
        <v>137</v>
      </c>
    </row>
    <row r="23" spans="1:28" ht="15" customHeight="1" x14ac:dyDescent="0.2">
      <c r="A23" s="108" t="s">
        <v>169</v>
      </c>
      <c r="B23" s="272">
        <v>233</v>
      </c>
      <c r="C23" s="272">
        <v>78</v>
      </c>
      <c r="D23" s="272">
        <v>155</v>
      </c>
      <c r="E23" s="272"/>
      <c r="F23" s="153">
        <v>0</v>
      </c>
      <c r="G23" s="153">
        <v>0</v>
      </c>
      <c r="H23" s="153">
        <v>0</v>
      </c>
      <c r="I23" s="153"/>
      <c r="J23" s="153">
        <v>0</v>
      </c>
      <c r="K23" s="153">
        <v>0</v>
      </c>
      <c r="L23" s="153">
        <v>0</v>
      </c>
      <c r="M23" s="153"/>
      <c r="N23" s="153">
        <v>0</v>
      </c>
      <c r="O23" s="153">
        <v>0</v>
      </c>
      <c r="P23" s="153">
        <v>0</v>
      </c>
      <c r="Q23" s="272"/>
      <c r="R23" s="272">
        <v>129</v>
      </c>
      <c r="S23" s="272">
        <v>47</v>
      </c>
      <c r="T23" s="272">
        <v>82</v>
      </c>
      <c r="U23" s="272"/>
      <c r="V23" s="272">
        <v>62</v>
      </c>
      <c r="W23" s="272">
        <v>18</v>
      </c>
      <c r="X23" s="272">
        <v>44</v>
      </c>
      <c r="Y23" s="272"/>
      <c r="Z23" s="272">
        <v>42</v>
      </c>
      <c r="AA23" s="272">
        <v>13</v>
      </c>
      <c r="AB23" s="272">
        <v>29</v>
      </c>
    </row>
    <row r="24" spans="1:28" ht="15" customHeight="1" x14ac:dyDescent="0.2">
      <c r="A24" s="154" t="s">
        <v>90</v>
      </c>
      <c r="B24" s="272">
        <v>1193</v>
      </c>
      <c r="C24" s="272">
        <v>552</v>
      </c>
      <c r="D24" s="272">
        <v>641</v>
      </c>
      <c r="E24" s="272"/>
      <c r="F24" s="153">
        <v>0</v>
      </c>
      <c r="G24" s="153">
        <v>0</v>
      </c>
      <c r="H24" s="153">
        <v>0</v>
      </c>
      <c r="I24" s="153"/>
      <c r="J24" s="153">
        <v>0</v>
      </c>
      <c r="K24" s="153">
        <v>0</v>
      </c>
      <c r="L24" s="153">
        <v>0</v>
      </c>
      <c r="M24" s="153"/>
      <c r="N24" s="153">
        <v>0</v>
      </c>
      <c r="O24" s="153">
        <v>0</v>
      </c>
      <c r="P24" s="153">
        <v>0</v>
      </c>
      <c r="Q24" s="272"/>
      <c r="R24" s="272">
        <v>424</v>
      </c>
      <c r="S24" s="272">
        <v>197</v>
      </c>
      <c r="T24" s="272">
        <v>227</v>
      </c>
      <c r="U24" s="272"/>
      <c r="V24" s="272">
        <v>393</v>
      </c>
      <c r="W24" s="272">
        <v>194</v>
      </c>
      <c r="X24" s="272">
        <v>199</v>
      </c>
      <c r="Y24" s="272"/>
      <c r="Z24" s="272">
        <v>376</v>
      </c>
      <c r="AA24" s="272">
        <v>161</v>
      </c>
      <c r="AB24" s="272">
        <v>215</v>
      </c>
    </row>
    <row r="25" spans="1:28" ht="15" customHeight="1" x14ac:dyDescent="0.2">
      <c r="A25" s="108" t="s">
        <v>91</v>
      </c>
      <c r="B25" s="272">
        <v>89</v>
      </c>
      <c r="C25" s="272">
        <v>27</v>
      </c>
      <c r="D25" s="272">
        <v>62</v>
      </c>
      <c r="E25" s="272"/>
      <c r="F25" s="153">
        <v>0</v>
      </c>
      <c r="G25" s="153">
        <v>0</v>
      </c>
      <c r="H25" s="153">
        <v>0</v>
      </c>
      <c r="I25" s="153"/>
      <c r="J25" s="153">
        <v>0</v>
      </c>
      <c r="K25" s="153">
        <v>0</v>
      </c>
      <c r="L25" s="153">
        <v>0</v>
      </c>
      <c r="M25" s="153"/>
      <c r="N25" s="153">
        <v>0</v>
      </c>
      <c r="O25" s="153">
        <v>0</v>
      </c>
      <c r="P25" s="153">
        <v>0</v>
      </c>
      <c r="Q25" s="272"/>
      <c r="R25" s="272">
        <v>48</v>
      </c>
      <c r="S25" s="272">
        <v>19</v>
      </c>
      <c r="T25" s="272">
        <v>29</v>
      </c>
      <c r="U25" s="272"/>
      <c r="V25" s="272">
        <v>26</v>
      </c>
      <c r="W25" s="272">
        <v>8</v>
      </c>
      <c r="X25" s="272">
        <v>18</v>
      </c>
      <c r="Y25" s="272"/>
      <c r="Z25" s="272">
        <v>15</v>
      </c>
      <c r="AA25" s="272">
        <v>0</v>
      </c>
      <c r="AB25" s="272">
        <v>15</v>
      </c>
    </row>
    <row r="26" spans="1:28" ht="15" customHeight="1" x14ac:dyDescent="0.2">
      <c r="A26" s="108" t="s">
        <v>92</v>
      </c>
      <c r="B26" s="272">
        <v>371</v>
      </c>
      <c r="C26" s="272">
        <v>133</v>
      </c>
      <c r="D26" s="272">
        <v>238</v>
      </c>
      <c r="E26" s="272"/>
      <c r="F26" s="153">
        <v>0</v>
      </c>
      <c r="G26" s="153">
        <v>0</v>
      </c>
      <c r="H26" s="153">
        <v>0</v>
      </c>
      <c r="I26" s="153"/>
      <c r="J26" s="153">
        <v>0</v>
      </c>
      <c r="K26" s="153">
        <v>0</v>
      </c>
      <c r="L26" s="153">
        <v>0</v>
      </c>
      <c r="M26" s="153"/>
      <c r="N26" s="153">
        <v>0</v>
      </c>
      <c r="O26" s="153">
        <v>0</v>
      </c>
      <c r="P26" s="153">
        <v>0</v>
      </c>
      <c r="Q26" s="272"/>
      <c r="R26" s="272">
        <v>145</v>
      </c>
      <c r="S26" s="272">
        <v>60</v>
      </c>
      <c r="T26" s="272">
        <v>85</v>
      </c>
      <c r="U26" s="272"/>
      <c r="V26" s="272">
        <v>129</v>
      </c>
      <c r="W26" s="272">
        <v>41</v>
      </c>
      <c r="X26" s="272">
        <v>88</v>
      </c>
      <c r="Y26" s="272"/>
      <c r="Z26" s="272">
        <v>97</v>
      </c>
      <c r="AA26" s="272">
        <v>32</v>
      </c>
      <c r="AB26" s="272">
        <v>65</v>
      </c>
    </row>
    <row r="27" spans="1:28" ht="15" customHeight="1" x14ac:dyDescent="0.2">
      <c r="A27" s="108" t="s">
        <v>162</v>
      </c>
      <c r="B27" s="272">
        <v>159</v>
      </c>
      <c r="C27" s="272">
        <v>57</v>
      </c>
      <c r="D27" s="272">
        <v>102</v>
      </c>
      <c r="E27" s="272"/>
      <c r="F27" s="153">
        <v>0</v>
      </c>
      <c r="G27" s="153">
        <v>0</v>
      </c>
      <c r="H27" s="153">
        <v>0</v>
      </c>
      <c r="I27" s="153"/>
      <c r="J27" s="153">
        <v>0</v>
      </c>
      <c r="K27" s="153">
        <v>0</v>
      </c>
      <c r="L27" s="153">
        <v>0</v>
      </c>
      <c r="M27" s="153"/>
      <c r="N27" s="153">
        <v>0</v>
      </c>
      <c r="O27" s="153">
        <v>0</v>
      </c>
      <c r="P27" s="153">
        <v>0</v>
      </c>
      <c r="Q27" s="272"/>
      <c r="R27" s="272">
        <v>74</v>
      </c>
      <c r="S27" s="272">
        <v>25</v>
      </c>
      <c r="T27" s="272">
        <v>49</v>
      </c>
      <c r="U27" s="272"/>
      <c r="V27" s="272">
        <v>48</v>
      </c>
      <c r="W27" s="272">
        <v>19</v>
      </c>
      <c r="X27" s="272">
        <v>29</v>
      </c>
      <c r="Y27" s="272"/>
      <c r="Z27" s="272">
        <v>37</v>
      </c>
      <c r="AA27" s="272">
        <v>13</v>
      </c>
      <c r="AB27" s="272">
        <v>24</v>
      </c>
    </row>
    <row r="28" spans="1:28" ht="15" customHeight="1" x14ac:dyDescent="0.2">
      <c r="A28" s="108" t="s">
        <v>94</v>
      </c>
      <c r="B28" s="272">
        <v>182</v>
      </c>
      <c r="C28" s="272">
        <v>79</v>
      </c>
      <c r="D28" s="272">
        <v>103</v>
      </c>
      <c r="E28" s="272"/>
      <c r="F28" s="153">
        <v>0</v>
      </c>
      <c r="G28" s="153">
        <v>0</v>
      </c>
      <c r="H28" s="153">
        <v>0</v>
      </c>
      <c r="I28" s="153"/>
      <c r="J28" s="153">
        <v>0</v>
      </c>
      <c r="K28" s="153">
        <v>0</v>
      </c>
      <c r="L28" s="153">
        <v>0</v>
      </c>
      <c r="M28" s="153"/>
      <c r="N28" s="153">
        <v>0</v>
      </c>
      <c r="O28" s="153">
        <v>0</v>
      </c>
      <c r="P28" s="153">
        <v>0</v>
      </c>
      <c r="Q28" s="272"/>
      <c r="R28" s="272">
        <v>67</v>
      </c>
      <c r="S28" s="272">
        <v>34</v>
      </c>
      <c r="T28" s="272">
        <v>33</v>
      </c>
      <c r="U28" s="272"/>
      <c r="V28" s="272">
        <v>55</v>
      </c>
      <c r="W28" s="272">
        <v>22</v>
      </c>
      <c r="X28" s="272">
        <v>33</v>
      </c>
      <c r="Y28" s="272"/>
      <c r="Z28" s="272">
        <v>60</v>
      </c>
      <c r="AA28" s="272">
        <v>23</v>
      </c>
      <c r="AB28" s="272">
        <v>37</v>
      </c>
    </row>
    <row r="29" spans="1:28" ht="15" customHeight="1" x14ac:dyDescent="0.2">
      <c r="A29" s="108" t="s">
        <v>95</v>
      </c>
      <c r="B29" s="272">
        <v>704</v>
      </c>
      <c r="C29" s="272">
        <v>264</v>
      </c>
      <c r="D29" s="272">
        <v>440</v>
      </c>
      <c r="E29" s="272"/>
      <c r="F29" s="153">
        <v>0</v>
      </c>
      <c r="G29" s="153">
        <v>0</v>
      </c>
      <c r="H29" s="153">
        <v>0</v>
      </c>
      <c r="I29" s="153"/>
      <c r="J29" s="153">
        <v>0</v>
      </c>
      <c r="K29" s="153">
        <v>0</v>
      </c>
      <c r="L29" s="153">
        <v>0</v>
      </c>
      <c r="M29" s="153"/>
      <c r="N29" s="153">
        <v>0</v>
      </c>
      <c r="O29" s="153">
        <v>0</v>
      </c>
      <c r="P29" s="153">
        <v>0</v>
      </c>
      <c r="Q29" s="272"/>
      <c r="R29" s="272">
        <v>310</v>
      </c>
      <c r="S29" s="272">
        <v>132</v>
      </c>
      <c r="T29" s="272">
        <v>178</v>
      </c>
      <c r="U29" s="272"/>
      <c r="V29" s="272">
        <v>244</v>
      </c>
      <c r="W29" s="272">
        <v>89</v>
      </c>
      <c r="X29" s="272">
        <v>155</v>
      </c>
      <c r="Y29" s="272"/>
      <c r="Z29" s="272">
        <v>150</v>
      </c>
      <c r="AA29" s="272">
        <v>43</v>
      </c>
      <c r="AB29" s="272">
        <v>107</v>
      </c>
    </row>
    <row r="30" spans="1:28" ht="15" customHeight="1" x14ac:dyDescent="0.2">
      <c r="A30" s="108" t="s">
        <v>96</v>
      </c>
      <c r="B30" s="272">
        <v>706</v>
      </c>
      <c r="C30" s="272">
        <v>220</v>
      </c>
      <c r="D30" s="272">
        <v>486</v>
      </c>
      <c r="E30" s="272"/>
      <c r="F30" s="153">
        <v>0</v>
      </c>
      <c r="G30" s="153">
        <v>0</v>
      </c>
      <c r="H30" s="153">
        <v>0</v>
      </c>
      <c r="I30" s="153"/>
      <c r="J30" s="153">
        <v>0</v>
      </c>
      <c r="K30" s="153">
        <v>0</v>
      </c>
      <c r="L30" s="153">
        <v>0</v>
      </c>
      <c r="M30" s="153"/>
      <c r="N30" s="153">
        <v>0</v>
      </c>
      <c r="O30" s="153">
        <v>0</v>
      </c>
      <c r="P30" s="153">
        <v>0</v>
      </c>
      <c r="Q30" s="272"/>
      <c r="R30" s="272">
        <v>297</v>
      </c>
      <c r="S30" s="272">
        <v>94</v>
      </c>
      <c r="T30" s="272">
        <v>203</v>
      </c>
      <c r="U30" s="272"/>
      <c r="V30" s="272">
        <v>260</v>
      </c>
      <c r="W30" s="272">
        <v>77</v>
      </c>
      <c r="X30" s="272">
        <v>183</v>
      </c>
      <c r="Y30" s="272"/>
      <c r="Z30" s="272">
        <v>149</v>
      </c>
      <c r="AA30" s="272">
        <v>49</v>
      </c>
      <c r="AB30" s="272">
        <v>100</v>
      </c>
    </row>
    <row r="31" spans="1:28" ht="15" customHeight="1" x14ac:dyDescent="0.2">
      <c r="A31" s="108" t="s">
        <v>97</v>
      </c>
      <c r="B31" s="272">
        <v>298</v>
      </c>
      <c r="C31" s="272">
        <v>118</v>
      </c>
      <c r="D31" s="272">
        <v>180</v>
      </c>
      <c r="E31" s="272"/>
      <c r="F31" s="153">
        <v>0</v>
      </c>
      <c r="G31" s="153">
        <v>0</v>
      </c>
      <c r="H31" s="153">
        <v>0</v>
      </c>
      <c r="I31" s="153"/>
      <c r="J31" s="153">
        <v>0</v>
      </c>
      <c r="K31" s="153">
        <v>0</v>
      </c>
      <c r="L31" s="153">
        <v>0</v>
      </c>
      <c r="M31" s="153"/>
      <c r="N31" s="153">
        <v>0</v>
      </c>
      <c r="O31" s="153">
        <v>0</v>
      </c>
      <c r="P31" s="153">
        <v>0</v>
      </c>
      <c r="Q31" s="272"/>
      <c r="R31" s="272">
        <v>109</v>
      </c>
      <c r="S31" s="272">
        <v>45</v>
      </c>
      <c r="T31" s="272">
        <v>64</v>
      </c>
      <c r="U31" s="272"/>
      <c r="V31" s="272">
        <v>125</v>
      </c>
      <c r="W31" s="272">
        <v>45</v>
      </c>
      <c r="X31" s="272">
        <v>80</v>
      </c>
      <c r="Y31" s="272"/>
      <c r="Z31" s="272">
        <v>64</v>
      </c>
      <c r="AA31" s="272">
        <v>28</v>
      </c>
      <c r="AB31" s="272">
        <v>36</v>
      </c>
    </row>
    <row r="32" spans="1:28" ht="15" customHeight="1" x14ac:dyDescent="0.2">
      <c r="A32" s="108" t="s">
        <v>98</v>
      </c>
      <c r="B32" s="272">
        <v>330</v>
      </c>
      <c r="C32" s="272">
        <v>122</v>
      </c>
      <c r="D32" s="272">
        <v>208</v>
      </c>
      <c r="E32" s="272"/>
      <c r="F32" s="153">
        <v>0</v>
      </c>
      <c r="G32" s="153">
        <v>0</v>
      </c>
      <c r="H32" s="153">
        <v>0</v>
      </c>
      <c r="I32" s="153"/>
      <c r="J32" s="153">
        <v>0</v>
      </c>
      <c r="K32" s="153">
        <v>0</v>
      </c>
      <c r="L32" s="153">
        <v>0</v>
      </c>
      <c r="M32" s="153"/>
      <c r="N32" s="153">
        <v>0</v>
      </c>
      <c r="O32" s="153">
        <v>0</v>
      </c>
      <c r="P32" s="153">
        <v>0</v>
      </c>
      <c r="Q32" s="272"/>
      <c r="R32" s="272">
        <v>116</v>
      </c>
      <c r="S32" s="272">
        <v>33</v>
      </c>
      <c r="T32" s="272">
        <v>83</v>
      </c>
      <c r="U32" s="272"/>
      <c r="V32" s="272">
        <v>105</v>
      </c>
      <c r="W32" s="272">
        <v>41</v>
      </c>
      <c r="X32" s="272">
        <v>64</v>
      </c>
      <c r="Y32" s="272"/>
      <c r="Z32" s="272">
        <v>109</v>
      </c>
      <c r="AA32" s="272">
        <v>48</v>
      </c>
      <c r="AB32" s="272">
        <v>61</v>
      </c>
    </row>
    <row r="33" spans="1:28" ht="15" customHeight="1" x14ac:dyDescent="0.2">
      <c r="A33" s="108" t="s">
        <v>99</v>
      </c>
      <c r="B33" s="272">
        <v>504</v>
      </c>
      <c r="C33" s="272">
        <v>159</v>
      </c>
      <c r="D33" s="272">
        <v>345</v>
      </c>
      <c r="E33" s="272"/>
      <c r="F33" s="153">
        <v>0</v>
      </c>
      <c r="G33" s="153">
        <v>0</v>
      </c>
      <c r="H33" s="153">
        <v>0</v>
      </c>
      <c r="I33" s="153"/>
      <c r="J33" s="153">
        <v>0</v>
      </c>
      <c r="K33" s="153">
        <v>0</v>
      </c>
      <c r="L33" s="153">
        <v>0</v>
      </c>
      <c r="M33" s="153"/>
      <c r="N33" s="153">
        <v>0</v>
      </c>
      <c r="O33" s="153">
        <v>0</v>
      </c>
      <c r="P33" s="153">
        <v>0</v>
      </c>
      <c r="Q33" s="272"/>
      <c r="R33" s="272">
        <v>184</v>
      </c>
      <c r="S33" s="272">
        <v>71</v>
      </c>
      <c r="T33" s="272">
        <v>113</v>
      </c>
      <c r="U33" s="272"/>
      <c r="V33" s="272">
        <v>214</v>
      </c>
      <c r="W33" s="272">
        <v>53</v>
      </c>
      <c r="X33" s="272">
        <v>161</v>
      </c>
      <c r="Y33" s="272"/>
      <c r="Z33" s="272">
        <v>106</v>
      </c>
      <c r="AA33" s="272">
        <v>35</v>
      </c>
      <c r="AB33" s="272">
        <v>71</v>
      </c>
    </row>
    <row r="34" spans="1:28" ht="15" customHeight="1" x14ac:dyDescent="0.2">
      <c r="A34" s="108" t="s">
        <v>100</v>
      </c>
      <c r="B34" s="272">
        <v>427</v>
      </c>
      <c r="C34" s="272">
        <v>144</v>
      </c>
      <c r="D34" s="272">
        <v>283</v>
      </c>
      <c r="E34" s="272"/>
      <c r="F34" s="153">
        <v>0</v>
      </c>
      <c r="G34" s="153">
        <v>0</v>
      </c>
      <c r="H34" s="153">
        <v>0</v>
      </c>
      <c r="I34" s="153"/>
      <c r="J34" s="153">
        <v>0</v>
      </c>
      <c r="K34" s="153">
        <v>0</v>
      </c>
      <c r="L34" s="153">
        <v>0</v>
      </c>
      <c r="M34" s="153"/>
      <c r="N34" s="153">
        <v>0</v>
      </c>
      <c r="O34" s="153">
        <v>0</v>
      </c>
      <c r="P34" s="153">
        <v>0</v>
      </c>
      <c r="Q34" s="272"/>
      <c r="R34" s="272">
        <v>228</v>
      </c>
      <c r="S34" s="272">
        <v>76</v>
      </c>
      <c r="T34" s="272">
        <v>152</v>
      </c>
      <c r="U34" s="272"/>
      <c r="V34" s="272">
        <v>116</v>
      </c>
      <c r="W34" s="272">
        <v>41</v>
      </c>
      <c r="X34" s="272">
        <v>75</v>
      </c>
      <c r="Y34" s="272"/>
      <c r="Z34" s="272">
        <v>83</v>
      </c>
      <c r="AA34" s="272">
        <v>27</v>
      </c>
      <c r="AB34" s="272">
        <v>56</v>
      </c>
    </row>
    <row r="35" spans="1:28" ht="15" customHeight="1" x14ac:dyDescent="0.2">
      <c r="A35" s="108" t="s">
        <v>101</v>
      </c>
      <c r="B35" s="272">
        <v>599</v>
      </c>
      <c r="C35" s="272">
        <v>232</v>
      </c>
      <c r="D35" s="272">
        <v>367</v>
      </c>
      <c r="E35" s="272"/>
      <c r="F35" s="153">
        <v>0</v>
      </c>
      <c r="G35" s="153">
        <v>0</v>
      </c>
      <c r="H35" s="153">
        <v>0</v>
      </c>
      <c r="I35" s="153"/>
      <c r="J35" s="153">
        <v>0</v>
      </c>
      <c r="K35" s="153">
        <v>0</v>
      </c>
      <c r="L35" s="153">
        <v>0</v>
      </c>
      <c r="M35" s="153"/>
      <c r="N35" s="153">
        <v>0</v>
      </c>
      <c r="O35" s="153">
        <v>0</v>
      </c>
      <c r="P35" s="153">
        <v>0</v>
      </c>
      <c r="Q35" s="272"/>
      <c r="R35" s="272">
        <v>210</v>
      </c>
      <c r="S35" s="272">
        <v>81</v>
      </c>
      <c r="T35" s="272">
        <v>129</v>
      </c>
      <c r="U35" s="272"/>
      <c r="V35" s="272">
        <v>198</v>
      </c>
      <c r="W35" s="272">
        <v>83</v>
      </c>
      <c r="X35" s="272">
        <v>115</v>
      </c>
      <c r="Y35" s="272"/>
      <c r="Z35" s="272">
        <v>191</v>
      </c>
      <c r="AA35" s="272">
        <v>68</v>
      </c>
      <c r="AB35" s="272">
        <v>123</v>
      </c>
    </row>
    <row r="36" spans="1:28" ht="15" customHeight="1" x14ac:dyDescent="0.2">
      <c r="A36" s="108" t="s">
        <v>102</v>
      </c>
      <c r="B36" s="272">
        <v>299</v>
      </c>
      <c r="C36" s="272">
        <v>93</v>
      </c>
      <c r="D36" s="272">
        <v>206</v>
      </c>
      <c r="E36" s="272"/>
      <c r="F36" s="153">
        <v>0</v>
      </c>
      <c r="G36" s="153">
        <v>0</v>
      </c>
      <c r="H36" s="153">
        <v>0</v>
      </c>
      <c r="I36" s="153"/>
      <c r="J36" s="153">
        <v>0</v>
      </c>
      <c r="K36" s="153">
        <v>0</v>
      </c>
      <c r="L36" s="153">
        <v>0</v>
      </c>
      <c r="M36" s="153"/>
      <c r="N36" s="153">
        <v>0</v>
      </c>
      <c r="O36" s="153">
        <v>0</v>
      </c>
      <c r="P36" s="153">
        <v>0</v>
      </c>
      <c r="Q36" s="272"/>
      <c r="R36" s="272">
        <v>171</v>
      </c>
      <c r="S36" s="272">
        <v>59</v>
      </c>
      <c r="T36" s="272">
        <v>112</v>
      </c>
      <c r="U36" s="272"/>
      <c r="V36" s="272">
        <v>87</v>
      </c>
      <c r="W36" s="272">
        <v>20</v>
      </c>
      <c r="X36" s="272">
        <v>67</v>
      </c>
      <c r="Y36" s="272"/>
      <c r="Z36" s="272">
        <v>41</v>
      </c>
      <c r="AA36" s="272">
        <v>14</v>
      </c>
      <c r="AB36" s="272">
        <v>27</v>
      </c>
    </row>
    <row r="37" spans="1:28" ht="15" customHeight="1" x14ac:dyDescent="0.2">
      <c r="A37" s="108" t="s">
        <v>103</v>
      </c>
      <c r="B37" s="272">
        <v>771</v>
      </c>
      <c r="C37" s="272">
        <v>214</v>
      </c>
      <c r="D37" s="272">
        <v>557</v>
      </c>
      <c r="E37" s="272"/>
      <c r="F37" s="153">
        <v>0</v>
      </c>
      <c r="G37" s="153">
        <v>0</v>
      </c>
      <c r="H37" s="153">
        <v>0</v>
      </c>
      <c r="I37" s="153"/>
      <c r="J37" s="153">
        <v>0</v>
      </c>
      <c r="K37" s="153">
        <v>0</v>
      </c>
      <c r="L37" s="153">
        <v>0</v>
      </c>
      <c r="M37" s="153"/>
      <c r="N37" s="153">
        <v>0</v>
      </c>
      <c r="O37" s="153">
        <v>0</v>
      </c>
      <c r="P37" s="153">
        <v>0</v>
      </c>
      <c r="Q37" s="272"/>
      <c r="R37" s="272">
        <v>373</v>
      </c>
      <c r="S37" s="272">
        <v>113</v>
      </c>
      <c r="T37" s="272">
        <v>260</v>
      </c>
      <c r="U37" s="272"/>
      <c r="V37" s="272">
        <v>204</v>
      </c>
      <c r="W37" s="272">
        <v>51</v>
      </c>
      <c r="X37" s="272">
        <v>153</v>
      </c>
      <c r="Y37" s="272"/>
      <c r="Z37" s="272">
        <v>194</v>
      </c>
      <c r="AA37" s="272">
        <v>50</v>
      </c>
      <c r="AB37" s="272">
        <v>144</v>
      </c>
    </row>
    <row r="38" spans="1:28" ht="15" customHeight="1" thickBot="1" x14ac:dyDescent="0.25">
      <c r="A38" s="108" t="s">
        <v>104</v>
      </c>
      <c r="B38" s="272">
        <v>164</v>
      </c>
      <c r="C38" s="272">
        <v>51</v>
      </c>
      <c r="D38" s="272">
        <v>113</v>
      </c>
      <c r="E38" s="272"/>
      <c r="F38" s="153">
        <v>0</v>
      </c>
      <c r="G38" s="153">
        <v>0</v>
      </c>
      <c r="H38" s="153">
        <v>0</v>
      </c>
      <c r="I38" s="153"/>
      <c r="J38" s="153">
        <v>0</v>
      </c>
      <c r="K38" s="153">
        <v>0</v>
      </c>
      <c r="L38" s="153">
        <v>0</v>
      </c>
      <c r="M38" s="153"/>
      <c r="N38" s="153">
        <v>0</v>
      </c>
      <c r="O38" s="153">
        <v>0</v>
      </c>
      <c r="P38" s="153">
        <v>0</v>
      </c>
      <c r="Q38" s="272"/>
      <c r="R38" s="272">
        <v>77</v>
      </c>
      <c r="S38" s="272">
        <v>29</v>
      </c>
      <c r="T38" s="272">
        <v>48</v>
      </c>
      <c r="U38" s="272"/>
      <c r="V38" s="272">
        <v>45</v>
      </c>
      <c r="W38" s="272">
        <v>12</v>
      </c>
      <c r="X38" s="272">
        <v>33</v>
      </c>
      <c r="Y38" s="272"/>
      <c r="Z38" s="272">
        <v>42</v>
      </c>
      <c r="AA38" s="272">
        <v>10</v>
      </c>
      <c r="AB38" s="272">
        <v>32</v>
      </c>
    </row>
    <row r="39" spans="1:28" ht="15" customHeight="1" x14ac:dyDescent="0.25">
      <c r="A39" s="334" t="s">
        <v>256</v>
      </c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</row>
    <row r="40" spans="1:28" ht="15" customHeight="1" x14ac:dyDescent="0.25">
      <c r="A40" s="335" t="s">
        <v>242</v>
      </c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</row>
    <row r="41" spans="1:28" ht="15" customHeight="1" x14ac:dyDescent="0.25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</row>
    <row r="42" spans="1:28" ht="15" customHeight="1" x14ac:dyDescent="0.25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</row>
  </sheetData>
  <mergeCells count="17">
    <mergeCell ref="A40:AB40"/>
    <mergeCell ref="A8:A9"/>
    <mergeCell ref="B8:D8"/>
    <mergeCell ref="F8:H8"/>
    <mergeCell ref="J8:L8"/>
    <mergeCell ref="N8:P8"/>
    <mergeCell ref="AE1:AF2"/>
    <mergeCell ref="R8:T8"/>
    <mergeCell ref="V8:X8"/>
    <mergeCell ref="Z8:AB8"/>
    <mergeCell ref="A39:AB39"/>
    <mergeCell ref="A6:AB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9" orientation="landscape" r:id="rId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85"/>
  <sheetViews>
    <sheetView zoomScaleNormal="100" zoomScaleSheetLayoutView="100" workbookViewId="0">
      <selection activeCell="L44" sqref="L44"/>
    </sheetView>
  </sheetViews>
  <sheetFormatPr baseColWidth="10" defaultRowHeight="15" customHeight="1" x14ac:dyDescent="0.25"/>
  <cols>
    <col min="1" max="1" width="16.28515625" style="124" customWidth="1"/>
    <col min="2" max="4" width="8.7109375" style="124" bestFit="1" customWidth="1"/>
    <col min="5" max="5" width="1.42578125" style="124" customWidth="1"/>
    <col min="6" max="8" width="7.5703125" style="124" bestFit="1" customWidth="1"/>
    <col min="9" max="9" width="1.42578125" style="124" customWidth="1"/>
    <col min="10" max="12" width="7.5703125" style="124" bestFit="1" customWidth="1"/>
    <col min="13" max="13" width="1.42578125" style="124" customWidth="1"/>
    <col min="14" max="16" width="7.5703125" style="124" bestFit="1" customWidth="1"/>
    <col min="17" max="17" width="1.42578125" style="124" customWidth="1"/>
    <col min="18" max="20" width="7.5703125" style="124" bestFit="1" customWidth="1"/>
    <col min="21" max="21" width="1.42578125" style="124" customWidth="1"/>
    <col min="22" max="24" width="7.5703125" style="124" bestFit="1" customWidth="1"/>
    <col min="25" max="25" width="1.42578125" style="124" customWidth="1"/>
    <col min="26" max="28" width="6.28515625" style="124" bestFit="1" customWidth="1"/>
    <col min="29" max="29" width="4.7109375" style="124" customWidth="1"/>
    <col min="30" max="30" width="16.28515625" style="124" customWidth="1"/>
    <col min="31" max="31" width="9.85546875" style="124" bestFit="1" customWidth="1"/>
    <col min="32" max="33" width="8.7109375" style="124" bestFit="1" customWidth="1"/>
    <col min="34" max="34" width="1.42578125" style="124" customWidth="1"/>
    <col min="35" max="37" width="6.7109375" style="124" customWidth="1"/>
    <col min="38" max="38" width="1.42578125" style="124" customWidth="1"/>
    <col min="39" max="41" width="6.7109375" style="124" customWidth="1"/>
    <col min="42" max="42" width="1.42578125" style="124" customWidth="1"/>
    <col min="43" max="45" width="6.7109375" style="124" customWidth="1"/>
    <col min="46" max="46" width="1.42578125" style="124" customWidth="1"/>
    <col min="47" max="49" width="7.5703125" style="124" bestFit="1" customWidth="1"/>
    <col min="50" max="50" width="1.42578125" style="124" customWidth="1"/>
    <col min="51" max="53" width="7.5703125" style="124" bestFit="1" customWidth="1"/>
    <col min="54" max="54" width="1.42578125" style="124" customWidth="1"/>
    <col min="55" max="57" width="6.28515625" style="124" bestFit="1" customWidth="1"/>
    <col min="58" max="256" width="11.42578125" style="124"/>
    <col min="257" max="257" width="16.28515625" style="124" customWidth="1"/>
    <col min="258" max="260" width="8.7109375" style="124" bestFit="1" customWidth="1"/>
    <col min="261" max="261" width="1.42578125" style="124" customWidth="1"/>
    <col min="262" max="264" width="7.5703125" style="124" bestFit="1" customWidth="1"/>
    <col min="265" max="265" width="1.42578125" style="124" customWidth="1"/>
    <col min="266" max="268" width="7.5703125" style="124" bestFit="1" customWidth="1"/>
    <col min="269" max="269" width="1.42578125" style="124" customWidth="1"/>
    <col min="270" max="272" width="7.5703125" style="124" bestFit="1" customWidth="1"/>
    <col min="273" max="273" width="1.42578125" style="124" customWidth="1"/>
    <col min="274" max="276" width="7.5703125" style="124" bestFit="1" customWidth="1"/>
    <col min="277" max="277" width="1.42578125" style="124" customWidth="1"/>
    <col min="278" max="280" width="7.5703125" style="124" bestFit="1" customWidth="1"/>
    <col min="281" max="281" width="1.42578125" style="124" customWidth="1"/>
    <col min="282" max="284" width="6.28515625" style="124" bestFit="1" customWidth="1"/>
    <col min="285" max="285" width="4.7109375" style="124" customWidth="1"/>
    <col min="286" max="286" width="16.28515625" style="124" customWidth="1"/>
    <col min="287" max="287" width="9.85546875" style="124" bestFit="1" customWidth="1"/>
    <col min="288" max="289" width="8.7109375" style="124" bestFit="1" customWidth="1"/>
    <col min="290" max="290" width="1.42578125" style="124" customWidth="1"/>
    <col min="291" max="293" width="7.5703125" style="124" bestFit="1" customWidth="1"/>
    <col min="294" max="294" width="1.42578125" style="124" customWidth="1"/>
    <col min="295" max="297" width="7.5703125" style="124" bestFit="1" customWidth="1"/>
    <col min="298" max="298" width="1.42578125" style="124" customWidth="1"/>
    <col min="299" max="301" width="7.5703125" style="124" bestFit="1" customWidth="1"/>
    <col min="302" max="302" width="1.42578125" style="124" customWidth="1"/>
    <col min="303" max="305" width="7.5703125" style="124" bestFit="1" customWidth="1"/>
    <col min="306" max="306" width="1.42578125" style="124" customWidth="1"/>
    <col min="307" max="309" width="7.5703125" style="124" bestFit="1" customWidth="1"/>
    <col min="310" max="310" width="1.42578125" style="124" customWidth="1"/>
    <col min="311" max="313" width="6.28515625" style="124" bestFit="1" customWidth="1"/>
    <col min="314" max="512" width="11.42578125" style="124"/>
    <col min="513" max="513" width="16.28515625" style="124" customWidth="1"/>
    <col min="514" max="516" width="8.7109375" style="124" bestFit="1" customWidth="1"/>
    <col min="517" max="517" width="1.42578125" style="124" customWidth="1"/>
    <col min="518" max="520" width="7.5703125" style="124" bestFit="1" customWidth="1"/>
    <col min="521" max="521" width="1.42578125" style="124" customWidth="1"/>
    <col min="522" max="524" width="7.5703125" style="124" bestFit="1" customWidth="1"/>
    <col min="525" max="525" width="1.42578125" style="124" customWidth="1"/>
    <col min="526" max="528" width="7.5703125" style="124" bestFit="1" customWidth="1"/>
    <col min="529" max="529" width="1.42578125" style="124" customWidth="1"/>
    <col min="530" max="532" width="7.5703125" style="124" bestFit="1" customWidth="1"/>
    <col min="533" max="533" width="1.42578125" style="124" customWidth="1"/>
    <col min="534" max="536" width="7.5703125" style="124" bestFit="1" customWidth="1"/>
    <col min="537" max="537" width="1.42578125" style="124" customWidth="1"/>
    <col min="538" max="540" width="6.28515625" style="124" bestFit="1" customWidth="1"/>
    <col min="541" max="541" width="4.7109375" style="124" customWidth="1"/>
    <col min="542" max="542" width="16.28515625" style="124" customWidth="1"/>
    <col min="543" max="543" width="9.85546875" style="124" bestFit="1" customWidth="1"/>
    <col min="544" max="545" width="8.7109375" style="124" bestFit="1" customWidth="1"/>
    <col min="546" max="546" width="1.42578125" style="124" customWidth="1"/>
    <col min="547" max="549" width="7.5703125" style="124" bestFit="1" customWidth="1"/>
    <col min="550" max="550" width="1.42578125" style="124" customWidth="1"/>
    <col min="551" max="553" width="7.5703125" style="124" bestFit="1" customWidth="1"/>
    <col min="554" max="554" width="1.42578125" style="124" customWidth="1"/>
    <col min="555" max="557" width="7.5703125" style="124" bestFit="1" customWidth="1"/>
    <col min="558" max="558" width="1.42578125" style="124" customWidth="1"/>
    <col min="559" max="561" width="7.5703125" style="124" bestFit="1" customWidth="1"/>
    <col min="562" max="562" width="1.42578125" style="124" customWidth="1"/>
    <col min="563" max="565" width="7.5703125" style="124" bestFit="1" customWidth="1"/>
    <col min="566" max="566" width="1.42578125" style="124" customWidth="1"/>
    <col min="567" max="569" width="6.28515625" style="124" bestFit="1" customWidth="1"/>
    <col min="570" max="768" width="11.42578125" style="124"/>
    <col min="769" max="769" width="16.28515625" style="124" customWidth="1"/>
    <col min="770" max="772" width="8.7109375" style="124" bestFit="1" customWidth="1"/>
    <col min="773" max="773" width="1.42578125" style="124" customWidth="1"/>
    <col min="774" max="776" width="7.5703125" style="124" bestFit="1" customWidth="1"/>
    <col min="777" max="777" width="1.42578125" style="124" customWidth="1"/>
    <col min="778" max="780" width="7.5703125" style="124" bestFit="1" customWidth="1"/>
    <col min="781" max="781" width="1.42578125" style="124" customWidth="1"/>
    <col min="782" max="784" width="7.5703125" style="124" bestFit="1" customWidth="1"/>
    <col min="785" max="785" width="1.42578125" style="124" customWidth="1"/>
    <col min="786" max="788" width="7.5703125" style="124" bestFit="1" customWidth="1"/>
    <col min="789" max="789" width="1.42578125" style="124" customWidth="1"/>
    <col min="790" max="792" width="7.5703125" style="124" bestFit="1" customWidth="1"/>
    <col min="793" max="793" width="1.42578125" style="124" customWidth="1"/>
    <col min="794" max="796" width="6.28515625" style="124" bestFit="1" customWidth="1"/>
    <col min="797" max="797" width="4.7109375" style="124" customWidth="1"/>
    <col min="798" max="798" width="16.28515625" style="124" customWidth="1"/>
    <col min="799" max="799" width="9.85546875" style="124" bestFit="1" customWidth="1"/>
    <col min="800" max="801" width="8.7109375" style="124" bestFit="1" customWidth="1"/>
    <col min="802" max="802" width="1.42578125" style="124" customWidth="1"/>
    <col min="803" max="805" width="7.5703125" style="124" bestFit="1" customWidth="1"/>
    <col min="806" max="806" width="1.42578125" style="124" customWidth="1"/>
    <col min="807" max="809" width="7.5703125" style="124" bestFit="1" customWidth="1"/>
    <col min="810" max="810" width="1.42578125" style="124" customWidth="1"/>
    <col min="811" max="813" width="7.5703125" style="124" bestFit="1" customWidth="1"/>
    <col min="814" max="814" width="1.42578125" style="124" customWidth="1"/>
    <col min="815" max="817" width="7.5703125" style="124" bestFit="1" customWidth="1"/>
    <col min="818" max="818" width="1.42578125" style="124" customWidth="1"/>
    <col min="819" max="821" width="7.5703125" style="124" bestFit="1" customWidth="1"/>
    <col min="822" max="822" width="1.42578125" style="124" customWidth="1"/>
    <col min="823" max="825" width="6.28515625" style="124" bestFit="1" customWidth="1"/>
    <col min="826" max="1024" width="11.42578125" style="124"/>
    <col min="1025" max="1025" width="16.28515625" style="124" customWidth="1"/>
    <col min="1026" max="1028" width="8.7109375" style="124" bestFit="1" customWidth="1"/>
    <col min="1029" max="1029" width="1.42578125" style="124" customWidth="1"/>
    <col min="1030" max="1032" width="7.5703125" style="124" bestFit="1" customWidth="1"/>
    <col min="1033" max="1033" width="1.42578125" style="124" customWidth="1"/>
    <col min="1034" max="1036" width="7.5703125" style="124" bestFit="1" customWidth="1"/>
    <col min="1037" max="1037" width="1.42578125" style="124" customWidth="1"/>
    <col min="1038" max="1040" width="7.5703125" style="124" bestFit="1" customWidth="1"/>
    <col min="1041" max="1041" width="1.42578125" style="124" customWidth="1"/>
    <col min="1042" max="1044" width="7.5703125" style="124" bestFit="1" customWidth="1"/>
    <col min="1045" max="1045" width="1.42578125" style="124" customWidth="1"/>
    <col min="1046" max="1048" width="7.5703125" style="124" bestFit="1" customWidth="1"/>
    <col min="1049" max="1049" width="1.42578125" style="124" customWidth="1"/>
    <col min="1050" max="1052" width="6.28515625" style="124" bestFit="1" customWidth="1"/>
    <col min="1053" max="1053" width="4.7109375" style="124" customWidth="1"/>
    <col min="1054" max="1054" width="16.28515625" style="124" customWidth="1"/>
    <col min="1055" max="1055" width="9.85546875" style="124" bestFit="1" customWidth="1"/>
    <col min="1056" max="1057" width="8.7109375" style="124" bestFit="1" customWidth="1"/>
    <col min="1058" max="1058" width="1.42578125" style="124" customWidth="1"/>
    <col min="1059" max="1061" width="7.5703125" style="124" bestFit="1" customWidth="1"/>
    <col min="1062" max="1062" width="1.42578125" style="124" customWidth="1"/>
    <col min="1063" max="1065" width="7.5703125" style="124" bestFit="1" customWidth="1"/>
    <col min="1066" max="1066" width="1.42578125" style="124" customWidth="1"/>
    <col min="1067" max="1069" width="7.5703125" style="124" bestFit="1" customWidth="1"/>
    <col min="1070" max="1070" width="1.42578125" style="124" customWidth="1"/>
    <col min="1071" max="1073" width="7.5703125" style="124" bestFit="1" customWidth="1"/>
    <col min="1074" max="1074" width="1.42578125" style="124" customWidth="1"/>
    <col min="1075" max="1077" width="7.5703125" style="124" bestFit="1" customWidth="1"/>
    <col min="1078" max="1078" width="1.42578125" style="124" customWidth="1"/>
    <col min="1079" max="1081" width="6.28515625" style="124" bestFit="1" customWidth="1"/>
    <col min="1082" max="1280" width="11.42578125" style="124"/>
    <col min="1281" max="1281" width="16.28515625" style="124" customWidth="1"/>
    <col min="1282" max="1284" width="8.7109375" style="124" bestFit="1" customWidth="1"/>
    <col min="1285" max="1285" width="1.42578125" style="124" customWidth="1"/>
    <col min="1286" max="1288" width="7.5703125" style="124" bestFit="1" customWidth="1"/>
    <col min="1289" max="1289" width="1.42578125" style="124" customWidth="1"/>
    <col min="1290" max="1292" width="7.5703125" style="124" bestFit="1" customWidth="1"/>
    <col min="1293" max="1293" width="1.42578125" style="124" customWidth="1"/>
    <col min="1294" max="1296" width="7.5703125" style="124" bestFit="1" customWidth="1"/>
    <col min="1297" max="1297" width="1.42578125" style="124" customWidth="1"/>
    <col min="1298" max="1300" width="7.5703125" style="124" bestFit="1" customWidth="1"/>
    <col min="1301" max="1301" width="1.42578125" style="124" customWidth="1"/>
    <col min="1302" max="1304" width="7.5703125" style="124" bestFit="1" customWidth="1"/>
    <col min="1305" max="1305" width="1.42578125" style="124" customWidth="1"/>
    <col min="1306" max="1308" width="6.28515625" style="124" bestFit="1" customWidth="1"/>
    <col min="1309" max="1309" width="4.7109375" style="124" customWidth="1"/>
    <col min="1310" max="1310" width="16.28515625" style="124" customWidth="1"/>
    <col min="1311" max="1311" width="9.85546875" style="124" bestFit="1" customWidth="1"/>
    <col min="1312" max="1313" width="8.7109375" style="124" bestFit="1" customWidth="1"/>
    <col min="1314" max="1314" width="1.42578125" style="124" customWidth="1"/>
    <col min="1315" max="1317" width="7.5703125" style="124" bestFit="1" customWidth="1"/>
    <col min="1318" max="1318" width="1.42578125" style="124" customWidth="1"/>
    <col min="1319" max="1321" width="7.5703125" style="124" bestFit="1" customWidth="1"/>
    <col min="1322" max="1322" width="1.42578125" style="124" customWidth="1"/>
    <col min="1323" max="1325" width="7.5703125" style="124" bestFit="1" customWidth="1"/>
    <col min="1326" max="1326" width="1.42578125" style="124" customWidth="1"/>
    <col min="1327" max="1329" width="7.5703125" style="124" bestFit="1" customWidth="1"/>
    <col min="1330" max="1330" width="1.42578125" style="124" customWidth="1"/>
    <col min="1331" max="1333" width="7.5703125" style="124" bestFit="1" customWidth="1"/>
    <col min="1334" max="1334" width="1.42578125" style="124" customWidth="1"/>
    <col min="1335" max="1337" width="6.28515625" style="124" bestFit="1" customWidth="1"/>
    <col min="1338" max="1536" width="11.42578125" style="124"/>
    <col min="1537" max="1537" width="16.28515625" style="124" customWidth="1"/>
    <col min="1538" max="1540" width="8.7109375" style="124" bestFit="1" customWidth="1"/>
    <col min="1541" max="1541" width="1.42578125" style="124" customWidth="1"/>
    <col min="1542" max="1544" width="7.5703125" style="124" bestFit="1" customWidth="1"/>
    <col min="1545" max="1545" width="1.42578125" style="124" customWidth="1"/>
    <col min="1546" max="1548" width="7.5703125" style="124" bestFit="1" customWidth="1"/>
    <col min="1549" max="1549" width="1.42578125" style="124" customWidth="1"/>
    <col min="1550" max="1552" width="7.5703125" style="124" bestFit="1" customWidth="1"/>
    <col min="1553" max="1553" width="1.42578125" style="124" customWidth="1"/>
    <col min="1554" max="1556" width="7.5703125" style="124" bestFit="1" customWidth="1"/>
    <col min="1557" max="1557" width="1.42578125" style="124" customWidth="1"/>
    <col min="1558" max="1560" width="7.5703125" style="124" bestFit="1" customWidth="1"/>
    <col min="1561" max="1561" width="1.42578125" style="124" customWidth="1"/>
    <col min="1562" max="1564" width="6.28515625" style="124" bestFit="1" customWidth="1"/>
    <col min="1565" max="1565" width="4.7109375" style="124" customWidth="1"/>
    <col min="1566" max="1566" width="16.28515625" style="124" customWidth="1"/>
    <col min="1567" max="1567" width="9.85546875" style="124" bestFit="1" customWidth="1"/>
    <col min="1568" max="1569" width="8.7109375" style="124" bestFit="1" customWidth="1"/>
    <col min="1570" max="1570" width="1.42578125" style="124" customWidth="1"/>
    <col min="1571" max="1573" width="7.5703125" style="124" bestFit="1" customWidth="1"/>
    <col min="1574" max="1574" width="1.42578125" style="124" customWidth="1"/>
    <col min="1575" max="1577" width="7.5703125" style="124" bestFit="1" customWidth="1"/>
    <col min="1578" max="1578" width="1.42578125" style="124" customWidth="1"/>
    <col min="1579" max="1581" width="7.5703125" style="124" bestFit="1" customWidth="1"/>
    <col min="1582" max="1582" width="1.42578125" style="124" customWidth="1"/>
    <col min="1583" max="1585" width="7.5703125" style="124" bestFit="1" customWidth="1"/>
    <col min="1586" max="1586" width="1.42578125" style="124" customWidth="1"/>
    <col min="1587" max="1589" width="7.5703125" style="124" bestFit="1" customWidth="1"/>
    <col min="1590" max="1590" width="1.42578125" style="124" customWidth="1"/>
    <col min="1591" max="1593" width="6.28515625" style="124" bestFit="1" customWidth="1"/>
    <col min="1594" max="1792" width="11.42578125" style="124"/>
    <col min="1793" max="1793" width="16.28515625" style="124" customWidth="1"/>
    <col min="1794" max="1796" width="8.7109375" style="124" bestFit="1" customWidth="1"/>
    <col min="1797" max="1797" width="1.42578125" style="124" customWidth="1"/>
    <col min="1798" max="1800" width="7.5703125" style="124" bestFit="1" customWidth="1"/>
    <col min="1801" max="1801" width="1.42578125" style="124" customWidth="1"/>
    <col min="1802" max="1804" width="7.5703125" style="124" bestFit="1" customWidth="1"/>
    <col min="1805" max="1805" width="1.42578125" style="124" customWidth="1"/>
    <col min="1806" max="1808" width="7.5703125" style="124" bestFit="1" customWidth="1"/>
    <col min="1809" max="1809" width="1.42578125" style="124" customWidth="1"/>
    <col min="1810" max="1812" width="7.5703125" style="124" bestFit="1" customWidth="1"/>
    <col min="1813" max="1813" width="1.42578125" style="124" customWidth="1"/>
    <col min="1814" max="1816" width="7.5703125" style="124" bestFit="1" customWidth="1"/>
    <col min="1817" max="1817" width="1.42578125" style="124" customWidth="1"/>
    <col min="1818" max="1820" width="6.28515625" style="124" bestFit="1" customWidth="1"/>
    <col min="1821" max="1821" width="4.7109375" style="124" customWidth="1"/>
    <col min="1822" max="1822" width="16.28515625" style="124" customWidth="1"/>
    <col min="1823" max="1823" width="9.85546875" style="124" bestFit="1" customWidth="1"/>
    <col min="1824" max="1825" width="8.7109375" style="124" bestFit="1" customWidth="1"/>
    <col min="1826" max="1826" width="1.42578125" style="124" customWidth="1"/>
    <col min="1827" max="1829" width="7.5703125" style="124" bestFit="1" customWidth="1"/>
    <col min="1830" max="1830" width="1.42578125" style="124" customWidth="1"/>
    <col min="1831" max="1833" width="7.5703125" style="124" bestFit="1" customWidth="1"/>
    <col min="1834" max="1834" width="1.42578125" style="124" customWidth="1"/>
    <col min="1835" max="1837" width="7.5703125" style="124" bestFit="1" customWidth="1"/>
    <col min="1838" max="1838" width="1.42578125" style="124" customWidth="1"/>
    <col min="1839" max="1841" width="7.5703125" style="124" bestFit="1" customWidth="1"/>
    <col min="1842" max="1842" width="1.42578125" style="124" customWidth="1"/>
    <col min="1843" max="1845" width="7.5703125" style="124" bestFit="1" customWidth="1"/>
    <col min="1846" max="1846" width="1.42578125" style="124" customWidth="1"/>
    <col min="1847" max="1849" width="6.28515625" style="124" bestFit="1" customWidth="1"/>
    <col min="1850" max="2048" width="11.42578125" style="124"/>
    <col min="2049" max="2049" width="16.28515625" style="124" customWidth="1"/>
    <col min="2050" max="2052" width="8.7109375" style="124" bestFit="1" customWidth="1"/>
    <col min="2053" max="2053" width="1.42578125" style="124" customWidth="1"/>
    <col min="2054" max="2056" width="7.5703125" style="124" bestFit="1" customWidth="1"/>
    <col min="2057" max="2057" width="1.42578125" style="124" customWidth="1"/>
    <col min="2058" max="2060" width="7.5703125" style="124" bestFit="1" customWidth="1"/>
    <col min="2061" max="2061" width="1.42578125" style="124" customWidth="1"/>
    <col min="2062" max="2064" width="7.5703125" style="124" bestFit="1" customWidth="1"/>
    <col min="2065" max="2065" width="1.42578125" style="124" customWidth="1"/>
    <col min="2066" max="2068" width="7.5703125" style="124" bestFit="1" customWidth="1"/>
    <col min="2069" max="2069" width="1.42578125" style="124" customWidth="1"/>
    <col min="2070" max="2072" width="7.5703125" style="124" bestFit="1" customWidth="1"/>
    <col min="2073" max="2073" width="1.42578125" style="124" customWidth="1"/>
    <col min="2074" max="2076" width="6.28515625" style="124" bestFit="1" customWidth="1"/>
    <col min="2077" max="2077" width="4.7109375" style="124" customWidth="1"/>
    <col min="2078" max="2078" width="16.28515625" style="124" customWidth="1"/>
    <col min="2079" max="2079" width="9.85546875" style="124" bestFit="1" customWidth="1"/>
    <col min="2080" max="2081" width="8.7109375" style="124" bestFit="1" customWidth="1"/>
    <col min="2082" max="2082" width="1.42578125" style="124" customWidth="1"/>
    <col min="2083" max="2085" width="7.5703125" style="124" bestFit="1" customWidth="1"/>
    <col min="2086" max="2086" width="1.42578125" style="124" customWidth="1"/>
    <col min="2087" max="2089" width="7.5703125" style="124" bestFit="1" customWidth="1"/>
    <col min="2090" max="2090" width="1.42578125" style="124" customWidth="1"/>
    <col min="2091" max="2093" width="7.5703125" style="124" bestFit="1" customWidth="1"/>
    <col min="2094" max="2094" width="1.42578125" style="124" customWidth="1"/>
    <col min="2095" max="2097" width="7.5703125" style="124" bestFit="1" customWidth="1"/>
    <col min="2098" max="2098" width="1.42578125" style="124" customWidth="1"/>
    <col min="2099" max="2101" width="7.5703125" style="124" bestFit="1" customWidth="1"/>
    <col min="2102" max="2102" width="1.42578125" style="124" customWidth="1"/>
    <col min="2103" max="2105" width="6.28515625" style="124" bestFit="1" customWidth="1"/>
    <col min="2106" max="2304" width="11.42578125" style="124"/>
    <col min="2305" max="2305" width="16.28515625" style="124" customWidth="1"/>
    <col min="2306" max="2308" width="8.7109375" style="124" bestFit="1" customWidth="1"/>
    <col min="2309" max="2309" width="1.42578125" style="124" customWidth="1"/>
    <col min="2310" max="2312" width="7.5703125" style="124" bestFit="1" customWidth="1"/>
    <col min="2313" max="2313" width="1.42578125" style="124" customWidth="1"/>
    <col min="2314" max="2316" width="7.5703125" style="124" bestFit="1" customWidth="1"/>
    <col min="2317" max="2317" width="1.42578125" style="124" customWidth="1"/>
    <col min="2318" max="2320" width="7.5703125" style="124" bestFit="1" customWidth="1"/>
    <col min="2321" max="2321" width="1.42578125" style="124" customWidth="1"/>
    <col min="2322" max="2324" width="7.5703125" style="124" bestFit="1" customWidth="1"/>
    <col min="2325" max="2325" width="1.42578125" style="124" customWidth="1"/>
    <col min="2326" max="2328" width="7.5703125" style="124" bestFit="1" customWidth="1"/>
    <col min="2329" max="2329" width="1.42578125" style="124" customWidth="1"/>
    <col min="2330" max="2332" width="6.28515625" style="124" bestFit="1" customWidth="1"/>
    <col min="2333" max="2333" width="4.7109375" style="124" customWidth="1"/>
    <col min="2334" max="2334" width="16.28515625" style="124" customWidth="1"/>
    <col min="2335" max="2335" width="9.85546875" style="124" bestFit="1" customWidth="1"/>
    <col min="2336" max="2337" width="8.7109375" style="124" bestFit="1" customWidth="1"/>
    <col min="2338" max="2338" width="1.42578125" style="124" customWidth="1"/>
    <col min="2339" max="2341" width="7.5703125" style="124" bestFit="1" customWidth="1"/>
    <col min="2342" max="2342" width="1.42578125" style="124" customWidth="1"/>
    <col min="2343" max="2345" width="7.5703125" style="124" bestFit="1" customWidth="1"/>
    <col min="2346" max="2346" width="1.42578125" style="124" customWidth="1"/>
    <col min="2347" max="2349" width="7.5703125" style="124" bestFit="1" customWidth="1"/>
    <col min="2350" max="2350" width="1.42578125" style="124" customWidth="1"/>
    <col min="2351" max="2353" width="7.5703125" style="124" bestFit="1" customWidth="1"/>
    <col min="2354" max="2354" width="1.42578125" style="124" customWidth="1"/>
    <col min="2355" max="2357" width="7.5703125" style="124" bestFit="1" customWidth="1"/>
    <col min="2358" max="2358" width="1.42578125" style="124" customWidth="1"/>
    <col min="2359" max="2361" width="6.28515625" style="124" bestFit="1" customWidth="1"/>
    <col min="2362" max="2560" width="11.42578125" style="124"/>
    <col min="2561" max="2561" width="16.28515625" style="124" customWidth="1"/>
    <col min="2562" max="2564" width="8.7109375" style="124" bestFit="1" customWidth="1"/>
    <col min="2565" max="2565" width="1.42578125" style="124" customWidth="1"/>
    <col min="2566" max="2568" width="7.5703125" style="124" bestFit="1" customWidth="1"/>
    <col min="2569" max="2569" width="1.42578125" style="124" customWidth="1"/>
    <col min="2570" max="2572" width="7.5703125" style="124" bestFit="1" customWidth="1"/>
    <col min="2573" max="2573" width="1.42578125" style="124" customWidth="1"/>
    <col min="2574" max="2576" width="7.5703125" style="124" bestFit="1" customWidth="1"/>
    <col min="2577" max="2577" width="1.42578125" style="124" customWidth="1"/>
    <col min="2578" max="2580" width="7.5703125" style="124" bestFit="1" customWidth="1"/>
    <col min="2581" max="2581" width="1.42578125" style="124" customWidth="1"/>
    <col min="2582" max="2584" width="7.5703125" style="124" bestFit="1" customWidth="1"/>
    <col min="2585" max="2585" width="1.42578125" style="124" customWidth="1"/>
    <col min="2586" max="2588" width="6.28515625" style="124" bestFit="1" customWidth="1"/>
    <col min="2589" max="2589" width="4.7109375" style="124" customWidth="1"/>
    <col min="2590" max="2590" width="16.28515625" style="124" customWidth="1"/>
    <col min="2591" max="2591" width="9.85546875" style="124" bestFit="1" customWidth="1"/>
    <col min="2592" max="2593" width="8.7109375" style="124" bestFit="1" customWidth="1"/>
    <col min="2594" max="2594" width="1.42578125" style="124" customWidth="1"/>
    <col min="2595" max="2597" width="7.5703125" style="124" bestFit="1" customWidth="1"/>
    <col min="2598" max="2598" width="1.42578125" style="124" customWidth="1"/>
    <col min="2599" max="2601" width="7.5703125" style="124" bestFit="1" customWidth="1"/>
    <col min="2602" max="2602" width="1.42578125" style="124" customWidth="1"/>
    <col min="2603" max="2605" width="7.5703125" style="124" bestFit="1" customWidth="1"/>
    <col min="2606" max="2606" width="1.42578125" style="124" customWidth="1"/>
    <col min="2607" max="2609" width="7.5703125" style="124" bestFit="1" customWidth="1"/>
    <col min="2610" max="2610" width="1.42578125" style="124" customWidth="1"/>
    <col min="2611" max="2613" width="7.5703125" style="124" bestFit="1" customWidth="1"/>
    <col min="2614" max="2614" width="1.42578125" style="124" customWidth="1"/>
    <col min="2615" max="2617" width="6.28515625" style="124" bestFit="1" customWidth="1"/>
    <col min="2618" max="2816" width="11.42578125" style="124"/>
    <col min="2817" max="2817" width="16.28515625" style="124" customWidth="1"/>
    <col min="2818" max="2820" width="8.7109375" style="124" bestFit="1" customWidth="1"/>
    <col min="2821" max="2821" width="1.42578125" style="124" customWidth="1"/>
    <col min="2822" max="2824" width="7.5703125" style="124" bestFit="1" customWidth="1"/>
    <col min="2825" max="2825" width="1.42578125" style="124" customWidth="1"/>
    <col min="2826" max="2828" width="7.5703125" style="124" bestFit="1" customWidth="1"/>
    <col min="2829" max="2829" width="1.42578125" style="124" customWidth="1"/>
    <col min="2830" max="2832" width="7.5703125" style="124" bestFit="1" customWidth="1"/>
    <col min="2833" max="2833" width="1.42578125" style="124" customWidth="1"/>
    <col min="2834" max="2836" width="7.5703125" style="124" bestFit="1" customWidth="1"/>
    <col min="2837" max="2837" width="1.42578125" style="124" customWidth="1"/>
    <col min="2838" max="2840" width="7.5703125" style="124" bestFit="1" customWidth="1"/>
    <col min="2841" max="2841" width="1.42578125" style="124" customWidth="1"/>
    <col min="2842" max="2844" width="6.28515625" style="124" bestFit="1" customWidth="1"/>
    <col min="2845" max="2845" width="4.7109375" style="124" customWidth="1"/>
    <col min="2846" max="2846" width="16.28515625" style="124" customWidth="1"/>
    <col min="2847" max="2847" width="9.85546875" style="124" bestFit="1" customWidth="1"/>
    <col min="2848" max="2849" width="8.7109375" style="124" bestFit="1" customWidth="1"/>
    <col min="2850" max="2850" width="1.42578125" style="124" customWidth="1"/>
    <col min="2851" max="2853" width="7.5703125" style="124" bestFit="1" customWidth="1"/>
    <col min="2854" max="2854" width="1.42578125" style="124" customWidth="1"/>
    <col min="2855" max="2857" width="7.5703125" style="124" bestFit="1" customWidth="1"/>
    <col min="2858" max="2858" width="1.42578125" style="124" customWidth="1"/>
    <col min="2859" max="2861" width="7.5703125" style="124" bestFit="1" customWidth="1"/>
    <col min="2862" max="2862" width="1.42578125" style="124" customWidth="1"/>
    <col min="2863" max="2865" width="7.5703125" style="124" bestFit="1" customWidth="1"/>
    <col min="2866" max="2866" width="1.42578125" style="124" customWidth="1"/>
    <col min="2867" max="2869" width="7.5703125" style="124" bestFit="1" customWidth="1"/>
    <col min="2870" max="2870" width="1.42578125" style="124" customWidth="1"/>
    <col min="2871" max="2873" width="6.28515625" style="124" bestFit="1" customWidth="1"/>
    <col min="2874" max="3072" width="11.42578125" style="124"/>
    <col min="3073" max="3073" width="16.28515625" style="124" customWidth="1"/>
    <col min="3074" max="3076" width="8.7109375" style="124" bestFit="1" customWidth="1"/>
    <col min="3077" max="3077" width="1.42578125" style="124" customWidth="1"/>
    <col min="3078" max="3080" width="7.5703125" style="124" bestFit="1" customWidth="1"/>
    <col min="3081" max="3081" width="1.42578125" style="124" customWidth="1"/>
    <col min="3082" max="3084" width="7.5703125" style="124" bestFit="1" customWidth="1"/>
    <col min="3085" max="3085" width="1.42578125" style="124" customWidth="1"/>
    <col min="3086" max="3088" width="7.5703125" style="124" bestFit="1" customWidth="1"/>
    <col min="3089" max="3089" width="1.42578125" style="124" customWidth="1"/>
    <col min="3090" max="3092" width="7.5703125" style="124" bestFit="1" customWidth="1"/>
    <col min="3093" max="3093" width="1.42578125" style="124" customWidth="1"/>
    <col min="3094" max="3096" width="7.5703125" style="124" bestFit="1" customWidth="1"/>
    <col min="3097" max="3097" width="1.42578125" style="124" customWidth="1"/>
    <col min="3098" max="3100" width="6.28515625" style="124" bestFit="1" customWidth="1"/>
    <col min="3101" max="3101" width="4.7109375" style="124" customWidth="1"/>
    <col min="3102" max="3102" width="16.28515625" style="124" customWidth="1"/>
    <col min="3103" max="3103" width="9.85546875" style="124" bestFit="1" customWidth="1"/>
    <col min="3104" max="3105" width="8.7109375" style="124" bestFit="1" customWidth="1"/>
    <col min="3106" max="3106" width="1.42578125" style="124" customWidth="1"/>
    <col min="3107" max="3109" width="7.5703125" style="124" bestFit="1" customWidth="1"/>
    <col min="3110" max="3110" width="1.42578125" style="124" customWidth="1"/>
    <col min="3111" max="3113" width="7.5703125" style="124" bestFit="1" customWidth="1"/>
    <col min="3114" max="3114" width="1.42578125" style="124" customWidth="1"/>
    <col min="3115" max="3117" width="7.5703125" style="124" bestFit="1" customWidth="1"/>
    <col min="3118" max="3118" width="1.42578125" style="124" customWidth="1"/>
    <col min="3119" max="3121" width="7.5703125" style="124" bestFit="1" customWidth="1"/>
    <col min="3122" max="3122" width="1.42578125" style="124" customWidth="1"/>
    <col min="3123" max="3125" width="7.5703125" style="124" bestFit="1" customWidth="1"/>
    <col min="3126" max="3126" width="1.42578125" style="124" customWidth="1"/>
    <col min="3127" max="3129" width="6.28515625" style="124" bestFit="1" customWidth="1"/>
    <col min="3130" max="3328" width="11.42578125" style="124"/>
    <col min="3329" max="3329" width="16.28515625" style="124" customWidth="1"/>
    <col min="3330" max="3332" width="8.7109375" style="124" bestFit="1" customWidth="1"/>
    <col min="3333" max="3333" width="1.42578125" style="124" customWidth="1"/>
    <col min="3334" max="3336" width="7.5703125" style="124" bestFit="1" customWidth="1"/>
    <col min="3337" max="3337" width="1.42578125" style="124" customWidth="1"/>
    <col min="3338" max="3340" width="7.5703125" style="124" bestFit="1" customWidth="1"/>
    <col min="3341" max="3341" width="1.42578125" style="124" customWidth="1"/>
    <col min="3342" max="3344" width="7.5703125" style="124" bestFit="1" customWidth="1"/>
    <col min="3345" max="3345" width="1.42578125" style="124" customWidth="1"/>
    <col min="3346" max="3348" width="7.5703125" style="124" bestFit="1" customWidth="1"/>
    <col min="3349" max="3349" width="1.42578125" style="124" customWidth="1"/>
    <col min="3350" max="3352" width="7.5703125" style="124" bestFit="1" customWidth="1"/>
    <col min="3353" max="3353" width="1.42578125" style="124" customWidth="1"/>
    <col min="3354" max="3356" width="6.28515625" style="124" bestFit="1" customWidth="1"/>
    <col min="3357" max="3357" width="4.7109375" style="124" customWidth="1"/>
    <col min="3358" max="3358" width="16.28515625" style="124" customWidth="1"/>
    <col min="3359" max="3359" width="9.85546875" style="124" bestFit="1" customWidth="1"/>
    <col min="3360" max="3361" width="8.7109375" style="124" bestFit="1" customWidth="1"/>
    <col min="3362" max="3362" width="1.42578125" style="124" customWidth="1"/>
    <col min="3363" max="3365" width="7.5703125" style="124" bestFit="1" customWidth="1"/>
    <col min="3366" max="3366" width="1.42578125" style="124" customWidth="1"/>
    <col min="3367" max="3369" width="7.5703125" style="124" bestFit="1" customWidth="1"/>
    <col min="3370" max="3370" width="1.42578125" style="124" customWidth="1"/>
    <col min="3371" max="3373" width="7.5703125" style="124" bestFit="1" customWidth="1"/>
    <col min="3374" max="3374" width="1.42578125" style="124" customWidth="1"/>
    <col min="3375" max="3377" width="7.5703125" style="124" bestFit="1" customWidth="1"/>
    <col min="3378" max="3378" width="1.42578125" style="124" customWidth="1"/>
    <col min="3379" max="3381" width="7.5703125" style="124" bestFit="1" customWidth="1"/>
    <col min="3382" max="3382" width="1.42578125" style="124" customWidth="1"/>
    <col min="3383" max="3385" width="6.28515625" style="124" bestFit="1" customWidth="1"/>
    <col min="3386" max="3584" width="11.42578125" style="124"/>
    <col min="3585" max="3585" width="16.28515625" style="124" customWidth="1"/>
    <col min="3586" max="3588" width="8.7109375" style="124" bestFit="1" customWidth="1"/>
    <col min="3589" max="3589" width="1.42578125" style="124" customWidth="1"/>
    <col min="3590" max="3592" width="7.5703125" style="124" bestFit="1" customWidth="1"/>
    <col min="3593" max="3593" width="1.42578125" style="124" customWidth="1"/>
    <col min="3594" max="3596" width="7.5703125" style="124" bestFit="1" customWidth="1"/>
    <col min="3597" max="3597" width="1.42578125" style="124" customWidth="1"/>
    <col min="3598" max="3600" width="7.5703125" style="124" bestFit="1" customWidth="1"/>
    <col min="3601" max="3601" width="1.42578125" style="124" customWidth="1"/>
    <col min="3602" max="3604" width="7.5703125" style="124" bestFit="1" customWidth="1"/>
    <col min="3605" max="3605" width="1.42578125" style="124" customWidth="1"/>
    <col min="3606" max="3608" width="7.5703125" style="124" bestFit="1" customWidth="1"/>
    <col min="3609" max="3609" width="1.42578125" style="124" customWidth="1"/>
    <col min="3610" max="3612" width="6.28515625" style="124" bestFit="1" customWidth="1"/>
    <col min="3613" max="3613" width="4.7109375" style="124" customWidth="1"/>
    <col min="3614" max="3614" width="16.28515625" style="124" customWidth="1"/>
    <col min="3615" max="3615" width="9.85546875" style="124" bestFit="1" customWidth="1"/>
    <col min="3616" max="3617" width="8.7109375" style="124" bestFit="1" customWidth="1"/>
    <col min="3618" max="3618" width="1.42578125" style="124" customWidth="1"/>
    <col min="3619" max="3621" width="7.5703125" style="124" bestFit="1" customWidth="1"/>
    <col min="3622" max="3622" width="1.42578125" style="124" customWidth="1"/>
    <col min="3623" max="3625" width="7.5703125" style="124" bestFit="1" customWidth="1"/>
    <col min="3626" max="3626" width="1.42578125" style="124" customWidth="1"/>
    <col min="3627" max="3629" width="7.5703125" style="124" bestFit="1" customWidth="1"/>
    <col min="3630" max="3630" width="1.42578125" style="124" customWidth="1"/>
    <col min="3631" max="3633" width="7.5703125" style="124" bestFit="1" customWidth="1"/>
    <col min="3634" max="3634" width="1.42578125" style="124" customWidth="1"/>
    <col min="3635" max="3637" width="7.5703125" style="124" bestFit="1" customWidth="1"/>
    <col min="3638" max="3638" width="1.42578125" style="124" customWidth="1"/>
    <col min="3639" max="3641" width="6.28515625" style="124" bestFit="1" customWidth="1"/>
    <col min="3642" max="3840" width="11.42578125" style="124"/>
    <col min="3841" max="3841" width="16.28515625" style="124" customWidth="1"/>
    <col min="3842" max="3844" width="8.7109375" style="124" bestFit="1" customWidth="1"/>
    <col min="3845" max="3845" width="1.42578125" style="124" customWidth="1"/>
    <col min="3846" max="3848" width="7.5703125" style="124" bestFit="1" customWidth="1"/>
    <col min="3849" max="3849" width="1.42578125" style="124" customWidth="1"/>
    <col min="3850" max="3852" width="7.5703125" style="124" bestFit="1" customWidth="1"/>
    <col min="3853" max="3853" width="1.42578125" style="124" customWidth="1"/>
    <col min="3854" max="3856" width="7.5703125" style="124" bestFit="1" customWidth="1"/>
    <col min="3857" max="3857" width="1.42578125" style="124" customWidth="1"/>
    <col min="3858" max="3860" width="7.5703125" style="124" bestFit="1" customWidth="1"/>
    <col min="3861" max="3861" width="1.42578125" style="124" customWidth="1"/>
    <col min="3862" max="3864" width="7.5703125" style="124" bestFit="1" customWidth="1"/>
    <col min="3865" max="3865" width="1.42578125" style="124" customWidth="1"/>
    <col min="3866" max="3868" width="6.28515625" style="124" bestFit="1" customWidth="1"/>
    <col min="3869" max="3869" width="4.7109375" style="124" customWidth="1"/>
    <col min="3870" max="3870" width="16.28515625" style="124" customWidth="1"/>
    <col min="3871" max="3871" width="9.85546875" style="124" bestFit="1" customWidth="1"/>
    <col min="3872" max="3873" width="8.7109375" style="124" bestFit="1" customWidth="1"/>
    <col min="3874" max="3874" width="1.42578125" style="124" customWidth="1"/>
    <col min="3875" max="3877" width="7.5703125" style="124" bestFit="1" customWidth="1"/>
    <col min="3878" max="3878" width="1.42578125" style="124" customWidth="1"/>
    <col min="3879" max="3881" width="7.5703125" style="124" bestFit="1" customWidth="1"/>
    <col min="3882" max="3882" width="1.42578125" style="124" customWidth="1"/>
    <col min="3883" max="3885" width="7.5703125" style="124" bestFit="1" customWidth="1"/>
    <col min="3886" max="3886" width="1.42578125" style="124" customWidth="1"/>
    <col min="3887" max="3889" width="7.5703125" style="124" bestFit="1" customWidth="1"/>
    <col min="3890" max="3890" width="1.42578125" style="124" customWidth="1"/>
    <col min="3891" max="3893" width="7.5703125" style="124" bestFit="1" customWidth="1"/>
    <col min="3894" max="3894" width="1.42578125" style="124" customWidth="1"/>
    <col min="3895" max="3897" width="6.28515625" style="124" bestFit="1" customWidth="1"/>
    <col min="3898" max="4096" width="11.42578125" style="124"/>
    <col min="4097" max="4097" width="16.28515625" style="124" customWidth="1"/>
    <col min="4098" max="4100" width="8.7109375" style="124" bestFit="1" customWidth="1"/>
    <col min="4101" max="4101" width="1.42578125" style="124" customWidth="1"/>
    <col min="4102" max="4104" width="7.5703125" style="124" bestFit="1" customWidth="1"/>
    <col min="4105" max="4105" width="1.42578125" style="124" customWidth="1"/>
    <col min="4106" max="4108" width="7.5703125" style="124" bestFit="1" customWidth="1"/>
    <col min="4109" max="4109" width="1.42578125" style="124" customWidth="1"/>
    <col min="4110" max="4112" width="7.5703125" style="124" bestFit="1" customWidth="1"/>
    <col min="4113" max="4113" width="1.42578125" style="124" customWidth="1"/>
    <col min="4114" max="4116" width="7.5703125" style="124" bestFit="1" customWidth="1"/>
    <col min="4117" max="4117" width="1.42578125" style="124" customWidth="1"/>
    <col min="4118" max="4120" width="7.5703125" style="124" bestFit="1" customWidth="1"/>
    <col min="4121" max="4121" width="1.42578125" style="124" customWidth="1"/>
    <col min="4122" max="4124" width="6.28515625" style="124" bestFit="1" customWidth="1"/>
    <col min="4125" max="4125" width="4.7109375" style="124" customWidth="1"/>
    <col min="4126" max="4126" width="16.28515625" style="124" customWidth="1"/>
    <col min="4127" max="4127" width="9.85546875" style="124" bestFit="1" customWidth="1"/>
    <col min="4128" max="4129" width="8.7109375" style="124" bestFit="1" customWidth="1"/>
    <col min="4130" max="4130" width="1.42578125" style="124" customWidth="1"/>
    <col min="4131" max="4133" width="7.5703125" style="124" bestFit="1" customWidth="1"/>
    <col min="4134" max="4134" width="1.42578125" style="124" customWidth="1"/>
    <col min="4135" max="4137" width="7.5703125" style="124" bestFit="1" customWidth="1"/>
    <col min="4138" max="4138" width="1.42578125" style="124" customWidth="1"/>
    <col min="4139" max="4141" width="7.5703125" style="124" bestFit="1" customWidth="1"/>
    <col min="4142" max="4142" width="1.42578125" style="124" customWidth="1"/>
    <col min="4143" max="4145" width="7.5703125" style="124" bestFit="1" customWidth="1"/>
    <col min="4146" max="4146" width="1.42578125" style="124" customWidth="1"/>
    <col min="4147" max="4149" width="7.5703125" style="124" bestFit="1" customWidth="1"/>
    <col min="4150" max="4150" width="1.42578125" style="124" customWidth="1"/>
    <col min="4151" max="4153" width="6.28515625" style="124" bestFit="1" customWidth="1"/>
    <col min="4154" max="4352" width="11.42578125" style="124"/>
    <col min="4353" max="4353" width="16.28515625" style="124" customWidth="1"/>
    <col min="4354" max="4356" width="8.7109375" style="124" bestFit="1" customWidth="1"/>
    <col min="4357" max="4357" width="1.42578125" style="124" customWidth="1"/>
    <col min="4358" max="4360" width="7.5703125" style="124" bestFit="1" customWidth="1"/>
    <col min="4361" max="4361" width="1.42578125" style="124" customWidth="1"/>
    <col min="4362" max="4364" width="7.5703125" style="124" bestFit="1" customWidth="1"/>
    <col min="4365" max="4365" width="1.42578125" style="124" customWidth="1"/>
    <col min="4366" max="4368" width="7.5703125" style="124" bestFit="1" customWidth="1"/>
    <col min="4369" max="4369" width="1.42578125" style="124" customWidth="1"/>
    <col min="4370" max="4372" width="7.5703125" style="124" bestFit="1" customWidth="1"/>
    <col min="4373" max="4373" width="1.42578125" style="124" customWidth="1"/>
    <col min="4374" max="4376" width="7.5703125" style="124" bestFit="1" customWidth="1"/>
    <col min="4377" max="4377" width="1.42578125" style="124" customWidth="1"/>
    <col min="4378" max="4380" width="6.28515625" style="124" bestFit="1" customWidth="1"/>
    <col min="4381" max="4381" width="4.7109375" style="124" customWidth="1"/>
    <col min="4382" max="4382" width="16.28515625" style="124" customWidth="1"/>
    <col min="4383" max="4383" width="9.85546875" style="124" bestFit="1" customWidth="1"/>
    <col min="4384" max="4385" width="8.7109375" style="124" bestFit="1" customWidth="1"/>
    <col min="4386" max="4386" width="1.42578125" style="124" customWidth="1"/>
    <col min="4387" max="4389" width="7.5703125" style="124" bestFit="1" customWidth="1"/>
    <col min="4390" max="4390" width="1.42578125" style="124" customWidth="1"/>
    <col min="4391" max="4393" width="7.5703125" style="124" bestFit="1" customWidth="1"/>
    <col min="4394" max="4394" width="1.42578125" style="124" customWidth="1"/>
    <col min="4395" max="4397" width="7.5703125" style="124" bestFit="1" customWidth="1"/>
    <col min="4398" max="4398" width="1.42578125" style="124" customWidth="1"/>
    <col min="4399" max="4401" width="7.5703125" style="124" bestFit="1" customWidth="1"/>
    <col min="4402" max="4402" width="1.42578125" style="124" customWidth="1"/>
    <col min="4403" max="4405" width="7.5703125" style="124" bestFit="1" customWidth="1"/>
    <col min="4406" max="4406" width="1.42578125" style="124" customWidth="1"/>
    <col min="4407" max="4409" width="6.28515625" style="124" bestFit="1" customWidth="1"/>
    <col min="4410" max="4608" width="11.42578125" style="124"/>
    <col min="4609" max="4609" width="16.28515625" style="124" customWidth="1"/>
    <col min="4610" max="4612" width="8.7109375" style="124" bestFit="1" customWidth="1"/>
    <col min="4613" max="4613" width="1.42578125" style="124" customWidth="1"/>
    <col min="4614" max="4616" width="7.5703125" style="124" bestFit="1" customWidth="1"/>
    <col min="4617" max="4617" width="1.42578125" style="124" customWidth="1"/>
    <col min="4618" max="4620" width="7.5703125" style="124" bestFit="1" customWidth="1"/>
    <col min="4621" max="4621" width="1.42578125" style="124" customWidth="1"/>
    <col min="4622" max="4624" width="7.5703125" style="124" bestFit="1" customWidth="1"/>
    <col min="4625" max="4625" width="1.42578125" style="124" customWidth="1"/>
    <col min="4626" max="4628" width="7.5703125" style="124" bestFit="1" customWidth="1"/>
    <col min="4629" max="4629" width="1.42578125" style="124" customWidth="1"/>
    <col min="4630" max="4632" width="7.5703125" style="124" bestFit="1" customWidth="1"/>
    <col min="4633" max="4633" width="1.42578125" style="124" customWidth="1"/>
    <col min="4634" max="4636" width="6.28515625" style="124" bestFit="1" customWidth="1"/>
    <col min="4637" max="4637" width="4.7109375" style="124" customWidth="1"/>
    <col min="4638" max="4638" width="16.28515625" style="124" customWidth="1"/>
    <col min="4639" max="4639" width="9.85546875" style="124" bestFit="1" customWidth="1"/>
    <col min="4640" max="4641" width="8.7109375" style="124" bestFit="1" customWidth="1"/>
    <col min="4642" max="4642" width="1.42578125" style="124" customWidth="1"/>
    <col min="4643" max="4645" width="7.5703125" style="124" bestFit="1" customWidth="1"/>
    <col min="4646" max="4646" width="1.42578125" style="124" customWidth="1"/>
    <col min="4647" max="4649" width="7.5703125" style="124" bestFit="1" customWidth="1"/>
    <col min="4650" max="4650" width="1.42578125" style="124" customWidth="1"/>
    <col min="4651" max="4653" width="7.5703125" style="124" bestFit="1" customWidth="1"/>
    <col min="4654" max="4654" width="1.42578125" style="124" customWidth="1"/>
    <col min="4655" max="4657" width="7.5703125" style="124" bestFit="1" customWidth="1"/>
    <col min="4658" max="4658" width="1.42578125" style="124" customWidth="1"/>
    <col min="4659" max="4661" width="7.5703125" style="124" bestFit="1" customWidth="1"/>
    <col min="4662" max="4662" width="1.42578125" style="124" customWidth="1"/>
    <col min="4663" max="4665" width="6.28515625" style="124" bestFit="1" customWidth="1"/>
    <col min="4666" max="4864" width="11.42578125" style="124"/>
    <col min="4865" max="4865" width="16.28515625" style="124" customWidth="1"/>
    <col min="4866" max="4868" width="8.7109375" style="124" bestFit="1" customWidth="1"/>
    <col min="4869" max="4869" width="1.42578125" style="124" customWidth="1"/>
    <col min="4870" max="4872" width="7.5703125" style="124" bestFit="1" customWidth="1"/>
    <col min="4873" max="4873" width="1.42578125" style="124" customWidth="1"/>
    <col min="4874" max="4876" width="7.5703125" style="124" bestFit="1" customWidth="1"/>
    <col min="4877" max="4877" width="1.42578125" style="124" customWidth="1"/>
    <col min="4878" max="4880" width="7.5703125" style="124" bestFit="1" customWidth="1"/>
    <col min="4881" max="4881" width="1.42578125" style="124" customWidth="1"/>
    <col min="4882" max="4884" width="7.5703125" style="124" bestFit="1" customWidth="1"/>
    <col min="4885" max="4885" width="1.42578125" style="124" customWidth="1"/>
    <col min="4886" max="4888" width="7.5703125" style="124" bestFit="1" customWidth="1"/>
    <col min="4889" max="4889" width="1.42578125" style="124" customWidth="1"/>
    <col min="4890" max="4892" width="6.28515625" style="124" bestFit="1" customWidth="1"/>
    <col min="4893" max="4893" width="4.7109375" style="124" customWidth="1"/>
    <col min="4894" max="4894" width="16.28515625" style="124" customWidth="1"/>
    <col min="4895" max="4895" width="9.85546875" style="124" bestFit="1" customWidth="1"/>
    <col min="4896" max="4897" width="8.7109375" style="124" bestFit="1" customWidth="1"/>
    <col min="4898" max="4898" width="1.42578125" style="124" customWidth="1"/>
    <col min="4899" max="4901" width="7.5703125" style="124" bestFit="1" customWidth="1"/>
    <col min="4902" max="4902" width="1.42578125" style="124" customWidth="1"/>
    <col min="4903" max="4905" width="7.5703125" style="124" bestFit="1" customWidth="1"/>
    <col min="4906" max="4906" width="1.42578125" style="124" customWidth="1"/>
    <col min="4907" max="4909" width="7.5703125" style="124" bestFit="1" customWidth="1"/>
    <col min="4910" max="4910" width="1.42578125" style="124" customWidth="1"/>
    <col min="4911" max="4913" width="7.5703125" style="124" bestFit="1" customWidth="1"/>
    <col min="4914" max="4914" width="1.42578125" style="124" customWidth="1"/>
    <col min="4915" max="4917" width="7.5703125" style="124" bestFit="1" customWidth="1"/>
    <col min="4918" max="4918" width="1.42578125" style="124" customWidth="1"/>
    <col min="4919" max="4921" width="6.28515625" style="124" bestFit="1" customWidth="1"/>
    <col min="4922" max="5120" width="11.42578125" style="124"/>
    <col min="5121" max="5121" width="16.28515625" style="124" customWidth="1"/>
    <col min="5122" max="5124" width="8.7109375" style="124" bestFit="1" customWidth="1"/>
    <col min="5125" max="5125" width="1.42578125" style="124" customWidth="1"/>
    <col min="5126" max="5128" width="7.5703125" style="124" bestFit="1" customWidth="1"/>
    <col min="5129" max="5129" width="1.42578125" style="124" customWidth="1"/>
    <col min="5130" max="5132" width="7.5703125" style="124" bestFit="1" customWidth="1"/>
    <col min="5133" max="5133" width="1.42578125" style="124" customWidth="1"/>
    <col min="5134" max="5136" width="7.5703125" style="124" bestFit="1" customWidth="1"/>
    <col min="5137" max="5137" width="1.42578125" style="124" customWidth="1"/>
    <col min="5138" max="5140" width="7.5703125" style="124" bestFit="1" customWidth="1"/>
    <col min="5141" max="5141" width="1.42578125" style="124" customWidth="1"/>
    <col min="5142" max="5144" width="7.5703125" style="124" bestFit="1" customWidth="1"/>
    <col min="5145" max="5145" width="1.42578125" style="124" customWidth="1"/>
    <col min="5146" max="5148" width="6.28515625" style="124" bestFit="1" customWidth="1"/>
    <col min="5149" max="5149" width="4.7109375" style="124" customWidth="1"/>
    <col min="5150" max="5150" width="16.28515625" style="124" customWidth="1"/>
    <col min="5151" max="5151" width="9.85546875" style="124" bestFit="1" customWidth="1"/>
    <col min="5152" max="5153" width="8.7109375" style="124" bestFit="1" customWidth="1"/>
    <col min="5154" max="5154" width="1.42578125" style="124" customWidth="1"/>
    <col min="5155" max="5157" width="7.5703125" style="124" bestFit="1" customWidth="1"/>
    <col min="5158" max="5158" width="1.42578125" style="124" customWidth="1"/>
    <col min="5159" max="5161" width="7.5703125" style="124" bestFit="1" customWidth="1"/>
    <col min="5162" max="5162" width="1.42578125" style="124" customWidth="1"/>
    <col min="5163" max="5165" width="7.5703125" style="124" bestFit="1" customWidth="1"/>
    <col min="5166" max="5166" width="1.42578125" style="124" customWidth="1"/>
    <col min="5167" max="5169" width="7.5703125" style="124" bestFit="1" customWidth="1"/>
    <col min="5170" max="5170" width="1.42578125" style="124" customWidth="1"/>
    <col min="5171" max="5173" width="7.5703125" style="124" bestFit="1" customWidth="1"/>
    <col min="5174" max="5174" width="1.42578125" style="124" customWidth="1"/>
    <col min="5175" max="5177" width="6.28515625" style="124" bestFit="1" customWidth="1"/>
    <col min="5178" max="5376" width="11.42578125" style="124"/>
    <col min="5377" max="5377" width="16.28515625" style="124" customWidth="1"/>
    <col min="5378" max="5380" width="8.7109375" style="124" bestFit="1" customWidth="1"/>
    <col min="5381" max="5381" width="1.42578125" style="124" customWidth="1"/>
    <col min="5382" max="5384" width="7.5703125" style="124" bestFit="1" customWidth="1"/>
    <col min="5385" max="5385" width="1.42578125" style="124" customWidth="1"/>
    <col min="5386" max="5388" width="7.5703125" style="124" bestFit="1" customWidth="1"/>
    <col min="5389" max="5389" width="1.42578125" style="124" customWidth="1"/>
    <col min="5390" max="5392" width="7.5703125" style="124" bestFit="1" customWidth="1"/>
    <col min="5393" max="5393" width="1.42578125" style="124" customWidth="1"/>
    <col min="5394" max="5396" width="7.5703125" style="124" bestFit="1" customWidth="1"/>
    <col min="5397" max="5397" width="1.42578125" style="124" customWidth="1"/>
    <col min="5398" max="5400" width="7.5703125" style="124" bestFit="1" customWidth="1"/>
    <col min="5401" max="5401" width="1.42578125" style="124" customWidth="1"/>
    <col min="5402" max="5404" width="6.28515625" style="124" bestFit="1" customWidth="1"/>
    <col min="5405" max="5405" width="4.7109375" style="124" customWidth="1"/>
    <col min="5406" max="5406" width="16.28515625" style="124" customWidth="1"/>
    <col min="5407" max="5407" width="9.85546875" style="124" bestFit="1" customWidth="1"/>
    <col min="5408" max="5409" width="8.7109375" style="124" bestFit="1" customWidth="1"/>
    <col min="5410" max="5410" width="1.42578125" style="124" customWidth="1"/>
    <col min="5411" max="5413" width="7.5703125" style="124" bestFit="1" customWidth="1"/>
    <col min="5414" max="5414" width="1.42578125" style="124" customWidth="1"/>
    <col min="5415" max="5417" width="7.5703125" style="124" bestFit="1" customWidth="1"/>
    <col min="5418" max="5418" width="1.42578125" style="124" customWidth="1"/>
    <col min="5419" max="5421" width="7.5703125" style="124" bestFit="1" customWidth="1"/>
    <col min="5422" max="5422" width="1.42578125" style="124" customWidth="1"/>
    <col min="5423" max="5425" width="7.5703125" style="124" bestFit="1" customWidth="1"/>
    <col min="5426" max="5426" width="1.42578125" style="124" customWidth="1"/>
    <col min="5427" max="5429" width="7.5703125" style="124" bestFit="1" customWidth="1"/>
    <col min="5430" max="5430" width="1.42578125" style="124" customWidth="1"/>
    <col min="5431" max="5433" width="6.28515625" style="124" bestFit="1" customWidth="1"/>
    <col min="5434" max="5632" width="11.42578125" style="124"/>
    <col min="5633" max="5633" width="16.28515625" style="124" customWidth="1"/>
    <col min="5634" max="5636" width="8.7109375" style="124" bestFit="1" customWidth="1"/>
    <col min="5637" max="5637" width="1.42578125" style="124" customWidth="1"/>
    <col min="5638" max="5640" width="7.5703125" style="124" bestFit="1" customWidth="1"/>
    <col min="5641" max="5641" width="1.42578125" style="124" customWidth="1"/>
    <col min="5642" max="5644" width="7.5703125" style="124" bestFit="1" customWidth="1"/>
    <col min="5645" max="5645" width="1.42578125" style="124" customWidth="1"/>
    <col min="5646" max="5648" width="7.5703125" style="124" bestFit="1" customWidth="1"/>
    <col min="5649" max="5649" width="1.42578125" style="124" customWidth="1"/>
    <col min="5650" max="5652" width="7.5703125" style="124" bestFit="1" customWidth="1"/>
    <col min="5653" max="5653" width="1.42578125" style="124" customWidth="1"/>
    <col min="5654" max="5656" width="7.5703125" style="124" bestFit="1" customWidth="1"/>
    <col min="5657" max="5657" width="1.42578125" style="124" customWidth="1"/>
    <col min="5658" max="5660" width="6.28515625" style="124" bestFit="1" customWidth="1"/>
    <col min="5661" max="5661" width="4.7109375" style="124" customWidth="1"/>
    <col min="5662" max="5662" width="16.28515625" style="124" customWidth="1"/>
    <col min="5663" max="5663" width="9.85546875" style="124" bestFit="1" customWidth="1"/>
    <col min="5664" max="5665" width="8.7109375" style="124" bestFit="1" customWidth="1"/>
    <col min="5666" max="5666" width="1.42578125" style="124" customWidth="1"/>
    <col min="5667" max="5669" width="7.5703125" style="124" bestFit="1" customWidth="1"/>
    <col min="5670" max="5670" width="1.42578125" style="124" customWidth="1"/>
    <col min="5671" max="5673" width="7.5703125" style="124" bestFit="1" customWidth="1"/>
    <col min="5674" max="5674" width="1.42578125" style="124" customWidth="1"/>
    <col min="5675" max="5677" width="7.5703125" style="124" bestFit="1" customWidth="1"/>
    <col min="5678" max="5678" width="1.42578125" style="124" customWidth="1"/>
    <col min="5679" max="5681" width="7.5703125" style="124" bestFit="1" customWidth="1"/>
    <col min="5682" max="5682" width="1.42578125" style="124" customWidth="1"/>
    <col min="5683" max="5685" width="7.5703125" style="124" bestFit="1" customWidth="1"/>
    <col min="5686" max="5686" width="1.42578125" style="124" customWidth="1"/>
    <col min="5687" max="5689" width="6.28515625" style="124" bestFit="1" customWidth="1"/>
    <col min="5690" max="5888" width="11.42578125" style="124"/>
    <col min="5889" max="5889" width="16.28515625" style="124" customWidth="1"/>
    <col min="5890" max="5892" width="8.7109375" style="124" bestFit="1" customWidth="1"/>
    <col min="5893" max="5893" width="1.42578125" style="124" customWidth="1"/>
    <col min="5894" max="5896" width="7.5703125" style="124" bestFit="1" customWidth="1"/>
    <col min="5897" max="5897" width="1.42578125" style="124" customWidth="1"/>
    <col min="5898" max="5900" width="7.5703125" style="124" bestFit="1" customWidth="1"/>
    <col min="5901" max="5901" width="1.42578125" style="124" customWidth="1"/>
    <col min="5902" max="5904" width="7.5703125" style="124" bestFit="1" customWidth="1"/>
    <col min="5905" max="5905" width="1.42578125" style="124" customWidth="1"/>
    <col min="5906" max="5908" width="7.5703125" style="124" bestFit="1" customWidth="1"/>
    <col min="5909" max="5909" width="1.42578125" style="124" customWidth="1"/>
    <col min="5910" max="5912" width="7.5703125" style="124" bestFit="1" customWidth="1"/>
    <col min="5913" max="5913" width="1.42578125" style="124" customWidth="1"/>
    <col min="5914" max="5916" width="6.28515625" style="124" bestFit="1" customWidth="1"/>
    <col min="5917" max="5917" width="4.7109375" style="124" customWidth="1"/>
    <col min="5918" max="5918" width="16.28515625" style="124" customWidth="1"/>
    <col min="5919" max="5919" width="9.85546875" style="124" bestFit="1" customWidth="1"/>
    <col min="5920" max="5921" width="8.7109375" style="124" bestFit="1" customWidth="1"/>
    <col min="5922" max="5922" width="1.42578125" style="124" customWidth="1"/>
    <col min="5923" max="5925" width="7.5703125" style="124" bestFit="1" customWidth="1"/>
    <col min="5926" max="5926" width="1.42578125" style="124" customWidth="1"/>
    <col min="5927" max="5929" width="7.5703125" style="124" bestFit="1" customWidth="1"/>
    <col min="5930" max="5930" width="1.42578125" style="124" customWidth="1"/>
    <col min="5931" max="5933" width="7.5703125" style="124" bestFit="1" customWidth="1"/>
    <col min="5934" max="5934" width="1.42578125" style="124" customWidth="1"/>
    <col min="5935" max="5937" width="7.5703125" style="124" bestFit="1" customWidth="1"/>
    <col min="5938" max="5938" width="1.42578125" style="124" customWidth="1"/>
    <col min="5939" max="5941" width="7.5703125" style="124" bestFit="1" customWidth="1"/>
    <col min="5942" max="5942" width="1.42578125" style="124" customWidth="1"/>
    <col min="5943" max="5945" width="6.28515625" style="124" bestFit="1" customWidth="1"/>
    <col min="5946" max="6144" width="11.42578125" style="124"/>
    <col min="6145" max="6145" width="16.28515625" style="124" customWidth="1"/>
    <col min="6146" max="6148" width="8.7109375" style="124" bestFit="1" customWidth="1"/>
    <col min="6149" max="6149" width="1.42578125" style="124" customWidth="1"/>
    <col min="6150" max="6152" width="7.5703125" style="124" bestFit="1" customWidth="1"/>
    <col min="6153" max="6153" width="1.42578125" style="124" customWidth="1"/>
    <col min="6154" max="6156" width="7.5703125" style="124" bestFit="1" customWidth="1"/>
    <col min="6157" max="6157" width="1.42578125" style="124" customWidth="1"/>
    <col min="6158" max="6160" width="7.5703125" style="124" bestFit="1" customWidth="1"/>
    <col min="6161" max="6161" width="1.42578125" style="124" customWidth="1"/>
    <col min="6162" max="6164" width="7.5703125" style="124" bestFit="1" customWidth="1"/>
    <col min="6165" max="6165" width="1.42578125" style="124" customWidth="1"/>
    <col min="6166" max="6168" width="7.5703125" style="124" bestFit="1" customWidth="1"/>
    <col min="6169" max="6169" width="1.42578125" style="124" customWidth="1"/>
    <col min="6170" max="6172" width="6.28515625" style="124" bestFit="1" customWidth="1"/>
    <col min="6173" max="6173" width="4.7109375" style="124" customWidth="1"/>
    <col min="6174" max="6174" width="16.28515625" style="124" customWidth="1"/>
    <col min="6175" max="6175" width="9.85546875" style="124" bestFit="1" customWidth="1"/>
    <col min="6176" max="6177" width="8.7109375" style="124" bestFit="1" customWidth="1"/>
    <col min="6178" max="6178" width="1.42578125" style="124" customWidth="1"/>
    <col min="6179" max="6181" width="7.5703125" style="124" bestFit="1" customWidth="1"/>
    <col min="6182" max="6182" width="1.42578125" style="124" customWidth="1"/>
    <col min="6183" max="6185" width="7.5703125" style="124" bestFit="1" customWidth="1"/>
    <col min="6186" max="6186" width="1.42578125" style="124" customWidth="1"/>
    <col min="6187" max="6189" width="7.5703125" style="124" bestFit="1" customWidth="1"/>
    <col min="6190" max="6190" width="1.42578125" style="124" customWidth="1"/>
    <col min="6191" max="6193" width="7.5703125" style="124" bestFit="1" customWidth="1"/>
    <col min="6194" max="6194" width="1.42578125" style="124" customWidth="1"/>
    <col min="6195" max="6197" width="7.5703125" style="124" bestFit="1" customWidth="1"/>
    <col min="6198" max="6198" width="1.42578125" style="124" customWidth="1"/>
    <col min="6199" max="6201" width="6.28515625" style="124" bestFit="1" customWidth="1"/>
    <col min="6202" max="6400" width="11.42578125" style="124"/>
    <col min="6401" max="6401" width="16.28515625" style="124" customWidth="1"/>
    <col min="6402" max="6404" width="8.7109375" style="124" bestFit="1" customWidth="1"/>
    <col min="6405" max="6405" width="1.42578125" style="124" customWidth="1"/>
    <col min="6406" max="6408" width="7.5703125" style="124" bestFit="1" customWidth="1"/>
    <col min="6409" max="6409" width="1.42578125" style="124" customWidth="1"/>
    <col min="6410" max="6412" width="7.5703125" style="124" bestFit="1" customWidth="1"/>
    <col min="6413" max="6413" width="1.42578125" style="124" customWidth="1"/>
    <col min="6414" max="6416" width="7.5703125" style="124" bestFit="1" customWidth="1"/>
    <col min="6417" max="6417" width="1.42578125" style="124" customWidth="1"/>
    <col min="6418" max="6420" width="7.5703125" style="124" bestFit="1" customWidth="1"/>
    <col min="6421" max="6421" width="1.42578125" style="124" customWidth="1"/>
    <col min="6422" max="6424" width="7.5703125" style="124" bestFit="1" customWidth="1"/>
    <col min="6425" max="6425" width="1.42578125" style="124" customWidth="1"/>
    <col min="6426" max="6428" width="6.28515625" style="124" bestFit="1" customWidth="1"/>
    <col min="6429" max="6429" width="4.7109375" style="124" customWidth="1"/>
    <col min="6430" max="6430" width="16.28515625" style="124" customWidth="1"/>
    <col min="6431" max="6431" width="9.85546875" style="124" bestFit="1" customWidth="1"/>
    <col min="6432" max="6433" width="8.7109375" style="124" bestFit="1" customWidth="1"/>
    <col min="6434" max="6434" width="1.42578125" style="124" customWidth="1"/>
    <col min="6435" max="6437" width="7.5703125" style="124" bestFit="1" customWidth="1"/>
    <col min="6438" max="6438" width="1.42578125" style="124" customWidth="1"/>
    <col min="6439" max="6441" width="7.5703125" style="124" bestFit="1" customWidth="1"/>
    <col min="6442" max="6442" width="1.42578125" style="124" customWidth="1"/>
    <col min="6443" max="6445" width="7.5703125" style="124" bestFit="1" customWidth="1"/>
    <col min="6446" max="6446" width="1.42578125" style="124" customWidth="1"/>
    <col min="6447" max="6449" width="7.5703125" style="124" bestFit="1" customWidth="1"/>
    <col min="6450" max="6450" width="1.42578125" style="124" customWidth="1"/>
    <col min="6451" max="6453" width="7.5703125" style="124" bestFit="1" customWidth="1"/>
    <col min="6454" max="6454" width="1.42578125" style="124" customWidth="1"/>
    <col min="6455" max="6457" width="6.28515625" style="124" bestFit="1" customWidth="1"/>
    <col min="6458" max="6656" width="11.42578125" style="124"/>
    <col min="6657" max="6657" width="16.28515625" style="124" customWidth="1"/>
    <col min="6658" max="6660" width="8.7109375" style="124" bestFit="1" customWidth="1"/>
    <col min="6661" max="6661" width="1.42578125" style="124" customWidth="1"/>
    <col min="6662" max="6664" width="7.5703125" style="124" bestFit="1" customWidth="1"/>
    <col min="6665" max="6665" width="1.42578125" style="124" customWidth="1"/>
    <col min="6666" max="6668" width="7.5703125" style="124" bestFit="1" customWidth="1"/>
    <col min="6669" max="6669" width="1.42578125" style="124" customWidth="1"/>
    <col min="6670" max="6672" width="7.5703125" style="124" bestFit="1" customWidth="1"/>
    <col min="6673" max="6673" width="1.42578125" style="124" customWidth="1"/>
    <col min="6674" max="6676" width="7.5703125" style="124" bestFit="1" customWidth="1"/>
    <col min="6677" max="6677" width="1.42578125" style="124" customWidth="1"/>
    <col min="6678" max="6680" width="7.5703125" style="124" bestFit="1" customWidth="1"/>
    <col min="6681" max="6681" width="1.42578125" style="124" customWidth="1"/>
    <col min="6682" max="6684" width="6.28515625" style="124" bestFit="1" customWidth="1"/>
    <col min="6685" max="6685" width="4.7109375" style="124" customWidth="1"/>
    <col min="6686" max="6686" width="16.28515625" style="124" customWidth="1"/>
    <col min="6687" max="6687" width="9.85546875" style="124" bestFit="1" customWidth="1"/>
    <col min="6688" max="6689" width="8.7109375" style="124" bestFit="1" customWidth="1"/>
    <col min="6690" max="6690" width="1.42578125" style="124" customWidth="1"/>
    <col min="6691" max="6693" width="7.5703125" style="124" bestFit="1" customWidth="1"/>
    <col min="6694" max="6694" width="1.42578125" style="124" customWidth="1"/>
    <col min="6695" max="6697" width="7.5703125" style="124" bestFit="1" customWidth="1"/>
    <col min="6698" max="6698" width="1.42578125" style="124" customWidth="1"/>
    <col min="6699" max="6701" width="7.5703125" style="124" bestFit="1" customWidth="1"/>
    <col min="6702" max="6702" width="1.42578125" style="124" customWidth="1"/>
    <col min="6703" max="6705" width="7.5703125" style="124" bestFit="1" customWidth="1"/>
    <col min="6706" max="6706" width="1.42578125" style="124" customWidth="1"/>
    <col min="6707" max="6709" width="7.5703125" style="124" bestFit="1" customWidth="1"/>
    <col min="6710" max="6710" width="1.42578125" style="124" customWidth="1"/>
    <col min="6711" max="6713" width="6.28515625" style="124" bestFit="1" customWidth="1"/>
    <col min="6714" max="6912" width="11.42578125" style="124"/>
    <col min="6913" max="6913" width="16.28515625" style="124" customWidth="1"/>
    <col min="6914" max="6916" width="8.7109375" style="124" bestFit="1" customWidth="1"/>
    <col min="6917" max="6917" width="1.42578125" style="124" customWidth="1"/>
    <col min="6918" max="6920" width="7.5703125" style="124" bestFit="1" customWidth="1"/>
    <col min="6921" max="6921" width="1.42578125" style="124" customWidth="1"/>
    <col min="6922" max="6924" width="7.5703125" style="124" bestFit="1" customWidth="1"/>
    <col min="6925" max="6925" width="1.42578125" style="124" customWidth="1"/>
    <col min="6926" max="6928" width="7.5703125" style="124" bestFit="1" customWidth="1"/>
    <col min="6929" max="6929" width="1.42578125" style="124" customWidth="1"/>
    <col min="6930" max="6932" width="7.5703125" style="124" bestFit="1" customWidth="1"/>
    <col min="6933" max="6933" width="1.42578125" style="124" customWidth="1"/>
    <col min="6934" max="6936" width="7.5703125" style="124" bestFit="1" customWidth="1"/>
    <col min="6937" max="6937" width="1.42578125" style="124" customWidth="1"/>
    <col min="6938" max="6940" width="6.28515625" style="124" bestFit="1" customWidth="1"/>
    <col min="6941" max="6941" width="4.7109375" style="124" customWidth="1"/>
    <col min="6942" max="6942" width="16.28515625" style="124" customWidth="1"/>
    <col min="6943" max="6943" width="9.85546875" style="124" bestFit="1" customWidth="1"/>
    <col min="6944" max="6945" width="8.7109375" style="124" bestFit="1" customWidth="1"/>
    <col min="6946" max="6946" width="1.42578125" style="124" customWidth="1"/>
    <col min="6947" max="6949" width="7.5703125" style="124" bestFit="1" customWidth="1"/>
    <col min="6950" max="6950" width="1.42578125" style="124" customWidth="1"/>
    <col min="6951" max="6953" width="7.5703125" style="124" bestFit="1" customWidth="1"/>
    <col min="6954" max="6954" width="1.42578125" style="124" customWidth="1"/>
    <col min="6955" max="6957" width="7.5703125" style="124" bestFit="1" customWidth="1"/>
    <col min="6958" max="6958" width="1.42578125" style="124" customWidth="1"/>
    <col min="6959" max="6961" width="7.5703125" style="124" bestFit="1" customWidth="1"/>
    <col min="6962" max="6962" width="1.42578125" style="124" customWidth="1"/>
    <col min="6963" max="6965" width="7.5703125" style="124" bestFit="1" customWidth="1"/>
    <col min="6966" max="6966" width="1.42578125" style="124" customWidth="1"/>
    <col min="6967" max="6969" width="6.28515625" style="124" bestFit="1" customWidth="1"/>
    <col min="6970" max="7168" width="11.42578125" style="124"/>
    <col min="7169" max="7169" width="16.28515625" style="124" customWidth="1"/>
    <col min="7170" max="7172" width="8.7109375" style="124" bestFit="1" customWidth="1"/>
    <col min="7173" max="7173" width="1.42578125" style="124" customWidth="1"/>
    <col min="7174" max="7176" width="7.5703125" style="124" bestFit="1" customWidth="1"/>
    <col min="7177" max="7177" width="1.42578125" style="124" customWidth="1"/>
    <col min="7178" max="7180" width="7.5703125" style="124" bestFit="1" customWidth="1"/>
    <col min="7181" max="7181" width="1.42578125" style="124" customWidth="1"/>
    <col min="7182" max="7184" width="7.5703125" style="124" bestFit="1" customWidth="1"/>
    <col min="7185" max="7185" width="1.42578125" style="124" customWidth="1"/>
    <col min="7186" max="7188" width="7.5703125" style="124" bestFit="1" customWidth="1"/>
    <col min="7189" max="7189" width="1.42578125" style="124" customWidth="1"/>
    <col min="7190" max="7192" width="7.5703125" style="124" bestFit="1" customWidth="1"/>
    <col min="7193" max="7193" width="1.42578125" style="124" customWidth="1"/>
    <col min="7194" max="7196" width="6.28515625" style="124" bestFit="1" customWidth="1"/>
    <col min="7197" max="7197" width="4.7109375" style="124" customWidth="1"/>
    <col min="7198" max="7198" width="16.28515625" style="124" customWidth="1"/>
    <col min="7199" max="7199" width="9.85546875" style="124" bestFit="1" customWidth="1"/>
    <col min="7200" max="7201" width="8.7109375" style="124" bestFit="1" customWidth="1"/>
    <col min="7202" max="7202" width="1.42578125" style="124" customWidth="1"/>
    <col min="7203" max="7205" width="7.5703125" style="124" bestFit="1" customWidth="1"/>
    <col min="7206" max="7206" width="1.42578125" style="124" customWidth="1"/>
    <col min="7207" max="7209" width="7.5703125" style="124" bestFit="1" customWidth="1"/>
    <col min="7210" max="7210" width="1.42578125" style="124" customWidth="1"/>
    <col min="7211" max="7213" width="7.5703125" style="124" bestFit="1" customWidth="1"/>
    <col min="7214" max="7214" width="1.42578125" style="124" customWidth="1"/>
    <col min="7215" max="7217" width="7.5703125" style="124" bestFit="1" customWidth="1"/>
    <col min="7218" max="7218" width="1.42578125" style="124" customWidth="1"/>
    <col min="7219" max="7221" width="7.5703125" style="124" bestFit="1" customWidth="1"/>
    <col min="7222" max="7222" width="1.42578125" style="124" customWidth="1"/>
    <col min="7223" max="7225" width="6.28515625" style="124" bestFit="1" customWidth="1"/>
    <col min="7226" max="7424" width="11.42578125" style="124"/>
    <col min="7425" max="7425" width="16.28515625" style="124" customWidth="1"/>
    <col min="7426" max="7428" width="8.7109375" style="124" bestFit="1" customWidth="1"/>
    <col min="7429" max="7429" width="1.42578125" style="124" customWidth="1"/>
    <col min="7430" max="7432" width="7.5703125" style="124" bestFit="1" customWidth="1"/>
    <col min="7433" max="7433" width="1.42578125" style="124" customWidth="1"/>
    <col min="7434" max="7436" width="7.5703125" style="124" bestFit="1" customWidth="1"/>
    <col min="7437" max="7437" width="1.42578125" style="124" customWidth="1"/>
    <col min="7438" max="7440" width="7.5703125" style="124" bestFit="1" customWidth="1"/>
    <col min="7441" max="7441" width="1.42578125" style="124" customWidth="1"/>
    <col min="7442" max="7444" width="7.5703125" style="124" bestFit="1" customWidth="1"/>
    <col min="7445" max="7445" width="1.42578125" style="124" customWidth="1"/>
    <col min="7446" max="7448" width="7.5703125" style="124" bestFit="1" customWidth="1"/>
    <col min="7449" max="7449" width="1.42578125" style="124" customWidth="1"/>
    <col min="7450" max="7452" width="6.28515625" style="124" bestFit="1" customWidth="1"/>
    <col min="7453" max="7453" width="4.7109375" style="124" customWidth="1"/>
    <col min="7454" max="7454" width="16.28515625" style="124" customWidth="1"/>
    <col min="7455" max="7455" width="9.85546875" style="124" bestFit="1" customWidth="1"/>
    <col min="7456" max="7457" width="8.7109375" style="124" bestFit="1" customWidth="1"/>
    <col min="7458" max="7458" width="1.42578125" style="124" customWidth="1"/>
    <col min="7459" max="7461" width="7.5703125" style="124" bestFit="1" customWidth="1"/>
    <col min="7462" max="7462" width="1.42578125" style="124" customWidth="1"/>
    <col min="7463" max="7465" width="7.5703125" style="124" bestFit="1" customWidth="1"/>
    <col min="7466" max="7466" width="1.42578125" style="124" customWidth="1"/>
    <col min="7467" max="7469" width="7.5703125" style="124" bestFit="1" customWidth="1"/>
    <col min="7470" max="7470" width="1.42578125" style="124" customWidth="1"/>
    <col min="7471" max="7473" width="7.5703125" style="124" bestFit="1" customWidth="1"/>
    <col min="7474" max="7474" width="1.42578125" style="124" customWidth="1"/>
    <col min="7475" max="7477" width="7.5703125" style="124" bestFit="1" customWidth="1"/>
    <col min="7478" max="7478" width="1.42578125" style="124" customWidth="1"/>
    <col min="7479" max="7481" width="6.28515625" style="124" bestFit="1" customWidth="1"/>
    <col min="7482" max="7680" width="11.42578125" style="124"/>
    <col min="7681" max="7681" width="16.28515625" style="124" customWidth="1"/>
    <col min="7682" max="7684" width="8.7109375" style="124" bestFit="1" customWidth="1"/>
    <col min="7685" max="7685" width="1.42578125" style="124" customWidth="1"/>
    <col min="7686" max="7688" width="7.5703125" style="124" bestFit="1" customWidth="1"/>
    <col min="7689" max="7689" width="1.42578125" style="124" customWidth="1"/>
    <col min="7690" max="7692" width="7.5703125" style="124" bestFit="1" customWidth="1"/>
    <col min="7693" max="7693" width="1.42578125" style="124" customWidth="1"/>
    <col min="7694" max="7696" width="7.5703125" style="124" bestFit="1" customWidth="1"/>
    <col min="7697" max="7697" width="1.42578125" style="124" customWidth="1"/>
    <col min="7698" max="7700" width="7.5703125" style="124" bestFit="1" customWidth="1"/>
    <col min="7701" max="7701" width="1.42578125" style="124" customWidth="1"/>
    <col min="7702" max="7704" width="7.5703125" style="124" bestFit="1" customWidth="1"/>
    <col min="7705" max="7705" width="1.42578125" style="124" customWidth="1"/>
    <col min="7706" max="7708" width="6.28515625" style="124" bestFit="1" customWidth="1"/>
    <col min="7709" max="7709" width="4.7109375" style="124" customWidth="1"/>
    <col min="7710" max="7710" width="16.28515625" style="124" customWidth="1"/>
    <col min="7711" max="7711" width="9.85546875" style="124" bestFit="1" customWidth="1"/>
    <col min="7712" max="7713" width="8.7109375" style="124" bestFit="1" customWidth="1"/>
    <col min="7714" max="7714" width="1.42578125" style="124" customWidth="1"/>
    <col min="7715" max="7717" width="7.5703125" style="124" bestFit="1" customWidth="1"/>
    <col min="7718" max="7718" width="1.42578125" style="124" customWidth="1"/>
    <col min="7719" max="7721" width="7.5703125" style="124" bestFit="1" customWidth="1"/>
    <col min="7722" max="7722" width="1.42578125" style="124" customWidth="1"/>
    <col min="7723" max="7725" width="7.5703125" style="124" bestFit="1" customWidth="1"/>
    <col min="7726" max="7726" width="1.42578125" style="124" customWidth="1"/>
    <col min="7727" max="7729" width="7.5703125" style="124" bestFit="1" customWidth="1"/>
    <col min="7730" max="7730" width="1.42578125" style="124" customWidth="1"/>
    <col min="7731" max="7733" width="7.5703125" style="124" bestFit="1" customWidth="1"/>
    <col min="7734" max="7734" width="1.42578125" style="124" customWidth="1"/>
    <col min="7735" max="7737" width="6.28515625" style="124" bestFit="1" customWidth="1"/>
    <col min="7738" max="7936" width="11.42578125" style="124"/>
    <col min="7937" max="7937" width="16.28515625" style="124" customWidth="1"/>
    <col min="7938" max="7940" width="8.7109375" style="124" bestFit="1" customWidth="1"/>
    <col min="7941" max="7941" width="1.42578125" style="124" customWidth="1"/>
    <col min="7942" max="7944" width="7.5703125" style="124" bestFit="1" customWidth="1"/>
    <col min="7945" max="7945" width="1.42578125" style="124" customWidth="1"/>
    <col min="7946" max="7948" width="7.5703125" style="124" bestFit="1" customWidth="1"/>
    <col min="7949" max="7949" width="1.42578125" style="124" customWidth="1"/>
    <col min="7950" max="7952" width="7.5703125" style="124" bestFit="1" customWidth="1"/>
    <col min="7953" max="7953" width="1.42578125" style="124" customWidth="1"/>
    <col min="7954" max="7956" width="7.5703125" style="124" bestFit="1" customWidth="1"/>
    <col min="7957" max="7957" width="1.42578125" style="124" customWidth="1"/>
    <col min="7958" max="7960" width="7.5703125" style="124" bestFit="1" customWidth="1"/>
    <col min="7961" max="7961" width="1.42578125" style="124" customWidth="1"/>
    <col min="7962" max="7964" width="6.28515625" style="124" bestFit="1" customWidth="1"/>
    <col min="7965" max="7965" width="4.7109375" style="124" customWidth="1"/>
    <col min="7966" max="7966" width="16.28515625" style="124" customWidth="1"/>
    <col min="7967" max="7967" width="9.85546875" style="124" bestFit="1" customWidth="1"/>
    <col min="7968" max="7969" width="8.7109375" style="124" bestFit="1" customWidth="1"/>
    <col min="7970" max="7970" width="1.42578125" style="124" customWidth="1"/>
    <col min="7971" max="7973" width="7.5703125" style="124" bestFit="1" customWidth="1"/>
    <col min="7974" max="7974" width="1.42578125" style="124" customWidth="1"/>
    <col min="7975" max="7977" width="7.5703125" style="124" bestFit="1" customWidth="1"/>
    <col min="7978" max="7978" width="1.42578125" style="124" customWidth="1"/>
    <col min="7979" max="7981" width="7.5703125" style="124" bestFit="1" customWidth="1"/>
    <col min="7982" max="7982" width="1.42578125" style="124" customWidth="1"/>
    <col min="7983" max="7985" width="7.5703125" style="124" bestFit="1" customWidth="1"/>
    <col min="7986" max="7986" width="1.42578125" style="124" customWidth="1"/>
    <col min="7987" max="7989" width="7.5703125" style="124" bestFit="1" customWidth="1"/>
    <col min="7990" max="7990" width="1.42578125" style="124" customWidth="1"/>
    <col min="7991" max="7993" width="6.28515625" style="124" bestFit="1" customWidth="1"/>
    <col min="7994" max="8192" width="11.42578125" style="124"/>
    <col min="8193" max="8193" width="16.28515625" style="124" customWidth="1"/>
    <col min="8194" max="8196" width="8.7109375" style="124" bestFit="1" customWidth="1"/>
    <col min="8197" max="8197" width="1.42578125" style="124" customWidth="1"/>
    <col min="8198" max="8200" width="7.5703125" style="124" bestFit="1" customWidth="1"/>
    <col min="8201" max="8201" width="1.42578125" style="124" customWidth="1"/>
    <col min="8202" max="8204" width="7.5703125" style="124" bestFit="1" customWidth="1"/>
    <col min="8205" max="8205" width="1.42578125" style="124" customWidth="1"/>
    <col min="8206" max="8208" width="7.5703125" style="124" bestFit="1" customWidth="1"/>
    <col min="8209" max="8209" width="1.42578125" style="124" customWidth="1"/>
    <col min="8210" max="8212" width="7.5703125" style="124" bestFit="1" customWidth="1"/>
    <col min="8213" max="8213" width="1.42578125" style="124" customWidth="1"/>
    <col min="8214" max="8216" width="7.5703125" style="124" bestFit="1" customWidth="1"/>
    <col min="8217" max="8217" width="1.42578125" style="124" customWidth="1"/>
    <col min="8218" max="8220" width="6.28515625" style="124" bestFit="1" customWidth="1"/>
    <col min="8221" max="8221" width="4.7109375" style="124" customWidth="1"/>
    <col min="8222" max="8222" width="16.28515625" style="124" customWidth="1"/>
    <col min="8223" max="8223" width="9.85546875" style="124" bestFit="1" customWidth="1"/>
    <col min="8224" max="8225" width="8.7109375" style="124" bestFit="1" customWidth="1"/>
    <col min="8226" max="8226" width="1.42578125" style="124" customWidth="1"/>
    <col min="8227" max="8229" width="7.5703125" style="124" bestFit="1" customWidth="1"/>
    <col min="8230" max="8230" width="1.42578125" style="124" customWidth="1"/>
    <col min="8231" max="8233" width="7.5703125" style="124" bestFit="1" customWidth="1"/>
    <col min="8234" max="8234" width="1.42578125" style="124" customWidth="1"/>
    <col min="8235" max="8237" width="7.5703125" style="124" bestFit="1" customWidth="1"/>
    <col min="8238" max="8238" width="1.42578125" style="124" customWidth="1"/>
    <col min="8239" max="8241" width="7.5703125" style="124" bestFit="1" customWidth="1"/>
    <col min="8242" max="8242" width="1.42578125" style="124" customWidth="1"/>
    <col min="8243" max="8245" width="7.5703125" style="124" bestFit="1" customWidth="1"/>
    <col min="8246" max="8246" width="1.42578125" style="124" customWidth="1"/>
    <col min="8247" max="8249" width="6.28515625" style="124" bestFit="1" customWidth="1"/>
    <col min="8250" max="8448" width="11.42578125" style="124"/>
    <col min="8449" max="8449" width="16.28515625" style="124" customWidth="1"/>
    <col min="8450" max="8452" width="8.7109375" style="124" bestFit="1" customWidth="1"/>
    <col min="8453" max="8453" width="1.42578125" style="124" customWidth="1"/>
    <col min="8454" max="8456" width="7.5703125" style="124" bestFit="1" customWidth="1"/>
    <col min="8457" max="8457" width="1.42578125" style="124" customWidth="1"/>
    <col min="8458" max="8460" width="7.5703125" style="124" bestFit="1" customWidth="1"/>
    <col min="8461" max="8461" width="1.42578125" style="124" customWidth="1"/>
    <col min="8462" max="8464" width="7.5703125" style="124" bestFit="1" customWidth="1"/>
    <col min="8465" max="8465" width="1.42578125" style="124" customWidth="1"/>
    <col min="8466" max="8468" width="7.5703125" style="124" bestFit="1" customWidth="1"/>
    <col min="8469" max="8469" width="1.42578125" style="124" customWidth="1"/>
    <col min="8470" max="8472" width="7.5703125" style="124" bestFit="1" customWidth="1"/>
    <col min="8473" max="8473" width="1.42578125" style="124" customWidth="1"/>
    <col min="8474" max="8476" width="6.28515625" style="124" bestFit="1" customWidth="1"/>
    <col min="8477" max="8477" width="4.7109375" style="124" customWidth="1"/>
    <col min="8478" max="8478" width="16.28515625" style="124" customWidth="1"/>
    <col min="8479" max="8479" width="9.85546875" style="124" bestFit="1" customWidth="1"/>
    <col min="8480" max="8481" width="8.7109375" style="124" bestFit="1" customWidth="1"/>
    <col min="8482" max="8482" width="1.42578125" style="124" customWidth="1"/>
    <col min="8483" max="8485" width="7.5703125" style="124" bestFit="1" customWidth="1"/>
    <col min="8486" max="8486" width="1.42578125" style="124" customWidth="1"/>
    <col min="8487" max="8489" width="7.5703125" style="124" bestFit="1" customWidth="1"/>
    <col min="8490" max="8490" width="1.42578125" style="124" customWidth="1"/>
    <col min="8491" max="8493" width="7.5703125" style="124" bestFit="1" customWidth="1"/>
    <col min="8494" max="8494" width="1.42578125" style="124" customWidth="1"/>
    <col min="8495" max="8497" width="7.5703125" style="124" bestFit="1" customWidth="1"/>
    <col min="8498" max="8498" width="1.42578125" style="124" customWidth="1"/>
    <col min="8499" max="8501" width="7.5703125" style="124" bestFit="1" customWidth="1"/>
    <col min="8502" max="8502" width="1.42578125" style="124" customWidth="1"/>
    <col min="8503" max="8505" width="6.28515625" style="124" bestFit="1" customWidth="1"/>
    <col min="8506" max="8704" width="11.42578125" style="124"/>
    <col min="8705" max="8705" width="16.28515625" style="124" customWidth="1"/>
    <col min="8706" max="8708" width="8.7109375" style="124" bestFit="1" customWidth="1"/>
    <col min="8709" max="8709" width="1.42578125" style="124" customWidth="1"/>
    <col min="8710" max="8712" width="7.5703125" style="124" bestFit="1" customWidth="1"/>
    <col min="8713" max="8713" width="1.42578125" style="124" customWidth="1"/>
    <col min="8714" max="8716" width="7.5703125" style="124" bestFit="1" customWidth="1"/>
    <col min="8717" max="8717" width="1.42578125" style="124" customWidth="1"/>
    <col min="8718" max="8720" width="7.5703125" style="124" bestFit="1" customWidth="1"/>
    <col min="8721" max="8721" width="1.42578125" style="124" customWidth="1"/>
    <col min="8722" max="8724" width="7.5703125" style="124" bestFit="1" customWidth="1"/>
    <col min="8725" max="8725" width="1.42578125" style="124" customWidth="1"/>
    <col min="8726" max="8728" width="7.5703125" style="124" bestFit="1" customWidth="1"/>
    <col min="8729" max="8729" width="1.42578125" style="124" customWidth="1"/>
    <col min="8730" max="8732" width="6.28515625" style="124" bestFit="1" customWidth="1"/>
    <col min="8733" max="8733" width="4.7109375" style="124" customWidth="1"/>
    <col min="8734" max="8734" width="16.28515625" style="124" customWidth="1"/>
    <col min="8735" max="8735" width="9.85546875" style="124" bestFit="1" customWidth="1"/>
    <col min="8736" max="8737" width="8.7109375" style="124" bestFit="1" customWidth="1"/>
    <col min="8738" max="8738" width="1.42578125" style="124" customWidth="1"/>
    <col min="8739" max="8741" width="7.5703125" style="124" bestFit="1" customWidth="1"/>
    <col min="8742" max="8742" width="1.42578125" style="124" customWidth="1"/>
    <col min="8743" max="8745" width="7.5703125" style="124" bestFit="1" customWidth="1"/>
    <col min="8746" max="8746" width="1.42578125" style="124" customWidth="1"/>
    <col min="8747" max="8749" width="7.5703125" style="124" bestFit="1" customWidth="1"/>
    <col min="8750" max="8750" width="1.42578125" style="124" customWidth="1"/>
    <col min="8751" max="8753" width="7.5703125" style="124" bestFit="1" customWidth="1"/>
    <col min="8754" max="8754" width="1.42578125" style="124" customWidth="1"/>
    <col min="8755" max="8757" width="7.5703125" style="124" bestFit="1" customWidth="1"/>
    <col min="8758" max="8758" width="1.42578125" style="124" customWidth="1"/>
    <col min="8759" max="8761" width="6.28515625" style="124" bestFit="1" customWidth="1"/>
    <col min="8762" max="8960" width="11.42578125" style="124"/>
    <col min="8961" max="8961" width="16.28515625" style="124" customWidth="1"/>
    <col min="8962" max="8964" width="8.7109375" style="124" bestFit="1" customWidth="1"/>
    <col min="8965" max="8965" width="1.42578125" style="124" customWidth="1"/>
    <col min="8966" max="8968" width="7.5703125" style="124" bestFit="1" customWidth="1"/>
    <col min="8969" max="8969" width="1.42578125" style="124" customWidth="1"/>
    <col min="8970" max="8972" width="7.5703125" style="124" bestFit="1" customWidth="1"/>
    <col min="8973" max="8973" width="1.42578125" style="124" customWidth="1"/>
    <col min="8974" max="8976" width="7.5703125" style="124" bestFit="1" customWidth="1"/>
    <col min="8977" max="8977" width="1.42578125" style="124" customWidth="1"/>
    <col min="8978" max="8980" width="7.5703125" style="124" bestFit="1" customWidth="1"/>
    <col min="8981" max="8981" width="1.42578125" style="124" customWidth="1"/>
    <col min="8982" max="8984" width="7.5703125" style="124" bestFit="1" customWidth="1"/>
    <col min="8985" max="8985" width="1.42578125" style="124" customWidth="1"/>
    <col min="8986" max="8988" width="6.28515625" style="124" bestFit="1" customWidth="1"/>
    <col min="8989" max="8989" width="4.7109375" style="124" customWidth="1"/>
    <col min="8990" max="8990" width="16.28515625" style="124" customWidth="1"/>
    <col min="8991" max="8991" width="9.85546875" style="124" bestFit="1" customWidth="1"/>
    <col min="8992" max="8993" width="8.7109375" style="124" bestFit="1" customWidth="1"/>
    <col min="8994" max="8994" width="1.42578125" style="124" customWidth="1"/>
    <col min="8995" max="8997" width="7.5703125" style="124" bestFit="1" customWidth="1"/>
    <col min="8998" max="8998" width="1.42578125" style="124" customWidth="1"/>
    <col min="8999" max="9001" width="7.5703125" style="124" bestFit="1" customWidth="1"/>
    <col min="9002" max="9002" width="1.42578125" style="124" customWidth="1"/>
    <col min="9003" max="9005" width="7.5703125" style="124" bestFit="1" customWidth="1"/>
    <col min="9006" max="9006" width="1.42578125" style="124" customWidth="1"/>
    <col min="9007" max="9009" width="7.5703125" style="124" bestFit="1" customWidth="1"/>
    <col min="9010" max="9010" width="1.42578125" style="124" customWidth="1"/>
    <col min="9011" max="9013" width="7.5703125" style="124" bestFit="1" customWidth="1"/>
    <col min="9014" max="9014" width="1.42578125" style="124" customWidth="1"/>
    <col min="9015" max="9017" width="6.28515625" style="124" bestFit="1" customWidth="1"/>
    <col min="9018" max="9216" width="11.42578125" style="124"/>
    <col min="9217" max="9217" width="16.28515625" style="124" customWidth="1"/>
    <col min="9218" max="9220" width="8.7109375" style="124" bestFit="1" customWidth="1"/>
    <col min="9221" max="9221" width="1.42578125" style="124" customWidth="1"/>
    <col min="9222" max="9224" width="7.5703125" style="124" bestFit="1" customWidth="1"/>
    <col min="9225" max="9225" width="1.42578125" style="124" customWidth="1"/>
    <col min="9226" max="9228" width="7.5703125" style="124" bestFit="1" customWidth="1"/>
    <col min="9229" max="9229" width="1.42578125" style="124" customWidth="1"/>
    <col min="9230" max="9232" width="7.5703125" style="124" bestFit="1" customWidth="1"/>
    <col min="9233" max="9233" width="1.42578125" style="124" customWidth="1"/>
    <col min="9234" max="9236" width="7.5703125" style="124" bestFit="1" customWidth="1"/>
    <col min="9237" max="9237" width="1.42578125" style="124" customWidth="1"/>
    <col min="9238" max="9240" width="7.5703125" style="124" bestFit="1" customWidth="1"/>
    <col min="9241" max="9241" width="1.42578125" style="124" customWidth="1"/>
    <col min="9242" max="9244" width="6.28515625" style="124" bestFit="1" customWidth="1"/>
    <col min="9245" max="9245" width="4.7109375" style="124" customWidth="1"/>
    <col min="9246" max="9246" width="16.28515625" style="124" customWidth="1"/>
    <col min="9247" max="9247" width="9.85546875" style="124" bestFit="1" customWidth="1"/>
    <col min="9248" max="9249" width="8.7109375" style="124" bestFit="1" customWidth="1"/>
    <col min="9250" max="9250" width="1.42578125" style="124" customWidth="1"/>
    <col min="9251" max="9253" width="7.5703125" style="124" bestFit="1" customWidth="1"/>
    <col min="9254" max="9254" width="1.42578125" style="124" customWidth="1"/>
    <col min="9255" max="9257" width="7.5703125" style="124" bestFit="1" customWidth="1"/>
    <col min="9258" max="9258" width="1.42578125" style="124" customWidth="1"/>
    <col min="9259" max="9261" width="7.5703125" style="124" bestFit="1" customWidth="1"/>
    <col min="9262" max="9262" width="1.42578125" style="124" customWidth="1"/>
    <col min="9263" max="9265" width="7.5703125" style="124" bestFit="1" customWidth="1"/>
    <col min="9266" max="9266" width="1.42578125" style="124" customWidth="1"/>
    <col min="9267" max="9269" width="7.5703125" style="124" bestFit="1" customWidth="1"/>
    <col min="9270" max="9270" width="1.42578125" style="124" customWidth="1"/>
    <col min="9271" max="9273" width="6.28515625" style="124" bestFit="1" customWidth="1"/>
    <col min="9274" max="9472" width="11.42578125" style="124"/>
    <col min="9473" max="9473" width="16.28515625" style="124" customWidth="1"/>
    <col min="9474" max="9476" width="8.7109375" style="124" bestFit="1" customWidth="1"/>
    <col min="9477" max="9477" width="1.42578125" style="124" customWidth="1"/>
    <col min="9478" max="9480" width="7.5703125" style="124" bestFit="1" customWidth="1"/>
    <col min="9481" max="9481" width="1.42578125" style="124" customWidth="1"/>
    <col min="9482" max="9484" width="7.5703125" style="124" bestFit="1" customWidth="1"/>
    <col min="9485" max="9485" width="1.42578125" style="124" customWidth="1"/>
    <col min="9486" max="9488" width="7.5703125" style="124" bestFit="1" customWidth="1"/>
    <col min="9489" max="9489" width="1.42578125" style="124" customWidth="1"/>
    <col min="9490" max="9492" width="7.5703125" style="124" bestFit="1" customWidth="1"/>
    <col min="9493" max="9493" width="1.42578125" style="124" customWidth="1"/>
    <col min="9494" max="9496" width="7.5703125" style="124" bestFit="1" customWidth="1"/>
    <col min="9497" max="9497" width="1.42578125" style="124" customWidth="1"/>
    <col min="9498" max="9500" width="6.28515625" style="124" bestFit="1" customWidth="1"/>
    <col min="9501" max="9501" width="4.7109375" style="124" customWidth="1"/>
    <col min="9502" max="9502" width="16.28515625" style="124" customWidth="1"/>
    <col min="9503" max="9503" width="9.85546875" style="124" bestFit="1" customWidth="1"/>
    <col min="9504" max="9505" width="8.7109375" style="124" bestFit="1" customWidth="1"/>
    <col min="9506" max="9506" width="1.42578125" style="124" customWidth="1"/>
    <col min="9507" max="9509" width="7.5703125" style="124" bestFit="1" customWidth="1"/>
    <col min="9510" max="9510" width="1.42578125" style="124" customWidth="1"/>
    <col min="9511" max="9513" width="7.5703125" style="124" bestFit="1" customWidth="1"/>
    <col min="9514" max="9514" width="1.42578125" style="124" customWidth="1"/>
    <col min="9515" max="9517" width="7.5703125" style="124" bestFit="1" customWidth="1"/>
    <col min="9518" max="9518" width="1.42578125" style="124" customWidth="1"/>
    <col min="9519" max="9521" width="7.5703125" style="124" bestFit="1" customWidth="1"/>
    <col min="9522" max="9522" width="1.42578125" style="124" customWidth="1"/>
    <col min="9523" max="9525" width="7.5703125" style="124" bestFit="1" customWidth="1"/>
    <col min="9526" max="9526" width="1.42578125" style="124" customWidth="1"/>
    <col min="9527" max="9529" width="6.28515625" style="124" bestFit="1" customWidth="1"/>
    <col min="9530" max="9728" width="11.42578125" style="124"/>
    <col min="9729" max="9729" width="16.28515625" style="124" customWidth="1"/>
    <col min="9730" max="9732" width="8.7109375" style="124" bestFit="1" customWidth="1"/>
    <col min="9733" max="9733" width="1.42578125" style="124" customWidth="1"/>
    <col min="9734" max="9736" width="7.5703125" style="124" bestFit="1" customWidth="1"/>
    <col min="9737" max="9737" width="1.42578125" style="124" customWidth="1"/>
    <col min="9738" max="9740" width="7.5703125" style="124" bestFit="1" customWidth="1"/>
    <col min="9741" max="9741" width="1.42578125" style="124" customWidth="1"/>
    <col min="9742" max="9744" width="7.5703125" style="124" bestFit="1" customWidth="1"/>
    <col min="9745" max="9745" width="1.42578125" style="124" customWidth="1"/>
    <col min="9746" max="9748" width="7.5703125" style="124" bestFit="1" customWidth="1"/>
    <col min="9749" max="9749" width="1.42578125" style="124" customWidth="1"/>
    <col min="9750" max="9752" width="7.5703125" style="124" bestFit="1" customWidth="1"/>
    <col min="9753" max="9753" width="1.42578125" style="124" customWidth="1"/>
    <col min="9754" max="9756" width="6.28515625" style="124" bestFit="1" customWidth="1"/>
    <col min="9757" max="9757" width="4.7109375" style="124" customWidth="1"/>
    <col min="9758" max="9758" width="16.28515625" style="124" customWidth="1"/>
    <col min="9759" max="9759" width="9.85546875" style="124" bestFit="1" customWidth="1"/>
    <col min="9760" max="9761" width="8.7109375" style="124" bestFit="1" customWidth="1"/>
    <col min="9762" max="9762" width="1.42578125" style="124" customWidth="1"/>
    <col min="9763" max="9765" width="7.5703125" style="124" bestFit="1" customWidth="1"/>
    <col min="9766" max="9766" width="1.42578125" style="124" customWidth="1"/>
    <col min="9767" max="9769" width="7.5703125" style="124" bestFit="1" customWidth="1"/>
    <col min="9770" max="9770" width="1.42578125" style="124" customWidth="1"/>
    <col min="9771" max="9773" width="7.5703125" style="124" bestFit="1" customWidth="1"/>
    <col min="9774" max="9774" width="1.42578125" style="124" customWidth="1"/>
    <col min="9775" max="9777" width="7.5703125" style="124" bestFit="1" customWidth="1"/>
    <col min="9778" max="9778" width="1.42578125" style="124" customWidth="1"/>
    <col min="9779" max="9781" width="7.5703125" style="124" bestFit="1" customWidth="1"/>
    <col min="9782" max="9782" width="1.42578125" style="124" customWidth="1"/>
    <col min="9783" max="9785" width="6.28515625" style="124" bestFit="1" customWidth="1"/>
    <col min="9786" max="9984" width="11.42578125" style="124"/>
    <col min="9985" max="9985" width="16.28515625" style="124" customWidth="1"/>
    <col min="9986" max="9988" width="8.7109375" style="124" bestFit="1" customWidth="1"/>
    <col min="9989" max="9989" width="1.42578125" style="124" customWidth="1"/>
    <col min="9990" max="9992" width="7.5703125" style="124" bestFit="1" customWidth="1"/>
    <col min="9993" max="9993" width="1.42578125" style="124" customWidth="1"/>
    <col min="9994" max="9996" width="7.5703125" style="124" bestFit="1" customWidth="1"/>
    <col min="9997" max="9997" width="1.42578125" style="124" customWidth="1"/>
    <col min="9998" max="10000" width="7.5703125" style="124" bestFit="1" customWidth="1"/>
    <col min="10001" max="10001" width="1.42578125" style="124" customWidth="1"/>
    <col min="10002" max="10004" width="7.5703125" style="124" bestFit="1" customWidth="1"/>
    <col min="10005" max="10005" width="1.42578125" style="124" customWidth="1"/>
    <col min="10006" max="10008" width="7.5703125" style="124" bestFit="1" customWidth="1"/>
    <col min="10009" max="10009" width="1.42578125" style="124" customWidth="1"/>
    <col min="10010" max="10012" width="6.28515625" style="124" bestFit="1" customWidth="1"/>
    <col min="10013" max="10013" width="4.7109375" style="124" customWidth="1"/>
    <col min="10014" max="10014" width="16.28515625" style="124" customWidth="1"/>
    <col min="10015" max="10015" width="9.85546875" style="124" bestFit="1" customWidth="1"/>
    <col min="10016" max="10017" width="8.7109375" style="124" bestFit="1" customWidth="1"/>
    <col min="10018" max="10018" width="1.42578125" style="124" customWidth="1"/>
    <col min="10019" max="10021" width="7.5703125" style="124" bestFit="1" customWidth="1"/>
    <col min="10022" max="10022" width="1.42578125" style="124" customWidth="1"/>
    <col min="10023" max="10025" width="7.5703125" style="124" bestFit="1" customWidth="1"/>
    <col min="10026" max="10026" width="1.42578125" style="124" customWidth="1"/>
    <col min="10027" max="10029" width="7.5703125" style="124" bestFit="1" customWidth="1"/>
    <col min="10030" max="10030" width="1.42578125" style="124" customWidth="1"/>
    <col min="10031" max="10033" width="7.5703125" style="124" bestFit="1" customWidth="1"/>
    <col min="10034" max="10034" width="1.42578125" style="124" customWidth="1"/>
    <col min="10035" max="10037" width="7.5703125" style="124" bestFit="1" customWidth="1"/>
    <col min="10038" max="10038" width="1.42578125" style="124" customWidth="1"/>
    <col min="10039" max="10041" width="6.28515625" style="124" bestFit="1" customWidth="1"/>
    <col min="10042" max="10240" width="11.42578125" style="124"/>
    <col min="10241" max="10241" width="16.28515625" style="124" customWidth="1"/>
    <col min="10242" max="10244" width="8.7109375" style="124" bestFit="1" customWidth="1"/>
    <col min="10245" max="10245" width="1.42578125" style="124" customWidth="1"/>
    <col min="10246" max="10248" width="7.5703125" style="124" bestFit="1" customWidth="1"/>
    <col min="10249" max="10249" width="1.42578125" style="124" customWidth="1"/>
    <col min="10250" max="10252" width="7.5703125" style="124" bestFit="1" customWidth="1"/>
    <col min="10253" max="10253" width="1.42578125" style="124" customWidth="1"/>
    <col min="10254" max="10256" width="7.5703125" style="124" bestFit="1" customWidth="1"/>
    <col min="10257" max="10257" width="1.42578125" style="124" customWidth="1"/>
    <col min="10258" max="10260" width="7.5703125" style="124" bestFit="1" customWidth="1"/>
    <col min="10261" max="10261" width="1.42578125" style="124" customWidth="1"/>
    <col min="10262" max="10264" width="7.5703125" style="124" bestFit="1" customWidth="1"/>
    <col min="10265" max="10265" width="1.42578125" style="124" customWidth="1"/>
    <col min="10266" max="10268" width="6.28515625" style="124" bestFit="1" customWidth="1"/>
    <col min="10269" max="10269" width="4.7109375" style="124" customWidth="1"/>
    <col min="10270" max="10270" width="16.28515625" style="124" customWidth="1"/>
    <col min="10271" max="10271" width="9.85546875" style="124" bestFit="1" customWidth="1"/>
    <col min="10272" max="10273" width="8.7109375" style="124" bestFit="1" customWidth="1"/>
    <col min="10274" max="10274" width="1.42578125" style="124" customWidth="1"/>
    <col min="10275" max="10277" width="7.5703125" style="124" bestFit="1" customWidth="1"/>
    <col min="10278" max="10278" width="1.42578125" style="124" customWidth="1"/>
    <col min="10279" max="10281" width="7.5703125" style="124" bestFit="1" customWidth="1"/>
    <col min="10282" max="10282" width="1.42578125" style="124" customWidth="1"/>
    <col min="10283" max="10285" width="7.5703125" style="124" bestFit="1" customWidth="1"/>
    <col min="10286" max="10286" width="1.42578125" style="124" customWidth="1"/>
    <col min="10287" max="10289" width="7.5703125" style="124" bestFit="1" customWidth="1"/>
    <col min="10290" max="10290" width="1.42578125" style="124" customWidth="1"/>
    <col min="10291" max="10293" width="7.5703125" style="124" bestFit="1" customWidth="1"/>
    <col min="10294" max="10294" width="1.42578125" style="124" customWidth="1"/>
    <col min="10295" max="10297" width="6.28515625" style="124" bestFit="1" customWidth="1"/>
    <col min="10298" max="10496" width="11.42578125" style="124"/>
    <col min="10497" max="10497" width="16.28515625" style="124" customWidth="1"/>
    <col min="10498" max="10500" width="8.7109375" style="124" bestFit="1" customWidth="1"/>
    <col min="10501" max="10501" width="1.42578125" style="124" customWidth="1"/>
    <col min="10502" max="10504" width="7.5703125" style="124" bestFit="1" customWidth="1"/>
    <col min="10505" max="10505" width="1.42578125" style="124" customWidth="1"/>
    <col min="10506" max="10508" width="7.5703125" style="124" bestFit="1" customWidth="1"/>
    <col min="10509" max="10509" width="1.42578125" style="124" customWidth="1"/>
    <col min="10510" max="10512" width="7.5703125" style="124" bestFit="1" customWidth="1"/>
    <col min="10513" max="10513" width="1.42578125" style="124" customWidth="1"/>
    <col min="10514" max="10516" width="7.5703125" style="124" bestFit="1" customWidth="1"/>
    <col min="10517" max="10517" width="1.42578125" style="124" customWidth="1"/>
    <col min="10518" max="10520" width="7.5703125" style="124" bestFit="1" customWidth="1"/>
    <col min="10521" max="10521" width="1.42578125" style="124" customWidth="1"/>
    <col min="10522" max="10524" width="6.28515625" style="124" bestFit="1" customWidth="1"/>
    <col min="10525" max="10525" width="4.7109375" style="124" customWidth="1"/>
    <col min="10526" max="10526" width="16.28515625" style="124" customWidth="1"/>
    <col min="10527" max="10527" width="9.85546875" style="124" bestFit="1" customWidth="1"/>
    <col min="10528" max="10529" width="8.7109375" style="124" bestFit="1" customWidth="1"/>
    <col min="10530" max="10530" width="1.42578125" style="124" customWidth="1"/>
    <col min="10531" max="10533" width="7.5703125" style="124" bestFit="1" customWidth="1"/>
    <col min="10534" max="10534" width="1.42578125" style="124" customWidth="1"/>
    <col min="10535" max="10537" width="7.5703125" style="124" bestFit="1" customWidth="1"/>
    <col min="10538" max="10538" width="1.42578125" style="124" customWidth="1"/>
    <col min="10539" max="10541" width="7.5703125" style="124" bestFit="1" customWidth="1"/>
    <col min="10542" max="10542" width="1.42578125" style="124" customWidth="1"/>
    <col min="10543" max="10545" width="7.5703125" style="124" bestFit="1" customWidth="1"/>
    <col min="10546" max="10546" width="1.42578125" style="124" customWidth="1"/>
    <col min="10547" max="10549" width="7.5703125" style="124" bestFit="1" customWidth="1"/>
    <col min="10550" max="10550" width="1.42578125" style="124" customWidth="1"/>
    <col min="10551" max="10553" width="6.28515625" style="124" bestFit="1" customWidth="1"/>
    <col min="10554" max="10752" width="11.42578125" style="124"/>
    <col min="10753" max="10753" width="16.28515625" style="124" customWidth="1"/>
    <col min="10754" max="10756" width="8.7109375" style="124" bestFit="1" customWidth="1"/>
    <col min="10757" max="10757" width="1.42578125" style="124" customWidth="1"/>
    <col min="10758" max="10760" width="7.5703125" style="124" bestFit="1" customWidth="1"/>
    <col min="10761" max="10761" width="1.42578125" style="124" customWidth="1"/>
    <col min="10762" max="10764" width="7.5703125" style="124" bestFit="1" customWidth="1"/>
    <col min="10765" max="10765" width="1.42578125" style="124" customWidth="1"/>
    <col min="10766" max="10768" width="7.5703125" style="124" bestFit="1" customWidth="1"/>
    <col min="10769" max="10769" width="1.42578125" style="124" customWidth="1"/>
    <col min="10770" max="10772" width="7.5703125" style="124" bestFit="1" customWidth="1"/>
    <col min="10773" max="10773" width="1.42578125" style="124" customWidth="1"/>
    <col min="10774" max="10776" width="7.5703125" style="124" bestFit="1" customWidth="1"/>
    <col min="10777" max="10777" width="1.42578125" style="124" customWidth="1"/>
    <col min="10778" max="10780" width="6.28515625" style="124" bestFit="1" customWidth="1"/>
    <col min="10781" max="10781" width="4.7109375" style="124" customWidth="1"/>
    <col min="10782" max="10782" width="16.28515625" style="124" customWidth="1"/>
    <col min="10783" max="10783" width="9.85546875" style="124" bestFit="1" customWidth="1"/>
    <col min="10784" max="10785" width="8.7109375" style="124" bestFit="1" customWidth="1"/>
    <col min="10786" max="10786" width="1.42578125" style="124" customWidth="1"/>
    <col min="10787" max="10789" width="7.5703125" style="124" bestFit="1" customWidth="1"/>
    <col min="10790" max="10790" width="1.42578125" style="124" customWidth="1"/>
    <col min="10791" max="10793" width="7.5703125" style="124" bestFit="1" customWidth="1"/>
    <col min="10794" max="10794" width="1.42578125" style="124" customWidth="1"/>
    <col min="10795" max="10797" width="7.5703125" style="124" bestFit="1" customWidth="1"/>
    <col min="10798" max="10798" width="1.42578125" style="124" customWidth="1"/>
    <col min="10799" max="10801" width="7.5703125" style="124" bestFit="1" customWidth="1"/>
    <col min="10802" max="10802" width="1.42578125" style="124" customWidth="1"/>
    <col min="10803" max="10805" width="7.5703125" style="124" bestFit="1" customWidth="1"/>
    <col min="10806" max="10806" width="1.42578125" style="124" customWidth="1"/>
    <col min="10807" max="10809" width="6.28515625" style="124" bestFit="1" customWidth="1"/>
    <col min="10810" max="11008" width="11.42578125" style="124"/>
    <col min="11009" max="11009" width="16.28515625" style="124" customWidth="1"/>
    <col min="11010" max="11012" width="8.7109375" style="124" bestFit="1" customWidth="1"/>
    <col min="11013" max="11013" width="1.42578125" style="124" customWidth="1"/>
    <col min="11014" max="11016" width="7.5703125" style="124" bestFit="1" customWidth="1"/>
    <col min="11017" max="11017" width="1.42578125" style="124" customWidth="1"/>
    <col min="11018" max="11020" width="7.5703125" style="124" bestFit="1" customWidth="1"/>
    <col min="11021" max="11021" width="1.42578125" style="124" customWidth="1"/>
    <col min="11022" max="11024" width="7.5703125" style="124" bestFit="1" customWidth="1"/>
    <col min="11025" max="11025" width="1.42578125" style="124" customWidth="1"/>
    <col min="11026" max="11028" width="7.5703125" style="124" bestFit="1" customWidth="1"/>
    <col min="11029" max="11029" width="1.42578125" style="124" customWidth="1"/>
    <col min="11030" max="11032" width="7.5703125" style="124" bestFit="1" customWidth="1"/>
    <col min="11033" max="11033" width="1.42578125" style="124" customWidth="1"/>
    <col min="11034" max="11036" width="6.28515625" style="124" bestFit="1" customWidth="1"/>
    <col min="11037" max="11037" width="4.7109375" style="124" customWidth="1"/>
    <col min="11038" max="11038" width="16.28515625" style="124" customWidth="1"/>
    <col min="11039" max="11039" width="9.85546875" style="124" bestFit="1" customWidth="1"/>
    <col min="11040" max="11041" width="8.7109375" style="124" bestFit="1" customWidth="1"/>
    <col min="11042" max="11042" width="1.42578125" style="124" customWidth="1"/>
    <col min="11043" max="11045" width="7.5703125" style="124" bestFit="1" customWidth="1"/>
    <col min="11046" max="11046" width="1.42578125" style="124" customWidth="1"/>
    <col min="11047" max="11049" width="7.5703125" style="124" bestFit="1" customWidth="1"/>
    <col min="11050" max="11050" width="1.42578125" style="124" customWidth="1"/>
    <col min="11051" max="11053" width="7.5703125" style="124" bestFit="1" customWidth="1"/>
    <col min="11054" max="11054" width="1.42578125" style="124" customWidth="1"/>
    <col min="11055" max="11057" width="7.5703125" style="124" bestFit="1" customWidth="1"/>
    <col min="11058" max="11058" width="1.42578125" style="124" customWidth="1"/>
    <col min="11059" max="11061" width="7.5703125" style="124" bestFit="1" customWidth="1"/>
    <col min="11062" max="11062" width="1.42578125" style="124" customWidth="1"/>
    <col min="11063" max="11065" width="6.28515625" style="124" bestFit="1" customWidth="1"/>
    <col min="11066" max="11264" width="11.42578125" style="124"/>
    <col min="11265" max="11265" width="16.28515625" style="124" customWidth="1"/>
    <col min="11266" max="11268" width="8.7109375" style="124" bestFit="1" customWidth="1"/>
    <col min="11269" max="11269" width="1.42578125" style="124" customWidth="1"/>
    <col min="11270" max="11272" width="7.5703125" style="124" bestFit="1" customWidth="1"/>
    <col min="11273" max="11273" width="1.42578125" style="124" customWidth="1"/>
    <col min="11274" max="11276" width="7.5703125" style="124" bestFit="1" customWidth="1"/>
    <col min="11277" max="11277" width="1.42578125" style="124" customWidth="1"/>
    <col min="11278" max="11280" width="7.5703125" style="124" bestFit="1" customWidth="1"/>
    <col min="11281" max="11281" width="1.42578125" style="124" customWidth="1"/>
    <col min="11282" max="11284" width="7.5703125" style="124" bestFit="1" customWidth="1"/>
    <col min="11285" max="11285" width="1.42578125" style="124" customWidth="1"/>
    <col min="11286" max="11288" width="7.5703125" style="124" bestFit="1" customWidth="1"/>
    <col min="11289" max="11289" width="1.42578125" style="124" customWidth="1"/>
    <col min="11290" max="11292" width="6.28515625" style="124" bestFit="1" customWidth="1"/>
    <col min="11293" max="11293" width="4.7109375" style="124" customWidth="1"/>
    <col min="11294" max="11294" width="16.28515625" style="124" customWidth="1"/>
    <col min="11295" max="11295" width="9.85546875" style="124" bestFit="1" customWidth="1"/>
    <col min="11296" max="11297" width="8.7109375" style="124" bestFit="1" customWidth="1"/>
    <col min="11298" max="11298" width="1.42578125" style="124" customWidth="1"/>
    <col min="11299" max="11301" width="7.5703125" style="124" bestFit="1" customWidth="1"/>
    <col min="11302" max="11302" width="1.42578125" style="124" customWidth="1"/>
    <col min="11303" max="11305" width="7.5703125" style="124" bestFit="1" customWidth="1"/>
    <col min="11306" max="11306" width="1.42578125" style="124" customWidth="1"/>
    <col min="11307" max="11309" width="7.5703125" style="124" bestFit="1" customWidth="1"/>
    <col min="11310" max="11310" width="1.42578125" style="124" customWidth="1"/>
    <col min="11311" max="11313" width="7.5703125" style="124" bestFit="1" customWidth="1"/>
    <col min="11314" max="11314" width="1.42578125" style="124" customWidth="1"/>
    <col min="11315" max="11317" width="7.5703125" style="124" bestFit="1" customWidth="1"/>
    <col min="11318" max="11318" width="1.42578125" style="124" customWidth="1"/>
    <col min="11319" max="11321" width="6.28515625" style="124" bestFit="1" customWidth="1"/>
    <col min="11322" max="11520" width="11.42578125" style="124"/>
    <col min="11521" max="11521" width="16.28515625" style="124" customWidth="1"/>
    <col min="11522" max="11524" width="8.7109375" style="124" bestFit="1" customWidth="1"/>
    <col min="11525" max="11525" width="1.42578125" style="124" customWidth="1"/>
    <col min="11526" max="11528" width="7.5703125" style="124" bestFit="1" customWidth="1"/>
    <col min="11529" max="11529" width="1.42578125" style="124" customWidth="1"/>
    <col min="11530" max="11532" width="7.5703125" style="124" bestFit="1" customWidth="1"/>
    <col min="11533" max="11533" width="1.42578125" style="124" customWidth="1"/>
    <col min="11534" max="11536" width="7.5703125" style="124" bestFit="1" customWidth="1"/>
    <col min="11537" max="11537" width="1.42578125" style="124" customWidth="1"/>
    <col min="11538" max="11540" width="7.5703125" style="124" bestFit="1" customWidth="1"/>
    <col min="11541" max="11541" width="1.42578125" style="124" customWidth="1"/>
    <col min="11542" max="11544" width="7.5703125" style="124" bestFit="1" customWidth="1"/>
    <col min="11545" max="11545" width="1.42578125" style="124" customWidth="1"/>
    <col min="11546" max="11548" width="6.28515625" style="124" bestFit="1" customWidth="1"/>
    <col min="11549" max="11549" width="4.7109375" style="124" customWidth="1"/>
    <col min="11550" max="11550" width="16.28515625" style="124" customWidth="1"/>
    <col min="11551" max="11551" width="9.85546875" style="124" bestFit="1" customWidth="1"/>
    <col min="11552" max="11553" width="8.7109375" style="124" bestFit="1" customWidth="1"/>
    <col min="11554" max="11554" width="1.42578125" style="124" customWidth="1"/>
    <col min="11555" max="11557" width="7.5703125" style="124" bestFit="1" customWidth="1"/>
    <col min="11558" max="11558" width="1.42578125" style="124" customWidth="1"/>
    <col min="11559" max="11561" width="7.5703125" style="124" bestFit="1" customWidth="1"/>
    <col min="11562" max="11562" width="1.42578125" style="124" customWidth="1"/>
    <col min="11563" max="11565" width="7.5703125" style="124" bestFit="1" customWidth="1"/>
    <col min="11566" max="11566" width="1.42578125" style="124" customWidth="1"/>
    <col min="11567" max="11569" width="7.5703125" style="124" bestFit="1" customWidth="1"/>
    <col min="11570" max="11570" width="1.42578125" style="124" customWidth="1"/>
    <col min="11571" max="11573" width="7.5703125" style="124" bestFit="1" customWidth="1"/>
    <col min="11574" max="11574" width="1.42578125" style="124" customWidth="1"/>
    <col min="11575" max="11577" width="6.28515625" style="124" bestFit="1" customWidth="1"/>
    <col min="11578" max="11776" width="11.42578125" style="124"/>
    <col min="11777" max="11777" width="16.28515625" style="124" customWidth="1"/>
    <col min="11778" max="11780" width="8.7109375" style="124" bestFit="1" customWidth="1"/>
    <col min="11781" max="11781" width="1.42578125" style="124" customWidth="1"/>
    <col min="11782" max="11784" width="7.5703125" style="124" bestFit="1" customWidth="1"/>
    <col min="11785" max="11785" width="1.42578125" style="124" customWidth="1"/>
    <col min="11786" max="11788" width="7.5703125" style="124" bestFit="1" customWidth="1"/>
    <col min="11789" max="11789" width="1.42578125" style="124" customWidth="1"/>
    <col min="11790" max="11792" width="7.5703125" style="124" bestFit="1" customWidth="1"/>
    <col min="11793" max="11793" width="1.42578125" style="124" customWidth="1"/>
    <col min="11794" max="11796" width="7.5703125" style="124" bestFit="1" customWidth="1"/>
    <col min="11797" max="11797" width="1.42578125" style="124" customWidth="1"/>
    <col min="11798" max="11800" width="7.5703125" style="124" bestFit="1" customWidth="1"/>
    <col min="11801" max="11801" width="1.42578125" style="124" customWidth="1"/>
    <col min="11802" max="11804" width="6.28515625" style="124" bestFit="1" customWidth="1"/>
    <col min="11805" max="11805" width="4.7109375" style="124" customWidth="1"/>
    <col min="11806" max="11806" width="16.28515625" style="124" customWidth="1"/>
    <col min="11807" max="11807" width="9.85546875" style="124" bestFit="1" customWidth="1"/>
    <col min="11808" max="11809" width="8.7109375" style="124" bestFit="1" customWidth="1"/>
    <col min="11810" max="11810" width="1.42578125" style="124" customWidth="1"/>
    <col min="11811" max="11813" width="7.5703125" style="124" bestFit="1" customWidth="1"/>
    <col min="11814" max="11814" width="1.42578125" style="124" customWidth="1"/>
    <col min="11815" max="11817" width="7.5703125" style="124" bestFit="1" customWidth="1"/>
    <col min="11818" max="11818" width="1.42578125" style="124" customWidth="1"/>
    <col min="11819" max="11821" width="7.5703125" style="124" bestFit="1" customWidth="1"/>
    <col min="11822" max="11822" width="1.42578125" style="124" customWidth="1"/>
    <col min="11823" max="11825" width="7.5703125" style="124" bestFit="1" customWidth="1"/>
    <col min="11826" max="11826" width="1.42578125" style="124" customWidth="1"/>
    <col min="11827" max="11829" width="7.5703125" style="124" bestFit="1" customWidth="1"/>
    <col min="11830" max="11830" width="1.42578125" style="124" customWidth="1"/>
    <col min="11831" max="11833" width="6.28515625" style="124" bestFit="1" customWidth="1"/>
    <col min="11834" max="12032" width="11.42578125" style="124"/>
    <col min="12033" max="12033" width="16.28515625" style="124" customWidth="1"/>
    <col min="12034" max="12036" width="8.7109375" style="124" bestFit="1" customWidth="1"/>
    <col min="12037" max="12037" width="1.42578125" style="124" customWidth="1"/>
    <col min="12038" max="12040" width="7.5703125" style="124" bestFit="1" customWidth="1"/>
    <col min="12041" max="12041" width="1.42578125" style="124" customWidth="1"/>
    <col min="12042" max="12044" width="7.5703125" style="124" bestFit="1" customWidth="1"/>
    <col min="12045" max="12045" width="1.42578125" style="124" customWidth="1"/>
    <col min="12046" max="12048" width="7.5703125" style="124" bestFit="1" customWidth="1"/>
    <col min="12049" max="12049" width="1.42578125" style="124" customWidth="1"/>
    <col min="12050" max="12052" width="7.5703125" style="124" bestFit="1" customWidth="1"/>
    <col min="12053" max="12053" width="1.42578125" style="124" customWidth="1"/>
    <col min="12054" max="12056" width="7.5703125" style="124" bestFit="1" customWidth="1"/>
    <col min="12057" max="12057" width="1.42578125" style="124" customWidth="1"/>
    <col min="12058" max="12060" width="6.28515625" style="124" bestFit="1" customWidth="1"/>
    <col min="12061" max="12061" width="4.7109375" style="124" customWidth="1"/>
    <col min="12062" max="12062" width="16.28515625" style="124" customWidth="1"/>
    <col min="12063" max="12063" width="9.85546875" style="124" bestFit="1" customWidth="1"/>
    <col min="12064" max="12065" width="8.7109375" style="124" bestFit="1" customWidth="1"/>
    <col min="12066" max="12066" width="1.42578125" style="124" customWidth="1"/>
    <col min="12067" max="12069" width="7.5703125" style="124" bestFit="1" customWidth="1"/>
    <col min="12070" max="12070" width="1.42578125" style="124" customWidth="1"/>
    <col min="12071" max="12073" width="7.5703125" style="124" bestFit="1" customWidth="1"/>
    <col min="12074" max="12074" width="1.42578125" style="124" customWidth="1"/>
    <col min="12075" max="12077" width="7.5703125" style="124" bestFit="1" customWidth="1"/>
    <col min="12078" max="12078" width="1.42578125" style="124" customWidth="1"/>
    <col min="12079" max="12081" width="7.5703125" style="124" bestFit="1" customWidth="1"/>
    <col min="12082" max="12082" width="1.42578125" style="124" customWidth="1"/>
    <col min="12083" max="12085" width="7.5703125" style="124" bestFit="1" customWidth="1"/>
    <col min="12086" max="12086" width="1.42578125" style="124" customWidth="1"/>
    <col min="12087" max="12089" width="6.28515625" style="124" bestFit="1" customWidth="1"/>
    <col min="12090" max="12288" width="11.42578125" style="124"/>
    <col min="12289" max="12289" width="16.28515625" style="124" customWidth="1"/>
    <col min="12290" max="12292" width="8.7109375" style="124" bestFit="1" customWidth="1"/>
    <col min="12293" max="12293" width="1.42578125" style="124" customWidth="1"/>
    <col min="12294" max="12296" width="7.5703125" style="124" bestFit="1" customWidth="1"/>
    <col min="12297" max="12297" width="1.42578125" style="124" customWidth="1"/>
    <col min="12298" max="12300" width="7.5703125" style="124" bestFit="1" customWidth="1"/>
    <col min="12301" max="12301" width="1.42578125" style="124" customWidth="1"/>
    <col min="12302" max="12304" width="7.5703125" style="124" bestFit="1" customWidth="1"/>
    <col min="12305" max="12305" width="1.42578125" style="124" customWidth="1"/>
    <col min="12306" max="12308" width="7.5703125" style="124" bestFit="1" customWidth="1"/>
    <col min="12309" max="12309" width="1.42578125" style="124" customWidth="1"/>
    <col min="12310" max="12312" width="7.5703125" style="124" bestFit="1" customWidth="1"/>
    <col min="12313" max="12313" width="1.42578125" style="124" customWidth="1"/>
    <col min="12314" max="12316" width="6.28515625" style="124" bestFit="1" customWidth="1"/>
    <col min="12317" max="12317" width="4.7109375" style="124" customWidth="1"/>
    <col min="12318" max="12318" width="16.28515625" style="124" customWidth="1"/>
    <col min="12319" max="12319" width="9.85546875" style="124" bestFit="1" customWidth="1"/>
    <col min="12320" max="12321" width="8.7109375" style="124" bestFit="1" customWidth="1"/>
    <col min="12322" max="12322" width="1.42578125" style="124" customWidth="1"/>
    <col min="12323" max="12325" width="7.5703125" style="124" bestFit="1" customWidth="1"/>
    <col min="12326" max="12326" width="1.42578125" style="124" customWidth="1"/>
    <col min="12327" max="12329" width="7.5703125" style="124" bestFit="1" customWidth="1"/>
    <col min="12330" max="12330" width="1.42578125" style="124" customWidth="1"/>
    <col min="12331" max="12333" width="7.5703125" style="124" bestFit="1" customWidth="1"/>
    <col min="12334" max="12334" width="1.42578125" style="124" customWidth="1"/>
    <col min="12335" max="12337" width="7.5703125" style="124" bestFit="1" customWidth="1"/>
    <col min="12338" max="12338" width="1.42578125" style="124" customWidth="1"/>
    <col min="12339" max="12341" width="7.5703125" style="124" bestFit="1" customWidth="1"/>
    <col min="12342" max="12342" width="1.42578125" style="124" customWidth="1"/>
    <col min="12343" max="12345" width="6.28515625" style="124" bestFit="1" customWidth="1"/>
    <col min="12346" max="12544" width="11.42578125" style="124"/>
    <col min="12545" max="12545" width="16.28515625" style="124" customWidth="1"/>
    <col min="12546" max="12548" width="8.7109375" style="124" bestFit="1" customWidth="1"/>
    <col min="12549" max="12549" width="1.42578125" style="124" customWidth="1"/>
    <col min="12550" max="12552" width="7.5703125" style="124" bestFit="1" customWidth="1"/>
    <col min="12553" max="12553" width="1.42578125" style="124" customWidth="1"/>
    <col min="12554" max="12556" width="7.5703125" style="124" bestFit="1" customWidth="1"/>
    <col min="12557" max="12557" width="1.42578125" style="124" customWidth="1"/>
    <col min="12558" max="12560" width="7.5703125" style="124" bestFit="1" customWidth="1"/>
    <col min="12561" max="12561" width="1.42578125" style="124" customWidth="1"/>
    <col min="12562" max="12564" width="7.5703125" style="124" bestFit="1" customWidth="1"/>
    <col min="12565" max="12565" width="1.42578125" style="124" customWidth="1"/>
    <col min="12566" max="12568" width="7.5703125" style="124" bestFit="1" customWidth="1"/>
    <col min="12569" max="12569" width="1.42578125" style="124" customWidth="1"/>
    <col min="12570" max="12572" width="6.28515625" style="124" bestFit="1" customWidth="1"/>
    <col min="12573" max="12573" width="4.7109375" style="124" customWidth="1"/>
    <col min="12574" max="12574" width="16.28515625" style="124" customWidth="1"/>
    <col min="12575" max="12575" width="9.85546875" style="124" bestFit="1" customWidth="1"/>
    <col min="12576" max="12577" width="8.7109375" style="124" bestFit="1" customWidth="1"/>
    <col min="12578" max="12578" width="1.42578125" style="124" customWidth="1"/>
    <col min="12579" max="12581" width="7.5703125" style="124" bestFit="1" customWidth="1"/>
    <col min="12582" max="12582" width="1.42578125" style="124" customWidth="1"/>
    <col min="12583" max="12585" width="7.5703125" style="124" bestFit="1" customWidth="1"/>
    <col min="12586" max="12586" width="1.42578125" style="124" customWidth="1"/>
    <col min="12587" max="12589" width="7.5703125" style="124" bestFit="1" customWidth="1"/>
    <col min="12590" max="12590" width="1.42578125" style="124" customWidth="1"/>
    <col min="12591" max="12593" width="7.5703125" style="124" bestFit="1" customWidth="1"/>
    <col min="12594" max="12594" width="1.42578125" style="124" customWidth="1"/>
    <col min="12595" max="12597" width="7.5703125" style="124" bestFit="1" customWidth="1"/>
    <col min="12598" max="12598" width="1.42578125" style="124" customWidth="1"/>
    <col min="12599" max="12601" width="6.28515625" style="124" bestFit="1" customWidth="1"/>
    <col min="12602" max="12800" width="11.42578125" style="124"/>
    <col min="12801" max="12801" width="16.28515625" style="124" customWidth="1"/>
    <col min="12802" max="12804" width="8.7109375" style="124" bestFit="1" customWidth="1"/>
    <col min="12805" max="12805" width="1.42578125" style="124" customWidth="1"/>
    <col min="12806" max="12808" width="7.5703125" style="124" bestFit="1" customWidth="1"/>
    <col min="12809" max="12809" width="1.42578125" style="124" customWidth="1"/>
    <col min="12810" max="12812" width="7.5703125" style="124" bestFit="1" customWidth="1"/>
    <col min="12813" max="12813" width="1.42578125" style="124" customWidth="1"/>
    <col min="12814" max="12816" width="7.5703125" style="124" bestFit="1" customWidth="1"/>
    <col min="12817" max="12817" width="1.42578125" style="124" customWidth="1"/>
    <col min="12818" max="12820" width="7.5703125" style="124" bestFit="1" customWidth="1"/>
    <col min="12821" max="12821" width="1.42578125" style="124" customWidth="1"/>
    <col min="12822" max="12824" width="7.5703125" style="124" bestFit="1" customWidth="1"/>
    <col min="12825" max="12825" width="1.42578125" style="124" customWidth="1"/>
    <col min="12826" max="12828" width="6.28515625" style="124" bestFit="1" customWidth="1"/>
    <col min="12829" max="12829" width="4.7109375" style="124" customWidth="1"/>
    <col min="12830" max="12830" width="16.28515625" style="124" customWidth="1"/>
    <col min="12831" max="12831" width="9.85546875" style="124" bestFit="1" customWidth="1"/>
    <col min="12832" max="12833" width="8.7109375" style="124" bestFit="1" customWidth="1"/>
    <col min="12834" max="12834" width="1.42578125" style="124" customWidth="1"/>
    <col min="12835" max="12837" width="7.5703125" style="124" bestFit="1" customWidth="1"/>
    <col min="12838" max="12838" width="1.42578125" style="124" customWidth="1"/>
    <col min="12839" max="12841" width="7.5703125" style="124" bestFit="1" customWidth="1"/>
    <col min="12842" max="12842" width="1.42578125" style="124" customWidth="1"/>
    <col min="12843" max="12845" width="7.5703125" style="124" bestFit="1" customWidth="1"/>
    <col min="12846" max="12846" width="1.42578125" style="124" customWidth="1"/>
    <col min="12847" max="12849" width="7.5703125" style="124" bestFit="1" customWidth="1"/>
    <col min="12850" max="12850" width="1.42578125" style="124" customWidth="1"/>
    <col min="12851" max="12853" width="7.5703125" style="124" bestFit="1" customWidth="1"/>
    <col min="12854" max="12854" width="1.42578125" style="124" customWidth="1"/>
    <col min="12855" max="12857" width="6.28515625" style="124" bestFit="1" customWidth="1"/>
    <col min="12858" max="13056" width="11.42578125" style="124"/>
    <col min="13057" max="13057" width="16.28515625" style="124" customWidth="1"/>
    <col min="13058" max="13060" width="8.7109375" style="124" bestFit="1" customWidth="1"/>
    <col min="13061" max="13061" width="1.42578125" style="124" customWidth="1"/>
    <col min="13062" max="13064" width="7.5703125" style="124" bestFit="1" customWidth="1"/>
    <col min="13065" max="13065" width="1.42578125" style="124" customWidth="1"/>
    <col min="13066" max="13068" width="7.5703125" style="124" bestFit="1" customWidth="1"/>
    <col min="13069" max="13069" width="1.42578125" style="124" customWidth="1"/>
    <col min="13070" max="13072" width="7.5703125" style="124" bestFit="1" customWidth="1"/>
    <col min="13073" max="13073" width="1.42578125" style="124" customWidth="1"/>
    <col min="13074" max="13076" width="7.5703125" style="124" bestFit="1" customWidth="1"/>
    <col min="13077" max="13077" width="1.42578125" style="124" customWidth="1"/>
    <col min="13078" max="13080" width="7.5703125" style="124" bestFit="1" customWidth="1"/>
    <col min="13081" max="13081" width="1.42578125" style="124" customWidth="1"/>
    <col min="13082" max="13084" width="6.28515625" style="124" bestFit="1" customWidth="1"/>
    <col min="13085" max="13085" width="4.7109375" style="124" customWidth="1"/>
    <col min="13086" max="13086" width="16.28515625" style="124" customWidth="1"/>
    <col min="13087" max="13087" width="9.85546875" style="124" bestFit="1" customWidth="1"/>
    <col min="13088" max="13089" width="8.7109375" style="124" bestFit="1" customWidth="1"/>
    <col min="13090" max="13090" width="1.42578125" style="124" customWidth="1"/>
    <col min="13091" max="13093" width="7.5703125" style="124" bestFit="1" customWidth="1"/>
    <col min="13094" max="13094" width="1.42578125" style="124" customWidth="1"/>
    <col min="13095" max="13097" width="7.5703125" style="124" bestFit="1" customWidth="1"/>
    <col min="13098" max="13098" width="1.42578125" style="124" customWidth="1"/>
    <col min="13099" max="13101" width="7.5703125" style="124" bestFit="1" customWidth="1"/>
    <col min="13102" max="13102" width="1.42578125" style="124" customWidth="1"/>
    <col min="13103" max="13105" width="7.5703125" style="124" bestFit="1" customWidth="1"/>
    <col min="13106" max="13106" width="1.42578125" style="124" customWidth="1"/>
    <col min="13107" max="13109" width="7.5703125" style="124" bestFit="1" customWidth="1"/>
    <col min="13110" max="13110" width="1.42578125" style="124" customWidth="1"/>
    <col min="13111" max="13113" width="6.28515625" style="124" bestFit="1" customWidth="1"/>
    <col min="13114" max="13312" width="11.42578125" style="124"/>
    <col min="13313" max="13313" width="16.28515625" style="124" customWidth="1"/>
    <col min="13314" max="13316" width="8.7109375" style="124" bestFit="1" customWidth="1"/>
    <col min="13317" max="13317" width="1.42578125" style="124" customWidth="1"/>
    <col min="13318" max="13320" width="7.5703125" style="124" bestFit="1" customWidth="1"/>
    <col min="13321" max="13321" width="1.42578125" style="124" customWidth="1"/>
    <col min="13322" max="13324" width="7.5703125" style="124" bestFit="1" customWidth="1"/>
    <col min="13325" max="13325" width="1.42578125" style="124" customWidth="1"/>
    <col min="13326" max="13328" width="7.5703125" style="124" bestFit="1" customWidth="1"/>
    <col min="13329" max="13329" width="1.42578125" style="124" customWidth="1"/>
    <col min="13330" max="13332" width="7.5703125" style="124" bestFit="1" customWidth="1"/>
    <col min="13333" max="13333" width="1.42578125" style="124" customWidth="1"/>
    <col min="13334" max="13336" width="7.5703125" style="124" bestFit="1" customWidth="1"/>
    <col min="13337" max="13337" width="1.42578125" style="124" customWidth="1"/>
    <col min="13338" max="13340" width="6.28515625" style="124" bestFit="1" customWidth="1"/>
    <col min="13341" max="13341" width="4.7109375" style="124" customWidth="1"/>
    <col min="13342" max="13342" width="16.28515625" style="124" customWidth="1"/>
    <col min="13343" max="13343" width="9.85546875" style="124" bestFit="1" customWidth="1"/>
    <col min="13344" max="13345" width="8.7109375" style="124" bestFit="1" customWidth="1"/>
    <col min="13346" max="13346" width="1.42578125" style="124" customWidth="1"/>
    <col min="13347" max="13349" width="7.5703125" style="124" bestFit="1" customWidth="1"/>
    <col min="13350" max="13350" width="1.42578125" style="124" customWidth="1"/>
    <col min="13351" max="13353" width="7.5703125" style="124" bestFit="1" customWidth="1"/>
    <col min="13354" max="13354" width="1.42578125" style="124" customWidth="1"/>
    <col min="13355" max="13357" width="7.5703125" style="124" bestFit="1" customWidth="1"/>
    <col min="13358" max="13358" width="1.42578125" style="124" customWidth="1"/>
    <col min="13359" max="13361" width="7.5703125" style="124" bestFit="1" customWidth="1"/>
    <col min="13362" max="13362" width="1.42578125" style="124" customWidth="1"/>
    <col min="13363" max="13365" width="7.5703125" style="124" bestFit="1" customWidth="1"/>
    <col min="13366" max="13366" width="1.42578125" style="124" customWidth="1"/>
    <col min="13367" max="13369" width="6.28515625" style="124" bestFit="1" customWidth="1"/>
    <col min="13370" max="13568" width="11.42578125" style="124"/>
    <col min="13569" max="13569" width="16.28515625" style="124" customWidth="1"/>
    <col min="13570" max="13572" width="8.7109375" style="124" bestFit="1" customWidth="1"/>
    <col min="13573" max="13573" width="1.42578125" style="124" customWidth="1"/>
    <col min="13574" max="13576" width="7.5703125" style="124" bestFit="1" customWidth="1"/>
    <col min="13577" max="13577" width="1.42578125" style="124" customWidth="1"/>
    <col min="13578" max="13580" width="7.5703125" style="124" bestFit="1" customWidth="1"/>
    <col min="13581" max="13581" width="1.42578125" style="124" customWidth="1"/>
    <col min="13582" max="13584" width="7.5703125" style="124" bestFit="1" customWidth="1"/>
    <col min="13585" max="13585" width="1.42578125" style="124" customWidth="1"/>
    <col min="13586" max="13588" width="7.5703125" style="124" bestFit="1" customWidth="1"/>
    <col min="13589" max="13589" width="1.42578125" style="124" customWidth="1"/>
    <col min="13590" max="13592" width="7.5703125" style="124" bestFit="1" customWidth="1"/>
    <col min="13593" max="13593" width="1.42578125" style="124" customWidth="1"/>
    <col min="13594" max="13596" width="6.28515625" style="124" bestFit="1" customWidth="1"/>
    <col min="13597" max="13597" width="4.7109375" style="124" customWidth="1"/>
    <col min="13598" max="13598" width="16.28515625" style="124" customWidth="1"/>
    <col min="13599" max="13599" width="9.85546875" style="124" bestFit="1" customWidth="1"/>
    <col min="13600" max="13601" width="8.7109375" style="124" bestFit="1" customWidth="1"/>
    <col min="13602" max="13602" width="1.42578125" style="124" customWidth="1"/>
    <col min="13603" max="13605" width="7.5703125" style="124" bestFit="1" customWidth="1"/>
    <col min="13606" max="13606" width="1.42578125" style="124" customWidth="1"/>
    <col min="13607" max="13609" width="7.5703125" style="124" bestFit="1" customWidth="1"/>
    <col min="13610" max="13610" width="1.42578125" style="124" customWidth="1"/>
    <col min="13611" max="13613" width="7.5703125" style="124" bestFit="1" customWidth="1"/>
    <col min="13614" max="13614" width="1.42578125" style="124" customWidth="1"/>
    <col min="13615" max="13617" width="7.5703125" style="124" bestFit="1" customWidth="1"/>
    <col min="13618" max="13618" width="1.42578125" style="124" customWidth="1"/>
    <col min="13619" max="13621" width="7.5703125" style="124" bestFit="1" customWidth="1"/>
    <col min="13622" max="13622" width="1.42578125" style="124" customWidth="1"/>
    <col min="13623" max="13625" width="6.28515625" style="124" bestFit="1" customWidth="1"/>
    <col min="13626" max="13824" width="11.42578125" style="124"/>
    <col min="13825" max="13825" width="16.28515625" style="124" customWidth="1"/>
    <col min="13826" max="13828" width="8.7109375" style="124" bestFit="1" customWidth="1"/>
    <col min="13829" max="13829" width="1.42578125" style="124" customWidth="1"/>
    <col min="13830" max="13832" width="7.5703125" style="124" bestFit="1" customWidth="1"/>
    <col min="13833" max="13833" width="1.42578125" style="124" customWidth="1"/>
    <col min="13834" max="13836" width="7.5703125" style="124" bestFit="1" customWidth="1"/>
    <col min="13837" max="13837" width="1.42578125" style="124" customWidth="1"/>
    <col min="13838" max="13840" width="7.5703125" style="124" bestFit="1" customWidth="1"/>
    <col min="13841" max="13841" width="1.42578125" style="124" customWidth="1"/>
    <col min="13842" max="13844" width="7.5703125" style="124" bestFit="1" customWidth="1"/>
    <col min="13845" max="13845" width="1.42578125" style="124" customWidth="1"/>
    <col min="13846" max="13848" width="7.5703125" style="124" bestFit="1" customWidth="1"/>
    <col min="13849" max="13849" width="1.42578125" style="124" customWidth="1"/>
    <col min="13850" max="13852" width="6.28515625" style="124" bestFit="1" customWidth="1"/>
    <col min="13853" max="13853" width="4.7109375" style="124" customWidth="1"/>
    <col min="13854" max="13854" width="16.28515625" style="124" customWidth="1"/>
    <col min="13855" max="13855" width="9.85546875" style="124" bestFit="1" customWidth="1"/>
    <col min="13856" max="13857" width="8.7109375" style="124" bestFit="1" customWidth="1"/>
    <col min="13858" max="13858" width="1.42578125" style="124" customWidth="1"/>
    <col min="13859" max="13861" width="7.5703125" style="124" bestFit="1" customWidth="1"/>
    <col min="13862" max="13862" width="1.42578125" style="124" customWidth="1"/>
    <col min="13863" max="13865" width="7.5703125" style="124" bestFit="1" customWidth="1"/>
    <col min="13866" max="13866" width="1.42578125" style="124" customWidth="1"/>
    <col min="13867" max="13869" width="7.5703125" style="124" bestFit="1" customWidth="1"/>
    <col min="13870" max="13870" width="1.42578125" style="124" customWidth="1"/>
    <col min="13871" max="13873" width="7.5703125" style="124" bestFit="1" customWidth="1"/>
    <col min="13874" max="13874" width="1.42578125" style="124" customWidth="1"/>
    <col min="13875" max="13877" width="7.5703125" style="124" bestFit="1" customWidth="1"/>
    <col min="13878" max="13878" width="1.42578125" style="124" customWidth="1"/>
    <col min="13879" max="13881" width="6.28515625" style="124" bestFit="1" customWidth="1"/>
    <col min="13882" max="14080" width="11.42578125" style="124"/>
    <col min="14081" max="14081" width="16.28515625" style="124" customWidth="1"/>
    <col min="14082" max="14084" width="8.7109375" style="124" bestFit="1" customWidth="1"/>
    <col min="14085" max="14085" width="1.42578125" style="124" customWidth="1"/>
    <col min="14086" max="14088" width="7.5703125" style="124" bestFit="1" customWidth="1"/>
    <col min="14089" max="14089" width="1.42578125" style="124" customWidth="1"/>
    <col min="14090" max="14092" width="7.5703125" style="124" bestFit="1" customWidth="1"/>
    <col min="14093" max="14093" width="1.42578125" style="124" customWidth="1"/>
    <col min="14094" max="14096" width="7.5703125" style="124" bestFit="1" customWidth="1"/>
    <col min="14097" max="14097" width="1.42578125" style="124" customWidth="1"/>
    <col min="14098" max="14100" width="7.5703125" style="124" bestFit="1" customWidth="1"/>
    <col min="14101" max="14101" width="1.42578125" style="124" customWidth="1"/>
    <col min="14102" max="14104" width="7.5703125" style="124" bestFit="1" customWidth="1"/>
    <col min="14105" max="14105" width="1.42578125" style="124" customWidth="1"/>
    <col min="14106" max="14108" width="6.28515625" style="124" bestFit="1" customWidth="1"/>
    <col min="14109" max="14109" width="4.7109375" style="124" customWidth="1"/>
    <col min="14110" max="14110" width="16.28515625" style="124" customWidth="1"/>
    <col min="14111" max="14111" width="9.85546875" style="124" bestFit="1" customWidth="1"/>
    <col min="14112" max="14113" width="8.7109375" style="124" bestFit="1" customWidth="1"/>
    <col min="14114" max="14114" width="1.42578125" style="124" customWidth="1"/>
    <col min="14115" max="14117" width="7.5703125" style="124" bestFit="1" customWidth="1"/>
    <col min="14118" max="14118" width="1.42578125" style="124" customWidth="1"/>
    <col min="14119" max="14121" width="7.5703125" style="124" bestFit="1" customWidth="1"/>
    <col min="14122" max="14122" width="1.42578125" style="124" customWidth="1"/>
    <col min="14123" max="14125" width="7.5703125" style="124" bestFit="1" customWidth="1"/>
    <col min="14126" max="14126" width="1.42578125" style="124" customWidth="1"/>
    <col min="14127" max="14129" width="7.5703125" style="124" bestFit="1" customWidth="1"/>
    <col min="14130" max="14130" width="1.42578125" style="124" customWidth="1"/>
    <col min="14131" max="14133" width="7.5703125" style="124" bestFit="1" customWidth="1"/>
    <col min="14134" max="14134" width="1.42578125" style="124" customWidth="1"/>
    <col min="14135" max="14137" width="6.28515625" style="124" bestFit="1" customWidth="1"/>
    <col min="14138" max="14336" width="11.42578125" style="124"/>
    <col min="14337" max="14337" width="16.28515625" style="124" customWidth="1"/>
    <col min="14338" max="14340" width="8.7109375" style="124" bestFit="1" customWidth="1"/>
    <col min="14341" max="14341" width="1.42578125" style="124" customWidth="1"/>
    <col min="14342" max="14344" width="7.5703125" style="124" bestFit="1" customWidth="1"/>
    <col min="14345" max="14345" width="1.42578125" style="124" customWidth="1"/>
    <col min="14346" max="14348" width="7.5703125" style="124" bestFit="1" customWidth="1"/>
    <col min="14349" max="14349" width="1.42578125" style="124" customWidth="1"/>
    <col min="14350" max="14352" width="7.5703125" style="124" bestFit="1" customWidth="1"/>
    <col min="14353" max="14353" width="1.42578125" style="124" customWidth="1"/>
    <col min="14354" max="14356" width="7.5703125" style="124" bestFit="1" customWidth="1"/>
    <col min="14357" max="14357" width="1.42578125" style="124" customWidth="1"/>
    <col min="14358" max="14360" width="7.5703125" style="124" bestFit="1" customWidth="1"/>
    <col min="14361" max="14361" width="1.42578125" style="124" customWidth="1"/>
    <col min="14362" max="14364" width="6.28515625" style="124" bestFit="1" customWidth="1"/>
    <col min="14365" max="14365" width="4.7109375" style="124" customWidth="1"/>
    <col min="14366" max="14366" width="16.28515625" style="124" customWidth="1"/>
    <col min="14367" max="14367" width="9.85546875" style="124" bestFit="1" customWidth="1"/>
    <col min="14368" max="14369" width="8.7109375" style="124" bestFit="1" customWidth="1"/>
    <col min="14370" max="14370" width="1.42578125" style="124" customWidth="1"/>
    <col min="14371" max="14373" width="7.5703125" style="124" bestFit="1" customWidth="1"/>
    <col min="14374" max="14374" width="1.42578125" style="124" customWidth="1"/>
    <col min="14375" max="14377" width="7.5703125" style="124" bestFit="1" customWidth="1"/>
    <col min="14378" max="14378" width="1.42578125" style="124" customWidth="1"/>
    <col min="14379" max="14381" width="7.5703125" style="124" bestFit="1" customWidth="1"/>
    <col min="14382" max="14382" width="1.42578125" style="124" customWidth="1"/>
    <col min="14383" max="14385" width="7.5703125" style="124" bestFit="1" customWidth="1"/>
    <col min="14386" max="14386" width="1.42578125" style="124" customWidth="1"/>
    <col min="14387" max="14389" width="7.5703125" style="124" bestFit="1" customWidth="1"/>
    <col min="14390" max="14390" width="1.42578125" style="124" customWidth="1"/>
    <col min="14391" max="14393" width="6.28515625" style="124" bestFit="1" customWidth="1"/>
    <col min="14394" max="14592" width="11.42578125" style="124"/>
    <col min="14593" max="14593" width="16.28515625" style="124" customWidth="1"/>
    <col min="14594" max="14596" width="8.7109375" style="124" bestFit="1" customWidth="1"/>
    <col min="14597" max="14597" width="1.42578125" style="124" customWidth="1"/>
    <col min="14598" max="14600" width="7.5703125" style="124" bestFit="1" customWidth="1"/>
    <col min="14601" max="14601" width="1.42578125" style="124" customWidth="1"/>
    <col min="14602" max="14604" width="7.5703125" style="124" bestFit="1" customWidth="1"/>
    <col min="14605" max="14605" width="1.42578125" style="124" customWidth="1"/>
    <col min="14606" max="14608" width="7.5703125" style="124" bestFit="1" customWidth="1"/>
    <col min="14609" max="14609" width="1.42578125" style="124" customWidth="1"/>
    <col min="14610" max="14612" width="7.5703125" style="124" bestFit="1" customWidth="1"/>
    <col min="14613" max="14613" width="1.42578125" style="124" customWidth="1"/>
    <col min="14614" max="14616" width="7.5703125" style="124" bestFit="1" customWidth="1"/>
    <col min="14617" max="14617" width="1.42578125" style="124" customWidth="1"/>
    <col min="14618" max="14620" width="6.28515625" style="124" bestFit="1" customWidth="1"/>
    <col min="14621" max="14621" width="4.7109375" style="124" customWidth="1"/>
    <col min="14622" max="14622" width="16.28515625" style="124" customWidth="1"/>
    <col min="14623" max="14623" width="9.85546875" style="124" bestFit="1" customWidth="1"/>
    <col min="14624" max="14625" width="8.7109375" style="124" bestFit="1" customWidth="1"/>
    <col min="14626" max="14626" width="1.42578125" style="124" customWidth="1"/>
    <col min="14627" max="14629" width="7.5703125" style="124" bestFit="1" customWidth="1"/>
    <col min="14630" max="14630" width="1.42578125" style="124" customWidth="1"/>
    <col min="14631" max="14633" width="7.5703125" style="124" bestFit="1" customWidth="1"/>
    <col min="14634" max="14634" width="1.42578125" style="124" customWidth="1"/>
    <col min="14635" max="14637" width="7.5703125" style="124" bestFit="1" customWidth="1"/>
    <col min="14638" max="14638" width="1.42578125" style="124" customWidth="1"/>
    <col min="14639" max="14641" width="7.5703125" style="124" bestFit="1" customWidth="1"/>
    <col min="14642" max="14642" width="1.42578125" style="124" customWidth="1"/>
    <col min="14643" max="14645" width="7.5703125" style="124" bestFit="1" customWidth="1"/>
    <col min="14646" max="14646" width="1.42578125" style="124" customWidth="1"/>
    <col min="14647" max="14649" width="6.28515625" style="124" bestFit="1" customWidth="1"/>
    <col min="14650" max="14848" width="11.42578125" style="124"/>
    <col min="14849" max="14849" width="16.28515625" style="124" customWidth="1"/>
    <col min="14850" max="14852" width="8.7109375" style="124" bestFit="1" customWidth="1"/>
    <col min="14853" max="14853" width="1.42578125" style="124" customWidth="1"/>
    <col min="14854" max="14856" width="7.5703125" style="124" bestFit="1" customWidth="1"/>
    <col min="14857" max="14857" width="1.42578125" style="124" customWidth="1"/>
    <col min="14858" max="14860" width="7.5703125" style="124" bestFit="1" customWidth="1"/>
    <col min="14861" max="14861" width="1.42578125" style="124" customWidth="1"/>
    <col min="14862" max="14864" width="7.5703125" style="124" bestFit="1" customWidth="1"/>
    <col min="14865" max="14865" width="1.42578125" style="124" customWidth="1"/>
    <col min="14866" max="14868" width="7.5703125" style="124" bestFit="1" customWidth="1"/>
    <col min="14869" max="14869" width="1.42578125" style="124" customWidth="1"/>
    <col min="14870" max="14872" width="7.5703125" style="124" bestFit="1" customWidth="1"/>
    <col min="14873" max="14873" width="1.42578125" style="124" customWidth="1"/>
    <col min="14874" max="14876" width="6.28515625" style="124" bestFit="1" customWidth="1"/>
    <col min="14877" max="14877" width="4.7109375" style="124" customWidth="1"/>
    <col min="14878" max="14878" width="16.28515625" style="124" customWidth="1"/>
    <col min="14879" max="14879" width="9.85546875" style="124" bestFit="1" customWidth="1"/>
    <col min="14880" max="14881" width="8.7109375" style="124" bestFit="1" customWidth="1"/>
    <col min="14882" max="14882" width="1.42578125" style="124" customWidth="1"/>
    <col min="14883" max="14885" width="7.5703125" style="124" bestFit="1" customWidth="1"/>
    <col min="14886" max="14886" width="1.42578125" style="124" customWidth="1"/>
    <col min="14887" max="14889" width="7.5703125" style="124" bestFit="1" customWidth="1"/>
    <col min="14890" max="14890" width="1.42578125" style="124" customWidth="1"/>
    <col min="14891" max="14893" width="7.5703125" style="124" bestFit="1" customWidth="1"/>
    <col min="14894" max="14894" width="1.42578125" style="124" customWidth="1"/>
    <col min="14895" max="14897" width="7.5703125" style="124" bestFit="1" customWidth="1"/>
    <col min="14898" max="14898" width="1.42578125" style="124" customWidth="1"/>
    <col min="14899" max="14901" width="7.5703125" style="124" bestFit="1" customWidth="1"/>
    <col min="14902" max="14902" width="1.42578125" style="124" customWidth="1"/>
    <col min="14903" max="14905" width="6.28515625" style="124" bestFit="1" customWidth="1"/>
    <col min="14906" max="15104" width="11.42578125" style="124"/>
    <col min="15105" max="15105" width="16.28515625" style="124" customWidth="1"/>
    <col min="15106" max="15108" width="8.7109375" style="124" bestFit="1" customWidth="1"/>
    <col min="15109" max="15109" width="1.42578125" style="124" customWidth="1"/>
    <col min="15110" max="15112" width="7.5703125" style="124" bestFit="1" customWidth="1"/>
    <col min="15113" max="15113" width="1.42578125" style="124" customWidth="1"/>
    <col min="15114" max="15116" width="7.5703125" style="124" bestFit="1" customWidth="1"/>
    <col min="15117" max="15117" width="1.42578125" style="124" customWidth="1"/>
    <col min="15118" max="15120" width="7.5703125" style="124" bestFit="1" customWidth="1"/>
    <col min="15121" max="15121" width="1.42578125" style="124" customWidth="1"/>
    <col min="15122" max="15124" width="7.5703125" style="124" bestFit="1" customWidth="1"/>
    <col min="15125" max="15125" width="1.42578125" style="124" customWidth="1"/>
    <col min="15126" max="15128" width="7.5703125" style="124" bestFit="1" customWidth="1"/>
    <col min="15129" max="15129" width="1.42578125" style="124" customWidth="1"/>
    <col min="15130" max="15132" width="6.28515625" style="124" bestFit="1" customWidth="1"/>
    <col min="15133" max="15133" width="4.7109375" style="124" customWidth="1"/>
    <col min="15134" max="15134" width="16.28515625" style="124" customWidth="1"/>
    <col min="15135" max="15135" width="9.85546875" style="124" bestFit="1" customWidth="1"/>
    <col min="15136" max="15137" width="8.7109375" style="124" bestFit="1" customWidth="1"/>
    <col min="15138" max="15138" width="1.42578125" style="124" customWidth="1"/>
    <col min="15139" max="15141" width="7.5703125" style="124" bestFit="1" customWidth="1"/>
    <col min="15142" max="15142" width="1.42578125" style="124" customWidth="1"/>
    <col min="15143" max="15145" width="7.5703125" style="124" bestFit="1" customWidth="1"/>
    <col min="15146" max="15146" width="1.42578125" style="124" customWidth="1"/>
    <col min="15147" max="15149" width="7.5703125" style="124" bestFit="1" customWidth="1"/>
    <col min="15150" max="15150" width="1.42578125" style="124" customWidth="1"/>
    <col min="15151" max="15153" width="7.5703125" style="124" bestFit="1" customWidth="1"/>
    <col min="15154" max="15154" width="1.42578125" style="124" customWidth="1"/>
    <col min="15155" max="15157" width="7.5703125" style="124" bestFit="1" customWidth="1"/>
    <col min="15158" max="15158" width="1.42578125" style="124" customWidth="1"/>
    <col min="15159" max="15161" width="6.28515625" style="124" bestFit="1" customWidth="1"/>
    <col min="15162" max="15360" width="11.42578125" style="124"/>
    <col min="15361" max="15361" width="16.28515625" style="124" customWidth="1"/>
    <col min="15362" max="15364" width="8.7109375" style="124" bestFit="1" customWidth="1"/>
    <col min="15365" max="15365" width="1.42578125" style="124" customWidth="1"/>
    <col min="15366" max="15368" width="7.5703125" style="124" bestFit="1" customWidth="1"/>
    <col min="15369" max="15369" width="1.42578125" style="124" customWidth="1"/>
    <col min="15370" max="15372" width="7.5703125" style="124" bestFit="1" customWidth="1"/>
    <col min="15373" max="15373" width="1.42578125" style="124" customWidth="1"/>
    <col min="15374" max="15376" width="7.5703125" style="124" bestFit="1" customWidth="1"/>
    <col min="15377" max="15377" width="1.42578125" style="124" customWidth="1"/>
    <col min="15378" max="15380" width="7.5703125" style="124" bestFit="1" customWidth="1"/>
    <col min="15381" max="15381" width="1.42578125" style="124" customWidth="1"/>
    <col min="15382" max="15384" width="7.5703125" style="124" bestFit="1" customWidth="1"/>
    <col min="15385" max="15385" width="1.42578125" style="124" customWidth="1"/>
    <col min="15386" max="15388" width="6.28515625" style="124" bestFit="1" customWidth="1"/>
    <col min="15389" max="15389" width="4.7109375" style="124" customWidth="1"/>
    <col min="15390" max="15390" width="16.28515625" style="124" customWidth="1"/>
    <col min="15391" max="15391" width="9.85546875" style="124" bestFit="1" customWidth="1"/>
    <col min="15392" max="15393" width="8.7109375" style="124" bestFit="1" customWidth="1"/>
    <col min="15394" max="15394" width="1.42578125" style="124" customWidth="1"/>
    <col min="15395" max="15397" width="7.5703125" style="124" bestFit="1" customWidth="1"/>
    <col min="15398" max="15398" width="1.42578125" style="124" customWidth="1"/>
    <col min="15399" max="15401" width="7.5703125" style="124" bestFit="1" customWidth="1"/>
    <col min="15402" max="15402" width="1.42578125" style="124" customWidth="1"/>
    <col min="15403" max="15405" width="7.5703125" style="124" bestFit="1" customWidth="1"/>
    <col min="15406" max="15406" width="1.42578125" style="124" customWidth="1"/>
    <col min="15407" max="15409" width="7.5703125" style="124" bestFit="1" customWidth="1"/>
    <col min="15410" max="15410" width="1.42578125" style="124" customWidth="1"/>
    <col min="15411" max="15413" width="7.5703125" style="124" bestFit="1" customWidth="1"/>
    <col min="15414" max="15414" width="1.42578125" style="124" customWidth="1"/>
    <col min="15415" max="15417" width="6.28515625" style="124" bestFit="1" customWidth="1"/>
    <col min="15418" max="15616" width="11.42578125" style="124"/>
    <col min="15617" max="15617" width="16.28515625" style="124" customWidth="1"/>
    <col min="15618" max="15620" width="8.7109375" style="124" bestFit="1" customWidth="1"/>
    <col min="15621" max="15621" width="1.42578125" style="124" customWidth="1"/>
    <col min="15622" max="15624" width="7.5703125" style="124" bestFit="1" customWidth="1"/>
    <col min="15625" max="15625" width="1.42578125" style="124" customWidth="1"/>
    <col min="15626" max="15628" width="7.5703125" style="124" bestFit="1" customWidth="1"/>
    <col min="15629" max="15629" width="1.42578125" style="124" customWidth="1"/>
    <col min="15630" max="15632" width="7.5703125" style="124" bestFit="1" customWidth="1"/>
    <col min="15633" max="15633" width="1.42578125" style="124" customWidth="1"/>
    <col min="15634" max="15636" width="7.5703125" style="124" bestFit="1" customWidth="1"/>
    <col min="15637" max="15637" width="1.42578125" style="124" customWidth="1"/>
    <col min="15638" max="15640" width="7.5703125" style="124" bestFit="1" customWidth="1"/>
    <col min="15641" max="15641" width="1.42578125" style="124" customWidth="1"/>
    <col min="15642" max="15644" width="6.28515625" style="124" bestFit="1" customWidth="1"/>
    <col min="15645" max="15645" width="4.7109375" style="124" customWidth="1"/>
    <col min="15646" max="15646" width="16.28515625" style="124" customWidth="1"/>
    <col min="15647" max="15647" width="9.85546875" style="124" bestFit="1" customWidth="1"/>
    <col min="15648" max="15649" width="8.7109375" style="124" bestFit="1" customWidth="1"/>
    <col min="15650" max="15650" width="1.42578125" style="124" customWidth="1"/>
    <col min="15651" max="15653" width="7.5703125" style="124" bestFit="1" customWidth="1"/>
    <col min="15654" max="15654" width="1.42578125" style="124" customWidth="1"/>
    <col min="15655" max="15657" width="7.5703125" style="124" bestFit="1" customWidth="1"/>
    <col min="15658" max="15658" width="1.42578125" style="124" customWidth="1"/>
    <col min="15659" max="15661" width="7.5703125" style="124" bestFit="1" customWidth="1"/>
    <col min="15662" max="15662" width="1.42578125" style="124" customWidth="1"/>
    <col min="15663" max="15665" width="7.5703125" style="124" bestFit="1" customWidth="1"/>
    <col min="15666" max="15666" width="1.42578125" style="124" customWidth="1"/>
    <col min="15667" max="15669" width="7.5703125" style="124" bestFit="1" customWidth="1"/>
    <col min="15670" max="15670" width="1.42578125" style="124" customWidth="1"/>
    <col min="15671" max="15673" width="6.28515625" style="124" bestFit="1" customWidth="1"/>
    <col min="15674" max="15872" width="11.42578125" style="124"/>
    <col min="15873" max="15873" width="16.28515625" style="124" customWidth="1"/>
    <col min="15874" max="15876" width="8.7109375" style="124" bestFit="1" customWidth="1"/>
    <col min="15877" max="15877" width="1.42578125" style="124" customWidth="1"/>
    <col min="15878" max="15880" width="7.5703125" style="124" bestFit="1" customWidth="1"/>
    <col min="15881" max="15881" width="1.42578125" style="124" customWidth="1"/>
    <col min="15882" max="15884" width="7.5703125" style="124" bestFit="1" customWidth="1"/>
    <col min="15885" max="15885" width="1.42578125" style="124" customWidth="1"/>
    <col min="15886" max="15888" width="7.5703125" style="124" bestFit="1" customWidth="1"/>
    <col min="15889" max="15889" width="1.42578125" style="124" customWidth="1"/>
    <col min="15890" max="15892" width="7.5703125" style="124" bestFit="1" customWidth="1"/>
    <col min="15893" max="15893" width="1.42578125" style="124" customWidth="1"/>
    <col min="15894" max="15896" width="7.5703125" style="124" bestFit="1" customWidth="1"/>
    <col min="15897" max="15897" width="1.42578125" style="124" customWidth="1"/>
    <col min="15898" max="15900" width="6.28515625" style="124" bestFit="1" customWidth="1"/>
    <col min="15901" max="15901" width="4.7109375" style="124" customWidth="1"/>
    <col min="15902" max="15902" width="16.28515625" style="124" customWidth="1"/>
    <col min="15903" max="15903" width="9.85546875" style="124" bestFit="1" customWidth="1"/>
    <col min="15904" max="15905" width="8.7109375" style="124" bestFit="1" customWidth="1"/>
    <col min="15906" max="15906" width="1.42578125" style="124" customWidth="1"/>
    <col min="15907" max="15909" width="7.5703125" style="124" bestFit="1" customWidth="1"/>
    <col min="15910" max="15910" width="1.42578125" style="124" customWidth="1"/>
    <col min="15911" max="15913" width="7.5703125" style="124" bestFit="1" customWidth="1"/>
    <col min="15914" max="15914" width="1.42578125" style="124" customWidth="1"/>
    <col min="15915" max="15917" width="7.5703125" style="124" bestFit="1" customWidth="1"/>
    <col min="15918" max="15918" width="1.42578125" style="124" customWidth="1"/>
    <col min="15919" max="15921" width="7.5703125" style="124" bestFit="1" customWidth="1"/>
    <col min="15922" max="15922" width="1.42578125" style="124" customWidth="1"/>
    <col min="15923" max="15925" width="7.5703125" style="124" bestFit="1" customWidth="1"/>
    <col min="15926" max="15926" width="1.42578125" style="124" customWidth="1"/>
    <col min="15927" max="15929" width="6.28515625" style="124" bestFit="1" customWidth="1"/>
    <col min="15930" max="16128" width="11.42578125" style="124"/>
    <col min="16129" max="16129" width="16.28515625" style="124" customWidth="1"/>
    <col min="16130" max="16132" width="8.7109375" style="124" bestFit="1" customWidth="1"/>
    <col min="16133" max="16133" width="1.42578125" style="124" customWidth="1"/>
    <col min="16134" max="16136" width="7.5703125" style="124" bestFit="1" customWidth="1"/>
    <col min="16137" max="16137" width="1.42578125" style="124" customWidth="1"/>
    <col min="16138" max="16140" width="7.5703125" style="124" bestFit="1" customWidth="1"/>
    <col min="16141" max="16141" width="1.42578125" style="124" customWidth="1"/>
    <col min="16142" max="16144" width="7.5703125" style="124" bestFit="1" customWidth="1"/>
    <col min="16145" max="16145" width="1.42578125" style="124" customWidth="1"/>
    <col min="16146" max="16148" width="7.5703125" style="124" bestFit="1" customWidth="1"/>
    <col min="16149" max="16149" width="1.42578125" style="124" customWidth="1"/>
    <col min="16150" max="16152" width="7.5703125" style="124" bestFit="1" customWidth="1"/>
    <col min="16153" max="16153" width="1.42578125" style="124" customWidth="1"/>
    <col min="16154" max="16156" width="6.28515625" style="124" bestFit="1" customWidth="1"/>
    <col min="16157" max="16157" width="4.7109375" style="124" customWidth="1"/>
    <col min="16158" max="16158" width="16.28515625" style="124" customWidth="1"/>
    <col min="16159" max="16159" width="9.85546875" style="124" bestFit="1" customWidth="1"/>
    <col min="16160" max="16161" width="8.7109375" style="124" bestFit="1" customWidth="1"/>
    <col min="16162" max="16162" width="1.42578125" style="124" customWidth="1"/>
    <col min="16163" max="16165" width="7.5703125" style="124" bestFit="1" customWidth="1"/>
    <col min="16166" max="16166" width="1.42578125" style="124" customWidth="1"/>
    <col min="16167" max="16169" width="7.5703125" style="124" bestFit="1" customWidth="1"/>
    <col min="16170" max="16170" width="1.42578125" style="124" customWidth="1"/>
    <col min="16171" max="16173" width="7.5703125" style="124" bestFit="1" customWidth="1"/>
    <col min="16174" max="16174" width="1.42578125" style="124" customWidth="1"/>
    <col min="16175" max="16177" width="7.5703125" style="124" bestFit="1" customWidth="1"/>
    <col min="16178" max="16178" width="1.42578125" style="124" customWidth="1"/>
    <col min="16179" max="16181" width="7.5703125" style="124" bestFit="1" customWidth="1"/>
    <col min="16182" max="16182" width="1.42578125" style="124" customWidth="1"/>
    <col min="16183" max="16185" width="6.28515625" style="124" bestFit="1" customWidth="1"/>
    <col min="16186" max="16384" width="11.42578125" style="124"/>
  </cols>
  <sheetData>
    <row r="1" spans="1:61" ht="15" customHeight="1" x14ac:dyDescent="0.2">
      <c r="Z1" s="29"/>
      <c r="AA1" s="318" t="s">
        <v>356</v>
      </c>
      <c r="AB1" s="318"/>
      <c r="BF1" s="29"/>
      <c r="BG1" s="318" t="s">
        <v>356</v>
      </c>
      <c r="BH1" s="318"/>
    </row>
    <row r="2" spans="1:61" ht="15" customHeight="1" x14ac:dyDescent="0.2">
      <c r="Z2" s="30"/>
      <c r="AA2" s="318"/>
      <c r="AB2" s="318"/>
      <c r="BF2" s="30"/>
      <c r="BG2" s="318"/>
      <c r="BH2" s="318"/>
    </row>
    <row r="3" spans="1:61" ht="15" customHeight="1" x14ac:dyDescent="0.25">
      <c r="A3" s="336" t="s">
        <v>329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D3" s="336" t="s">
        <v>331</v>
      </c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336"/>
      <c r="BA3" s="336"/>
      <c r="BB3" s="336"/>
      <c r="BC3" s="336"/>
      <c r="BD3" s="336"/>
      <c r="BE3" s="336"/>
    </row>
    <row r="4" spans="1:61" ht="15" customHeight="1" x14ac:dyDescent="0.25">
      <c r="A4" s="330" t="s">
        <v>335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D4" s="330" t="s">
        <v>336</v>
      </c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  <c r="BC4" s="330"/>
      <c r="BD4" s="330"/>
      <c r="BE4" s="330"/>
    </row>
    <row r="5" spans="1:61" ht="15" customHeight="1" x14ac:dyDescent="0.25">
      <c r="A5" s="330" t="s">
        <v>254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D5" s="330" t="s">
        <v>254</v>
      </c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</row>
    <row r="6" spans="1:61" ht="15" customHeight="1" x14ac:dyDescent="0.25">
      <c r="A6" s="330" t="s">
        <v>264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D6" s="330" t="s">
        <v>264</v>
      </c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</row>
    <row r="7" spans="1:61" ht="15" customHeight="1" x14ac:dyDescent="0.25">
      <c r="A7" s="330" t="s">
        <v>248</v>
      </c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D7" s="330" t="s">
        <v>248</v>
      </c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</row>
    <row r="8" spans="1:61" ht="15" customHeight="1" x14ac:dyDescent="0.25">
      <c r="A8" s="330" t="s">
        <v>515</v>
      </c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D8" s="330" t="s">
        <v>515</v>
      </c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</row>
    <row r="9" spans="1:61" ht="15" customHeight="1" thickBot="1" x14ac:dyDescent="0.3">
      <c r="A9" s="122"/>
      <c r="B9" s="144"/>
      <c r="C9" s="122"/>
      <c r="D9" s="122"/>
      <c r="E9" s="122"/>
      <c r="F9" s="123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D9" s="122"/>
      <c r="AE9" s="144"/>
      <c r="AF9" s="122"/>
      <c r="AG9" s="122"/>
      <c r="AH9" s="122"/>
      <c r="AI9" s="123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</row>
    <row r="10" spans="1:61" ht="15" customHeight="1" x14ac:dyDescent="0.25">
      <c r="A10" s="337" t="s">
        <v>260</v>
      </c>
      <c r="B10" s="331" t="s">
        <v>19</v>
      </c>
      <c r="C10" s="331"/>
      <c r="D10" s="331"/>
      <c r="E10" s="109"/>
      <c r="F10" s="331" t="s">
        <v>116</v>
      </c>
      <c r="G10" s="331"/>
      <c r="H10" s="331"/>
      <c r="I10" s="109"/>
      <c r="J10" s="331" t="s">
        <v>117</v>
      </c>
      <c r="K10" s="331"/>
      <c r="L10" s="331"/>
      <c r="M10" s="109"/>
      <c r="N10" s="331" t="s">
        <v>118</v>
      </c>
      <c r="O10" s="331"/>
      <c r="P10" s="331"/>
      <c r="Q10" s="109"/>
      <c r="R10" s="331" t="s">
        <v>119</v>
      </c>
      <c r="S10" s="331"/>
      <c r="T10" s="331"/>
      <c r="U10" s="109"/>
      <c r="V10" s="331" t="s">
        <v>120</v>
      </c>
      <c r="W10" s="331"/>
      <c r="X10" s="331"/>
      <c r="Y10" s="109"/>
      <c r="Z10" s="331" t="s">
        <v>121</v>
      </c>
      <c r="AA10" s="331"/>
      <c r="AB10" s="331"/>
      <c r="AD10" s="337" t="s">
        <v>260</v>
      </c>
      <c r="AE10" s="331" t="s">
        <v>19</v>
      </c>
      <c r="AF10" s="331"/>
      <c r="AG10" s="331"/>
      <c r="AH10" s="109"/>
      <c r="AI10" s="331" t="s">
        <v>116</v>
      </c>
      <c r="AJ10" s="331"/>
      <c r="AK10" s="331"/>
      <c r="AL10" s="109"/>
      <c r="AM10" s="331" t="s">
        <v>117</v>
      </c>
      <c r="AN10" s="331"/>
      <c r="AO10" s="331"/>
      <c r="AP10" s="109"/>
      <c r="AQ10" s="331" t="s">
        <v>118</v>
      </c>
      <c r="AR10" s="331"/>
      <c r="AS10" s="331"/>
      <c r="AT10" s="109"/>
      <c r="AU10" s="331" t="s">
        <v>119</v>
      </c>
      <c r="AV10" s="331"/>
      <c r="AW10" s="331"/>
      <c r="AX10" s="109"/>
      <c r="AY10" s="331" t="s">
        <v>120</v>
      </c>
      <c r="AZ10" s="331"/>
      <c r="BA10" s="331"/>
      <c r="BB10" s="109"/>
      <c r="BC10" s="331" t="s">
        <v>121</v>
      </c>
      <c r="BD10" s="331"/>
      <c r="BE10" s="331"/>
    </row>
    <row r="11" spans="1:61" ht="15" customHeight="1" thickBot="1" x14ac:dyDescent="0.3">
      <c r="A11" s="338"/>
      <c r="B11" s="110" t="s">
        <v>70</v>
      </c>
      <c r="C11" s="110" t="s">
        <v>71</v>
      </c>
      <c r="D11" s="110" t="s">
        <v>72</v>
      </c>
      <c r="E11" s="111"/>
      <c r="F11" s="110" t="s">
        <v>70</v>
      </c>
      <c r="G11" s="110" t="s">
        <v>71</v>
      </c>
      <c r="H11" s="110" t="s">
        <v>72</v>
      </c>
      <c r="I11" s="111"/>
      <c r="J11" s="110" t="s">
        <v>70</v>
      </c>
      <c r="K11" s="110" t="s">
        <v>71</v>
      </c>
      <c r="L11" s="110" t="s">
        <v>72</v>
      </c>
      <c r="M11" s="111"/>
      <c r="N11" s="110" t="s">
        <v>70</v>
      </c>
      <c r="O11" s="110" t="s">
        <v>71</v>
      </c>
      <c r="P11" s="110" t="s">
        <v>72</v>
      </c>
      <c r="Q11" s="111"/>
      <c r="R11" s="110" t="s">
        <v>70</v>
      </c>
      <c r="S11" s="110" t="s">
        <v>71</v>
      </c>
      <c r="T11" s="110" t="s">
        <v>72</v>
      </c>
      <c r="U11" s="111"/>
      <c r="V11" s="110" t="s">
        <v>70</v>
      </c>
      <c r="W11" s="110" t="s">
        <v>71</v>
      </c>
      <c r="X11" s="110" t="s">
        <v>72</v>
      </c>
      <c r="Y11" s="111"/>
      <c r="Z11" s="110" t="s">
        <v>70</v>
      </c>
      <c r="AA11" s="110" t="s">
        <v>71</v>
      </c>
      <c r="AB11" s="110" t="s">
        <v>72</v>
      </c>
      <c r="AD11" s="338"/>
      <c r="AE11" s="110" t="s">
        <v>70</v>
      </c>
      <c r="AF11" s="110" t="s">
        <v>71</v>
      </c>
      <c r="AG11" s="110" t="s">
        <v>72</v>
      </c>
      <c r="AH11" s="111"/>
      <c r="AI11" s="110" t="s">
        <v>70</v>
      </c>
      <c r="AJ11" s="110" t="s">
        <v>71</v>
      </c>
      <c r="AK11" s="110" t="s">
        <v>72</v>
      </c>
      <c r="AL11" s="111"/>
      <c r="AM11" s="110" t="s">
        <v>70</v>
      </c>
      <c r="AN11" s="110" t="s">
        <v>71</v>
      </c>
      <c r="AO11" s="110" t="s">
        <v>72</v>
      </c>
      <c r="AP11" s="111"/>
      <c r="AQ11" s="110" t="s">
        <v>70</v>
      </c>
      <c r="AR11" s="110" t="s">
        <v>71</v>
      </c>
      <c r="AS11" s="110" t="s">
        <v>72</v>
      </c>
      <c r="AT11" s="111"/>
      <c r="AU11" s="110" t="s">
        <v>70</v>
      </c>
      <c r="AV11" s="110" t="s">
        <v>71</v>
      </c>
      <c r="AW11" s="110" t="s">
        <v>72</v>
      </c>
      <c r="AX11" s="111"/>
      <c r="AY11" s="110" t="s">
        <v>70</v>
      </c>
      <c r="AZ11" s="110" t="s">
        <v>71</v>
      </c>
      <c r="BA11" s="110" t="s">
        <v>72</v>
      </c>
      <c r="BB11" s="111"/>
      <c r="BC11" s="110" t="s">
        <v>70</v>
      </c>
      <c r="BD11" s="110" t="s">
        <v>71</v>
      </c>
      <c r="BE11" s="110" t="s">
        <v>72</v>
      </c>
    </row>
    <row r="12" spans="1:61" ht="15" customHeight="1" x14ac:dyDescent="0.25">
      <c r="A12" s="127"/>
      <c r="B12" s="113"/>
      <c r="C12" s="113"/>
      <c r="D12" s="113"/>
      <c r="E12" s="114"/>
      <c r="F12" s="113"/>
      <c r="G12" s="113"/>
      <c r="H12" s="113"/>
      <c r="I12" s="114"/>
      <c r="J12" s="113"/>
      <c r="K12" s="113"/>
      <c r="L12" s="113"/>
      <c r="M12" s="114"/>
      <c r="N12" s="113"/>
      <c r="O12" s="113"/>
      <c r="P12" s="113"/>
      <c r="Q12" s="114"/>
      <c r="R12" s="113"/>
      <c r="S12" s="113"/>
      <c r="T12" s="113"/>
      <c r="U12" s="114"/>
      <c r="V12" s="113"/>
      <c r="W12" s="113"/>
      <c r="X12" s="113"/>
      <c r="Y12" s="114"/>
      <c r="Z12" s="113"/>
      <c r="AA12" s="113"/>
      <c r="AB12" s="113"/>
      <c r="AD12" s="127"/>
      <c r="AE12" s="113"/>
      <c r="AF12" s="113"/>
      <c r="AG12" s="113"/>
      <c r="AH12" s="114"/>
      <c r="AI12" s="113"/>
      <c r="AJ12" s="113"/>
      <c r="AK12" s="113"/>
      <c r="AL12" s="114"/>
      <c r="AM12" s="113"/>
      <c r="AN12" s="113"/>
      <c r="AO12" s="113"/>
      <c r="AP12" s="114"/>
      <c r="AQ12" s="113"/>
      <c r="AR12" s="113"/>
      <c r="AS12" s="113"/>
      <c r="AT12" s="114"/>
      <c r="AU12" s="113"/>
      <c r="AV12" s="113"/>
      <c r="AW12" s="113"/>
      <c r="AX12" s="114"/>
      <c r="AY12" s="113"/>
      <c r="AZ12" s="113"/>
      <c r="BA12" s="113"/>
      <c r="BB12" s="114"/>
      <c r="BC12" s="113"/>
      <c r="BD12" s="113"/>
      <c r="BE12" s="113"/>
    </row>
    <row r="13" spans="1:61" s="149" customFormat="1" ht="15" customHeight="1" x14ac:dyDescent="0.25">
      <c r="A13" s="151" t="s">
        <v>262</v>
      </c>
      <c r="B13" s="153">
        <f>SUM(B15:B40)</f>
        <v>11845</v>
      </c>
      <c r="C13" s="153">
        <f>SUM(C15:C40)</f>
        <v>4239</v>
      </c>
      <c r="D13" s="153">
        <f>SUM(D15:D40)</f>
        <v>7606</v>
      </c>
      <c r="E13" s="153"/>
      <c r="F13" s="153" t="s">
        <v>61</v>
      </c>
      <c r="G13" s="153" t="s">
        <v>61</v>
      </c>
      <c r="H13" s="153" t="s">
        <v>61</v>
      </c>
      <c r="I13" s="153"/>
      <c r="J13" s="153" t="s">
        <v>61</v>
      </c>
      <c r="K13" s="153" t="s">
        <v>61</v>
      </c>
      <c r="L13" s="153" t="s">
        <v>61</v>
      </c>
      <c r="M13" s="153"/>
      <c r="N13" s="153" t="s">
        <v>61</v>
      </c>
      <c r="O13" s="153" t="s">
        <v>61</v>
      </c>
      <c r="P13" s="153" t="s">
        <v>61</v>
      </c>
      <c r="Q13" s="153"/>
      <c r="R13" s="153">
        <f>SUM(R15:R40)</f>
        <v>5216</v>
      </c>
      <c r="S13" s="153">
        <f>SUM(S15:S40)</f>
        <v>1936</v>
      </c>
      <c r="T13" s="153">
        <f>SUM(T15:T40)</f>
        <v>3280</v>
      </c>
      <c r="U13" s="153"/>
      <c r="V13" s="153">
        <f>SUM(V15:V40)</f>
        <v>3823</v>
      </c>
      <c r="W13" s="153">
        <f>SUM(W15:W40)</f>
        <v>1341</v>
      </c>
      <c r="X13" s="153">
        <f>SUM(X15:X40)</f>
        <v>2482</v>
      </c>
      <c r="Y13" s="153"/>
      <c r="Z13" s="153">
        <f>SUM(Z15:Z40)</f>
        <v>2806</v>
      </c>
      <c r="AA13" s="153">
        <f>SUM(AA15:AA40)</f>
        <v>962</v>
      </c>
      <c r="AB13" s="153">
        <f>SUM(AB15:AB40)</f>
        <v>1844</v>
      </c>
      <c r="AD13" s="151" t="s">
        <v>262</v>
      </c>
      <c r="AE13" s="174">
        <f>+B13/(B13+B56)*100</f>
        <v>95.278314028314028</v>
      </c>
      <c r="AF13" s="174">
        <f t="shared" ref="AF13:AG13" si="0">+C13/(C13+C56)*100</f>
        <v>93.617491166077741</v>
      </c>
      <c r="AG13" s="174">
        <f t="shared" si="0"/>
        <v>96.229757085020239</v>
      </c>
      <c r="AH13" s="164"/>
      <c r="AI13" s="212" t="s">
        <v>17</v>
      </c>
      <c r="AJ13" s="212" t="s">
        <v>17</v>
      </c>
      <c r="AK13" s="212" t="s">
        <v>17</v>
      </c>
      <c r="AL13" s="164"/>
      <c r="AM13" s="212" t="s">
        <v>17</v>
      </c>
      <c r="AN13" s="212" t="s">
        <v>17</v>
      </c>
      <c r="AO13" s="212" t="s">
        <v>17</v>
      </c>
      <c r="AP13" s="164"/>
      <c r="AQ13" s="212" t="s">
        <v>17</v>
      </c>
      <c r="AR13" s="212" t="s">
        <v>17</v>
      </c>
      <c r="AS13" s="212" t="s">
        <v>17</v>
      </c>
      <c r="AT13" s="164"/>
      <c r="AU13" s="174">
        <f>+R13/(R13+R56)*100</f>
        <v>95.811903012490816</v>
      </c>
      <c r="AV13" s="174">
        <f t="shared" ref="AV13" si="1">+S13/(S13+S56)*100</f>
        <v>94.577430385930626</v>
      </c>
      <c r="AW13" s="174">
        <f t="shared" ref="AW13" si="2">+T13/(T13+T56)*100</f>
        <v>96.555784515749181</v>
      </c>
      <c r="AX13" s="164"/>
      <c r="AY13" s="174">
        <f>+V13/(V13+V56)*100</f>
        <v>95.289132602193419</v>
      </c>
      <c r="AZ13" s="174">
        <f t="shared" ref="AZ13" si="3">+W13/(W13+W56)*100</f>
        <v>93.776223776223773</v>
      </c>
      <c r="BA13" s="174">
        <f t="shared" ref="BA13" si="4">+X13/(X13+X56)*100</f>
        <v>96.127033307513557</v>
      </c>
      <c r="BB13" s="164"/>
      <c r="BC13" s="174">
        <f>+Z13/(Z13+Z56)*100</f>
        <v>94.287634408602145</v>
      </c>
      <c r="BD13" s="174">
        <f t="shared" ref="BD13" si="5">+AA13/(AA13+AA56)*100</f>
        <v>91.531874405328267</v>
      </c>
      <c r="BE13" s="174">
        <f t="shared" ref="BE13" si="6">+AB13/(AB13+AB56)*100</f>
        <v>95.79220779220779</v>
      </c>
      <c r="BF13" s="151"/>
      <c r="BG13" s="151"/>
      <c r="BH13" s="151"/>
      <c r="BI13" s="151"/>
    </row>
    <row r="14" spans="1:61" ht="15" customHeight="1" x14ac:dyDescent="0.25"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E14" s="126"/>
      <c r="AF14" s="126"/>
      <c r="AG14" s="126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26"/>
      <c r="AV14" s="126"/>
      <c r="AW14" s="126"/>
      <c r="AX14" s="150"/>
      <c r="AY14" s="126"/>
      <c r="AZ14" s="126"/>
      <c r="BA14" s="126"/>
      <c r="BB14" s="150"/>
      <c r="BC14" s="126"/>
      <c r="BD14" s="126"/>
      <c r="BE14" s="126"/>
    </row>
    <row r="15" spans="1:61" ht="15" customHeight="1" x14ac:dyDescent="0.2">
      <c r="A15" s="207" t="s">
        <v>79</v>
      </c>
      <c r="B15" s="272">
        <v>291</v>
      </c>
      <c r="C15" s="272">
        <v>88</v>
      </c>
      <c r="D15" s="272">
        <v>203</v>
      </c>
      <c r="E15" s="272"/>
      <c r="F15" s="231">
        <v>0</v>
      </c>
      <c r="G15" s="231">
        <v>0</v>
      </c>
      <c r="H15" s="231">
        <v>0</v>
      </c>
      <c r="I15" s="231"/>
      <c r="J15" s="231">
        <v>0</v>
      </c>
      <c r="K15" s="231">
        <v>0</v>
      </c>
      <c r="L15" s="231">
        <v>0</v>
      </c>
      <c r="M15" s="231"/>
      <c r="N15" s="231">
        <v>0</v>
      </c>
      <c r="O15" s="231">
        <v>0</v>
      </c>
      <c r="P15" s="231">
        <v>0</v>
      </c>
      <c r="Q15" s="272"/>
      <c r="R15" s="272">
        <v>130</v>
      </c>
      <c r="S15" s="272">
        <v>42</v>
      </c>
      <c r="T15" s="272">
        <v>88</v>
      </c>
      <c r="U15" s="272"/>
      <c r="V15" s="272">
        <v>94</v>
      </c>
      <c r="W15" s="272">
        <v>25</v>
      </c>
      <c r="X15" s="272">
        <v>69</v>
      </c>
      <c r="Y15" s="272"/>
      <c r="Z15" s="272">
        <v>67</v>
      </c>
      <c r="AA15" s="272">
        <v>21</v>
      </c>
      <c r="AB15" s="272">
        <v>46</v>
      </c>
      <c r="AD15" s="207" t="s">
        <v>79</v>
      </c>
      <c r="AE15" s="126">
        <f t="shared" ref="AE15:AE40" si="7">+B15/(B15+B58)*100</f>
        <v>99.317406143344712</v>
      </c>
      <c r="AF15" s="126">
        <f t="shared" ref="AF15:AF40" si="8">+C15/(C15+C58)*100</f>
        <v>97.777777777777771</v>
      </c>
      <c r="AG15" s="126">
        <f t="shared" ref="AG15:AG40" si="9">+D15/(D15+D58)*100</f>
        <v>100</v>
      </c>
      <c r="AH15" s="119"/>
      <c r="AI15" s="126" t="s">
        <v>17</v>
      </c>
      <c r="AJ15" s="126" t="s">
        <v>17</v>
      </c>
      <c r="AK15" s="126" t="s">
        <v>17</v>
      </c>
      <c r="AL15" s="119"/>
      <c r="AM15" s="126" t="s">
        <v>17</v>
      </c>
      <c r="AN15" s="126" t="s">
        <v>17</v>
      </c>
      <c r="AO15" s="126" t="s">
        <v>17</v>
      </c>
      <c r="AP15" s="119"/>
      <c r="AQ15" s="126" t="s">
        <v>17</v>
      </c>
      <c r="AR15" s="126" t="s">
        <v>17</v>
      </c>
      <c r="AS15" s="126" t="s">
        <v>17</v>
      </c>
      <c r="AT15" s="119"/>
      <c r="AU15" s="126">
        <f t="shared" ref="AU15:AU40" si="10">+R15/(R15+R58)*100</f>
        <v>100</v>
      </c>
      <c r="AV15" s="126">
        <f t="shared" ref="AV15:AV40" si="11">+S15/(S15+S58)*100</f>
        <v>100</v>
      </c>
      <c r="AW15" s="126">
        <f t="shared" ref="AW15:AW40" si="12">+T15/(T15+T58)*100</f>
        <v>100</v>
      </c>
      <c r="AX15" s="119"/>
      <c r="AY15" s="126">
        <f t="shared" ref="AY15:AY40" si="13">+V15/(V15+V58)*100</f>
        <v>98.94736842105263</v>
      </c>
      <c r="AZ15" s="126">
        <f t="shared" ref="AZ15:AZ40" si="14">+W15/(W15+W58)*100</f>
        <v>96.15384615384616</v>
      </c>
      <c r="BA15" s="126">
        <f t="shared" ref="BA15:BA40" si="15">+X15/(X15+X58)*100</f>
        <v>100</v>
      </c>
      <c r="BB15" s="119"/>
      <c r="BC15" s="126">
        <f t="shared" ref="BC15:BC40" si="16">+Z15/(Z15+Z58)*100</f>
        <v>98.529411764705884</v>
      </c>
      <c r="BD15" s="126">
        <f t="shared" ref="BD15:BD40" si="17">+AA15/(AA15+AA58)*100</f>
        <v>95.454545454545453</v>
      </c>
      <c r="BE15" s="126">
        <f t="shared" ref="BE15:BE40" si="18">+AB15/(AB15+AB58)*100</f>
        <v>100</v>
      </c>
    </row>
    <row r="16" spans="1:61" ht="15" customHeight="1" x14ac:dyDescent="0.2">
      <c r="A16" s="207" t="s">
        <v>80</v>
      </c>
      <c r="B16" s="272">
        <v>448</v>
      </c>
      <c r="C16" s="272">
        <v>126</v>
      </c>
      <c r="D16" s="272">
        <v>322</v>
      </c>
      <c r="E16" s="272"/>
      <c r="F16" s="231">
        <v>0</v>
      </c>
      <c r="G16" s="231">
        <v>0</v>
      </c>
      <c r="H16" s="231">
        <v>0</v>
      </c>
      <c r="I16" s="231"/>
      <c r="J16" s="231">
        <v>0</v>
      </c>
      <c r="K16" s="231">
        <v>0</v>
      </c>
      <c r="L16" s="231">
        <v>0</v>
      </c>
      <c r="M16" s="231"/>
      <c r="N16" s="231">
        <v>0</v>
      </c>
      <c r="O16" s="231">
        <v>0</v>
      </c>
      <c r="P16" s="231">
        <v>0</v>
      </c>
      <c r="Q16" s="272"/>
      <c r="R16" s="272">
        <v>207</v>
      </c>
      <c r="S16" s="272">
        <v>60</v>
      </c>
      <c r="T16" s="272">
        <v>147</v>
      </c>
      <c r="U16" s="272"/>
      <c r="V16" s="272">
        <v>145</v>
      </c>
      <c r="W16" s="272">
        <v>39</v>
      </c>
      <c r="X16" s="272">
        <v>106</v>
      </c>
      <c r="Y16" s="272"/>
      <c r="Z16" s="272">
        <v>96</v>
      </c>
      <c r="AA16" s="272">
        <v>27</v>
      </c>
      <c r="AB16" s="272">
        <v>69</v>
      </c>
      <c r="AD16" s="207" t="s">
        <v>80</v>
      </c>
      <c r="AE16" s="126">
        <f t="shared" si="7"/>
        <v>99.115044247787608</v>
      </c>
      <c r="AF16" s="126">
        <f t="shared" si="8"/>
        <v>96.92307692307692</v>
      </c>
      <c r="AG16" s="126">
        <f t="shared" si="9"/>
        <v>100</v>
      </c>
      <c r="AH16" s="119"/>
      <c r="AI16" s="126" t="s">
        <v>17</v>
      </c>
      <c r="AJ16" s="126" t="s">
        <v>17</v>
      </c>
      <c r="AK16" s="126" t="s">
        <v>17</v>
      </c>
      <c r="AL16" s="119"/>
      <c r="AM16" s="126" t="s">
        <v>17</v>
      </c>
      <c r="AN16" s="126" t="s">
        <v>17</v>
      </c>
      <c r="AO16" s="126" t="s">
        <v>17</v>
      </c>
      <c r="AP16" s="119"/>
      <c r="AQ16" s="126" t="s">
        <v>17</v>
      </c>
      <c r="AR16" s="126" t="s">
        <v>17</v>
      </c>
      <c r="AS16" s="126" t="s">
        <v>17</v>
      </c>
      <c r="AT16" s="119"/>
      <c r="AU16" s="126">
        <f t="shared" si="10"/>
        <v>100</v>
      </c>
      <c r="AV16" s="126">
        <f t="shared" si="11"/>
        <v>100</v>
      </c>
      <c r="AW16" s="126">
        <f t="shared" si="12"/>
        <v>100</v>
      </c>
      <c r="AX16" s="119"/>
      <c r="AY16" s="126">
        <f t="shared" si="13"/>
        <v>100</v>
      </c>
      <c r="AZ16" s="126">
        <f t="shared" si="14"/>
        <v>100</v>
      </c>
      <c r="BA16" s="126">
        <f t="shared" si="15"/>
        <v>100</v>
      </c>
      <c r="BB16" s="119"/>
      <c r="BC16" s="126">
        <f t="shared" si="16"/>
        <v>96</v>
      </c>
      <c r="BD16" s="126">
        <f t="shared" si="17"/>
        <v>87.096774193548384</v>
      </c>
      <c r="BE16" s="126">
        <f t="shared" si="18"/>
        <v>100</v>
      </c>
    </row>
    <row r="17" spans="1:57" ht="15" customHeight="1" x14ac:dyDescent="0.2">
      <c r="A17" s="207" t="s">
        <v>170</v>
      </c>
      <c r="B17" s="272">
        <v>161</v>
      </c>
      <c r="C17" s="272">
        <v>63</v>
      </c>
      <c r="D17" s="272">
        <v>98</v>
      </c>
      <c r="E17" s="272"/>
      <c r="F17" s="231">
        <v>0</v>
      </c>
      <c r="G17" s="231">
        <v>0</v>
      </c>
      <c r="H17" s="231">
        <v>0</v>
      </c>
      <c r="I17" s="231"/>
      <c r="J17" s="231">
        <v>0</v>
      </c>
      <c r="K17" s="231">
        <v>0</v>
      </c>
      <c r="L17" s="231">
        <v>0</v>
      </c>
      <c r="M17" s="231"/>
      <c r="N17" s="231">
        <v>0</v>
      </c>
      <c r="O17" s="231">
        <v>0</v>
      </c>
      <c r="P17" s="231">
        <v>0</v>
      </c>
      <c r="Q17" s="272"/>
      <c r="R17" s="272">
        <v>99</v>
      </c>
      <c r="S17" s="272">
        <v>39</v>
      </c>
      <c r="T17" s="272">
        <v>60</v>
      </c>
      <c r="U17" s="272"/>
      <c r="V17" s="272">
        <v>40</v>
      </c>
      <c r="W17" s="272">
        <v>17</v>
      </c>
      <c r="X17" s="272">
        <v>23</v>
      </c>
      <c r="Y17" s="272"/>
      <c r="Z17" s="272">
        <v>22</v>
      </c>
      <c r="AA17" s="272">
        <v>7</v>
      </c>
      <c r="AB17" s="272">
        <v>15</v>
      </c>
      <c r="AD17" s="207" t="s">
        <v>170</v>
      </c>
      <c r="AE17" s="126">
        <f t="shared" si="7"/>
        <v>98.773006134969322</v>
      </c>
      <c r="AF17" s="126">
        <f t="shared" si="8"/>
        <v>96.92307692307692</v>
      </c>
      <c r="AG17" s="126">
        <f t="shared" si="9"/>
        <v>100</v>
      </c>
      <c r="AH17" s="119"/>
      <c r="AI17" s="126" t="s">
        <v>17</v>
      </c>
      <c r="AJ17" s="126" t="s">
        <v>17</v>
      </c>
      <c r="AK17" s="126" t="s">
        <v>17</v>
      </c>
      <c r="AL17" s="119"/>
      <c r="AM17" s="126" t="s">
        <v>17</v>
      </c>
      <c r="AN17" s="126" t="s">
        <v>17</v>
      </c>
      <c r="AO17" s="126" t="s">
        <v>17</v>
      </c>
      <c r="AP17" s="119"/>
      <c r="AQ17" s="126" t="s">
        <v>17</v>
      </c>
      <c r="AR17" s="126" t="s">
        <v>17</v>
      </c>
      <c r="AS17" s="126" t="s">
        <v>17</v>
      </c>
      <c r="AT17" s="119"/>
      <c r="AU17" s="126">
        <f t="shared" si="10"/>
        <v>99</v>
      </c>
      <c r="AV17" s="126">
        <f t="shared" si="11"/>
        <v>97.5</v>
      </c>
      <c r="AW17" s="126">
        <f t="shared" si="12"/>
        <v>100</v>
      </c>
      <c r="AX17" s="119"/>
      <c r="AY17" s="126">
        <f t="shared" si="13"/>
        <v>100</v>
      </c>
      <c r="AZ17" s="126">
        <f t="shared" si="14"/>
        <v>100</v>
      </c>
      <c r="BA17" s="126">
        <f t="shared" si="15"/>
        <v>100</v>
      </c>
      <c r="BB17" s="119"/>
      <c r="BC17" s="126">
        <f t="shared" si="16"/>
        <v>95.652173913043484</v>
      </c>
      <c r="BD17" s="126">
        <f t="shared" si="17"/>
        <v>87.5</v>
      </c>
      <c r="BE17" s="126">
        <f t="shared" si="18"/>
        <v>100</v>
      </c>
    </row>
    <row r="18" spans="1:57" ht="15" customHeight="1" x14ac:dyDescent="0.2">
      <c r="A18" s="207" t="s">
        <v>82</v>
      </c>
      <c r="B18" s="272">
        <v>882</v>
      </c>
      <c r="C18" s="272">
        <v>300</v>
      </c>
      <c r="D18" s="272">
        <v>582</v>
      </c>
      <c r="E18" s="272"/>
      <c r="F18" s="231">
        <v>0</v>
      </c>
      <c r="G18" s="231">
        <v>0</v>
      </c>
      <c r="H18" s="231">
        <v>0</v>
      </c>
      <c r="I18" s="231"/>
      <c r="J18" s="231">
        <v>0</v>
      </c>
      <c r="K18" s="231">
        <v>0</v>
      </c>
      <c r="L18" s="231">
        <v>0</v>
      </c>
      <c r="M18" s="231"/>
      <c r="N18" s="231">
        <v>0</v>
      </c>
      <c r="O18" s="231">
        <v>0</v>
      </c>
      <c r="P18" s="231">
        <v>0</v>
      </c>
      <c r="Q18" s="272"/>
      <c r="R18" s="272">
        <v>345</v>
      </c>
      <c r="S18" s="272">
        <v>120</v>
      </c>
      <c r="T18" s="272">
        <v>225</v>
      </c>
      <c r="U18" s="272"/>
      <c r="V18" s="272">
        <v>318</v>
      </c>
      <c r="W18" s="272">
        <v>116</v>
      </c>
      <c r="X18" s="272">
        <v>202</v>
      </c>
      <c r="Y18" s="272"/>
      <c r="Z18" s="272">
        <v>219</v>
      </c>
      <c r="AA18" s="272">
        <v>64</v>
      </c>
      <c r="AB18" s="272">
        <v>155</v>
      </c>
      <c r="AD18" s="207" t="s">
        <v>82</v>
      </c>
      <c r="AE18" s="126">
        <f t="shared" si="7"/>
        <v>89.001009081735617</v>
      </c>
      <c r="AF18" s="126">
        <f t="shared" si="8"/>
        <v>86.206896551724128</v>
      </c>
      <c r="AG18" s="126">
        <f t="shared" si="9"/>
        <v>90.513219284603423</v>
      </c>
      <c r="AH18" s="119"/>
      <c r="AI18" s="126" t="s">
        <v>17</v>
      </c>
      <c r="AJ18" s="126" t="s">
        <v>17</v>
      </c>
      <c r="AK18" s="126" t="s">
        <v>17</v>
      </c>
      <c r="AL18" s="119"/>
      <c r="AM18" s="126" t="s">
        <v>17</v>
      </c>
      <c r="AN18" s="126" t="s">
        <v>17</v>
      </c>
      <c r="AO18" s="126" t="s">
        <v>17</v>
      </c>
      <c r="AP18" s="119"/>
      <c r="AQ18" s="126" t="s">
        <v>17</v>
      </c>
      <c r="AR18" s="126" t="s">
        <v>17</v>
      </c>
      <c r="AS18" s="126" t="s">
        <v>17</v>
      </c>
      <c r="AT18" s="119"/>
      <c r="AU18" s="126">
        <f t="shared" si="10"/>
        <v>91.511936339522549</v>
      </c>
      <c r="AV18" s="126">
        <f t="shared" si="11"/>
        <v>86.956521739130437</v>
      </c>
      <c r="AW18" s="126">
        <f t="shared" si="12"/>
        <v>94.142259414225933</v>
      </c>
      <c r="AX18" s="119"/>
      <c r="AY18" s="126">
        <f t="shared" si="13"/>
        <v>84.8</v>
      </c>
      <c r="AZ18" s="126">
        <f t="shared" si="14"/>
        <v>85.294117647058826</v>
      </c>
      <c r="BA18" s="126">
        <f t="shared" si="15"/>
        <v>84.51882845188284</v>
      </c>
      <c r="BB18" s="119"/>
      <c r="BC18" s="126">
        <f t="shared" si="16"/>
        <v>91.63179916317992</v>
      </c>
      <c r="BD18" s="126">
        <f t="shared" si="17"/>
        <v>86.486486486486484</v>
      </c>
      <c r="BE18" s="126">
        <f t="shared" si="18"/>
        <v>93.939393939393938</v>
      </c>
    </row>
    <row r="19" spans="1:57" ht="15" customHeight="1" x14ac:dyDescent="0.2">
      <c r="A19" s="207" t="s">
        <v>83</v>
      </c>
      <c r="B19" s="272">
        <v>163</v>
      </c>
      <c r="C19" s="272">
        <v>51</v>
      </c>
      <c r="D19" s="272">
        <v>112</v>
      </c>
      <c r="E19" s="272"/>
      <c r="F19" s="231">
        <v>0</v>
      </c>
      <c r="G19" s="231">
        <v>0</v>
      </c>
      <c r="H19" s="231">
        <v>0</v>
      </c>
      <c r="I19" s="231"/>
      <c r="J19" s="231">
        <v>0</v>
      </c>
      <c r="K19" s="231">
        <v>0</v>
      </c>
      <c r="L19" s="231">
        <v>0</v>
      </c>
      <c r="M19" s="231"/>
      <c r="N19" s="231">
        <v>0</v>
      </c>
      <c r="O19" s="231">
        <v>0</v>
      </c>
      <c r="P19" s="231">
        <v>0</v>
      </c>
      <c r="Q19" s="272"/>
      <c r="R19" s="272">
        <v>76</v>
      </c>
      <c r="S19" s="272">
        <v>24</v>
      </c>
      <c r="T19" s="272">
        <v>52</v>
      </c>
      <c r="U19" s="272"/>
      <c r="V19" s="272">
        <v>46</v>
      </c>
      <c r="W19" s="272">
        <v>19</v>
      </c>
      <c r="X19" s="272">
        <v>27</v>
      </c>
      <c r="Y19" s="272"/>
      <c r="Z19" s="272">
        <v>41</v>
      </c>
      <c r="AA19" s="272">
        <v>8</v>
      </c>
      <c r="AB19" s="272">
        <v>33</v>
      </c>
      <c r="AD19" s="207" t="s">
        <v>83</v>
      </c>
      <c r="AE19" s="126">
        <f t="shared" si="7"/>
        <v>91.061452513966472</v>
      </c>
      <c r="AF19" s="126">
        <f t="shared" si="8"/>
        <v>87.931034482758619</v>
      </c>
      <c r="AG19" s="126">
        <f t="shared" si="9"/>
        <v>92.561983471074385</v>
      </c>
      <c r="AH19" s="119"/>
      <c r="AI19" s="126" t="s">
        <v>17</v>
      </c>
      <c r="AJ19" s="126" t="s">
        <v>17</v>
      </c>
      <c r="AK19" s="126" t="s">
        <v>17</v>
      </c>
      <c r="AL19" s="119"/>
      <c r="AM19" s="126" t="s">
        <v>17</v>
      </c>
      <c r="AN19" s="126" t="s">
        <v>17</v>
      </c>
      <c r="AO19" s="126" t="s">
        <v>17</v>
      </c>
      <c r="AP19" s="119"/>
      <c r="AQ19" s="126" t="s">
        <v>17</v>
      </c>
      <c r="AR19" s="126" t="s">
        <v>17</v>
      </c>
      <c r="AS19" s="126" t="s">
        <v>17</v>
      </c>
      <c r="AT19" s="119"/>
      <c r="AU19" s="126">
        <f t="shared" si="10"/>
        <v>93.827160493827151</v>
      </c>
      <c r="AV19" s="126">
        <f t="shared" si="11"/>
        <v>92.307692307692307</v>
      </c>
      <c r="AW19" s="126">
        <f t="shared" si="12"/>
        <v>94.545454545454547</v>
      </c>
      <c r="AX19" s="119"/>
      <c r="AY19" s="126">
        <f t="shared" si="13"/>
        <v>88.461538461538453</v>
      </c>
      <c r="AZ19" s="126">
        <f t="shared" si="14"/>
        <v>90.476190476190482</v>
      </c>
      <c r="BA19" s="126">
        <f t="shared" si="15"/>
        <v>87.096774193548384</v>
      </c>
      <c r="BB19" s="119"/>
      <c r="BC19" s="126">
        <f t="shared" si="16"/>
        <v>89.130434782608688</v>
      </c>
      <c r="BD19" s="126">
        <f t="shared" si="17"/>
        <v>72.727272727272734</v>
      </c>
      <c r="BE19" s="126">
        <f t="shared" si="18"/>
        <v>94.285714285714278</v>
      </c>
    </row>
    <row r="20" spans="1:57" ht="15" customHeight="1" x14ac:dyDescent="0.2">
      <c r="A20" s="207" t="s">
        <v>84</v>
      </c>
      <c r="B20" s="272">
        <v>342</v>
      </c>
      <c r="C20" s="272">
        <v>128</v>
      </c>
      <c r="D20" s="272">
        <v>214</v>
      </c>
      <c r="E20" s="272"/>
      <c r="F20" s="231">
        <v>0</v>
      </c>
      <c r="G20" s="231">
        <v>0</v>
      </c>
      <c r="H20" s="231">
        <v>0</v>
      </c>
      <c r="I20" s="231"/>
      <c r="J20" s="231">
        <v>0</v>
      </c>
      <c r="K20" s="231">
        <v>0</v>
      </c>
      <c r="L20" s="231">
        <v>0</v>
      </c>
      <c r="M20" s="231"/>
      <c r="N20" s="231">
        <v>0</v>
      </c>
      <c r="O20" s="231">
        <v>0</v>
      </c>
      <c r="P20" s="231">
        <v>0</v>
      </c>
      <c r="Q20" s="272"/>
      <c r="R20" s="272">
        <v>118</v>
      </c>
      <c r="S20" s="272">
        <v>47</v>
      </c>
      <c r="T20" s="272">
        <v>71</v>
      </c>
      <c r="U20" s="272"/>
      <c r="V20" s="272">
        <v>137</v>
      </c>
      <c r="W20" s="272">
        <v>48</v>
      </c>
      <c r="X20" s="272">
        <v>89</v>
      </c>
      <c r="Y20" s="272"/>
      <c r="Z20" s="272">
        <v>87</v>
      </c>
      <c r="AA20" s="272">
        <v>33</v>
      </c>
      <c r="AB20" s="272">
        <v>54</v>
      </c>
      <c r="AD20" s="207" t="s">
        <v>84</v>
      </c>
      <c r="AE20" s="126">
        <f t="shared" si="7"/>
        <v>98.275862068965509</v>
      </c>
      <c r="AF20" s="126">
        <f t="shared" si="8"/>
        <v>96.240601503759393</v>
      </c>
      <c r="AG20" s="126">
        <f t="shared" si="9"/>
        <v>99.534883720930239</v>
      </c>
      <c r="AH20" s="119"/>
      <c r="AI20" s="126" t="s">
        <v>17</v>
      </c>
      <c r="AJ20" s="126" t="s">
        <v>17</v>
      </c>
      <c r="AK20" s="126" t="s">
        <v>17</v>
      </c>
      <c r="AL20" s="119"/>
      <c r="AM20" s="126" t="s">
        <v>17</v>
      </c>
      <c r="AN20" s="126" t="s">
        <v>17</v>
      </c>
      <c r="AO20" s="126" t="s">
        <v>17</v>
      </c>
      <c r="AP20" s="119"/>
      <c r="AQ20" s="126" t="s">
        <v>17</v>
      </c>
      <c r="AR20" s="126" t="s">
        <v>17</v>
      </c>
      <c r="AS20" s="126" t="s">
        <v>17</v>
      </c>
      <c r="AT20" s="119"/>
      <c r="AU20" s="126">
        <f t="shared" si="10"/>
        <v>95.934959349593498</v>
      </c>
      <c r="AV20" s="126">
        <f t="shared" si="11"/>
        <v>92.156862745098039</v>
      </c>
      <c r="AW20" s="126">
        <f t="shared" si="12"/>
        <v>98.611111111111114</v>
      </c>
      <c r="AX20" s="119"/>
      <c r="AY20" s="126">
        <f t="shared" si="13"/>
        <v>100</v>
      </c>
      <c r="AZ20" s="126">
        <f t="shared" si="14"/>
        <v>100</v>
      </c>
      <c r="BA20" s="126">
        <f t="shared" si="15"/>
        <v>100</v>
      </c>
      <c r="BB20" s="119"/>
      <c r="BC20" s="126">
        <f t="shared" si="16"/>
        <v>98.86363636363636</v>
      </c>
      <c r="BD20" s="126">
        <f t="shared" si="17"/>
        <v>97.058823529411768</v>
      </c>
      <c r="BE20" s="126">
        <f t="shared" si="18"/>
        <v>100</v>
      </c>
    </row>
    <row r="21" spans="1:57" ht="15" customHeight="1" x14ac:dyDescent="0.2">
      <c r="A21" s="207" t="s">
        <v>85</v>
      </c>
      <c r="B21" s="272">
        <v>200</v>
      </c>
      <c r="C21" s="272">
        <v>68</v>
      </c>
      <c r="D21" s="272">
        <v>132</v>
      </c>
      <c r="E21" s="272"/>
      <c r="F21" s="231">
        <v>0</v>
      </c>
      <c r="G21" s="231">
        <v>0</v>
      </c>
      <c r="H21" s="231">
        <v>0</v>
      </c>
      <c r="I21" s="231"/>
      <c r="J21" s="231">
        <v>0</v>
      </c>
      <c r="K21" s="231">
        <v>0</v>
      </c>
      <c r="L21" s="231">
        <v>0</v>
      </c>
      <c r="M21" s="231"/>
      <c r="N21" s="231">
        <v>0</v>
      </c>
      <c r="O21" s="231">
        <v>0</v>
      </c>
      <c r="P21" s="231">
        <v>0</v>
      </c>
      <c r="Q21" s="272"/>
      <c r="R21" s="272">
        <v>86</v>
      </c>
      <c r="S21" s="272">
        <v>31</v>
      </c>
      <c r="T21" s="272">
        <v>55</v>
      </c>
      <c r="U21" s="272"/>
      <c r="V21" s="272">
        <v>74</v>
      </c>
      <c r="W21" s="272">
        <v>24</v>
      </c>
      <c r="X21" s="272">
        <v>50</v>
      </c>
      <c r="Y21" s="272"/>
      <c r="Z21" s="272">
        <v>40</v>
      </c>
      <c r="AA21" s="272">
        <v>13</v>
      </c>
      <c r="AB21" s="272">
        <v>27</v>
      </c>
      <c r="AD21" s="207" t="s">
        <v>85</v>
      </c>
      <c r="AE21" s="126">
        <f t="shared" si="7"/>
        <v>99.50248756218906</v>
      </c>
      <c r="AF21" s="126">
        <f t="shared" si="8"/>
        <v>98.550724637681171</v>
      </c>
      <c r="AG21" s="126">
        <f t="shared" si="9"/>
        <v>100</v>
      </c>
      <c r="AH21" s="119"/>
      <c r="AI21" s="126" t="s">
        <v>17</v>
      </c>
      <c r="AJ21" s="126" t="s">
        <v>17</v>
      </c>
      <c r="AK21" s="126" t="s">
        <v>17</v>
      </c>
      <c r="AL21" s="119"/>
      <c r="AM21" s="126" t="s">
        <v>17</v>
      </c>
      <c r="AN21" s="126" t="s">
        <v>17</v>
      </c>
      <c r="AO21" s="126" t="s">
        <v>17</v>
      </c>
      <c r="AP21" s="119"/>
      <c r="AQ21" s="126" t="s">
        <v>17</v>
      </c>
      <c r="AR21" s="126" t="s">
        <v>17</v>
      </c>
      <c r="AS21" s="126" t="s">
        <v>17</v>
      </c>
      <c r="AT21" s="119"/>
      <c r="AU21" s="126">
        <f t="shared" si="10"/>
        <v>100</v>
      </c>
      <c r="AV21" s="126">
        <f t="shared" si="11"/>
        <v>100</v>
      </c>
      <c r="AW21" s="126">
        <f t="shared" si="12"/>
        <v>100</v>
      </c>
      <c r="AX21" s="119"/>
      <c r="AY21" s="126">
        <f t="shared" si="13"/>
        <v>98.666666666666671</v>
      </c>
      <c r="AZ21" s="126">
        <f t="shared" si="14"/>
        <v>96</v>
      </c>
      <c r="BA21" s="126">
        <f t="shared" si="15"/>
        <v>100</v>
      </c>
      <c r="BB21" s="119"/>
      <c r="BC21" s="126">
        <f t="shared" si="16"/>
        <v>100</v>
      </c>
      <c r="BD21" s="126">
        <f t="shared" si="17"/>
        <v>100</v>
      </c>
      <c r="BE21" s="126">
        <f t="shared" si="18"/>
        <v>100</v>
      </c>
    </row>
    <row r="22" spans="1:57" ht="15" customHeight="1" x14ac:dyDescent="0.2">
      <c r="A22" s="207" t="s">
        <v>86</v>
      </c>
      <c r="B22" s="272">
        <v>1398</v>
      </c>
      <c r="C22" s="272">
        <v>612</v>
      </c>
      <c r="D22" s="272">
        <v>786</v>
      </c>
      <c r="E22" s="272"/>
      <c r="F22" s="231">
        <v>0</v>
      </c>
      <c r="G22" s="231">
        <v>0</v>
      </c>
      <c r="H22" s="231">
        <v>0</v>
      </c>
      <c r="I22" s="231"/>
      <c r="J22" s="231">
        <v>0</v>
      </c>
      <c r="K22" s="231">
        <v>0</v>
      </c>
      <c r="L22" s="231">
        <v>0</v>
      </c>
      <c r="M22" s="231"/>
      <c r="N22" s="231">
        <v>0</v>
      </c>
      <c r="O22" s="231">
        <v>0</v>
      </c>
      <c r="P22" s="231">
        <v>0</v>
      </c>
      <c r="Q22" s="272"/>
      <c r="R22" s="272">
        <v>719</v>
      </c>
      <c r="S22" s="272">
        <v>299</v>
      </c>
      <c r="T22" s="272">
        <v>420</v>
      </c>
      <c r="U22" s="272"/>
      <c r="V22" s="272">
        <v>379</v>
      </c>
      <c r="W22" s="272">
        <v>182</v>
      </c>
      <c r="X22" s="272">
        <v>197</v>
      </c>
      <c r="Y22" s="272"/>
      <c r="Z22" s="272">
        <v>300</v>
      </c>
      <c r="AA22" s="272">
        <v>131</v>
      </c>
      <c r="AB22" s="272">
        <v>169</v>
      </c>
      <c r="AD22" s="207" t="s">
        <v>86</v>
      </c>
      <c r="AE22" s="126">
        <f t="shared" si="7"/>
        <v>93.511705685618722</v>
      </c>
      <c r="AF22" s="126">
        <f t="shared" si="8"/>
        <v>92.307692307692307</v>
      </c>
      <c r="AG22" s="126">
        <f t="shared" si="9"/>
        <v>94.47115384615384</v>
      </c>
      <c r="AH22" s="119"/>
      <c r="AI22" s="126" t="s">
        <v>17</v>
      </c>
      <c r="AJ22" s="126" t="s">
        <v>17</v>
      </c>
      <c r="AK22" s="126" t="s">
        <v>17</v>
      </c>
      <c r="AL22" s="119"/>
      <c r="AM22" s="126" t="s">
        <v>17</v>
      </c>
      <c r="AN22" s="126" t="s">
        <v>17</v>
      </c>
      <c r="AO22" s="126" t="s">
        <v>17</v>
      </c>
      <c r="AP22" s="119"/>
      <c r="AQ22" s="126" t="s">
        <v>17</v>
      </c>
      <c r="AR22" s="126" t="s">
        <v>17</v>
      </c>
      <c r="AS22" s="126" t="s">
        <v>17</v>
      </c>
      <c r="AT22" s="119"/>
      <c r="AU22" s="126">
        <f t="shared" si="10"/>
        <v>94.980184940554821</v>
      </c>
      <c r="AV22" s="126">
        <f t="shared" si="11"/>
        <v>94.321766561514195</v>
      </c>
      <c r="AW22" s="126">
        <f t="shared" si="12"/>
        <v>95.454545454545453</v>
      </c>
      <c r="AX22" s="119"/>
      <c r="AY22" s="126">
        <f t="shared" si="13"/>
        <v>91.545893719806756</v>
      </c>
      <c r="AZ22" s="126">
        <f t="shared" si="14"/>
        <v>90.547263681592042</v>
      </c>
      <c r="BA22" s="126">
        <f t="shared" si="15"/>
        <v>92.488262910798127</v>
      </c>
      <c r="BB22" s="119"/>
      <c r="BC22" s="126">
        <f t="shared" si="16"/>
        <v>92.592592592592595</v>
      </c>
      <c r="BD22" s="126">
        <f t="shared" si="17"/>
        <v>90.344827586206904</v>
      </c>
      <c r="BE22" s="126">
        <f t="shared" si="18"/>
        <v>94.413407821229043</v>
      </c>
    </row>
    <row r="23" spans="1:57" ht="15" customHeight="1" x14ac:dyDescent="0.2">
      <c r="A23" s="207" t="s">
        <v>87</v>
      </c>
      <c r="B23" s="272">
        <v>413</v>
      </c>
      <c r="C23" s="272">
        <v>162</v>
      </c>
      <c r="D23" s="272">
        <v>251</v>
      </c>
      <c r="E23" s="272"/>
      <c r="F23" s="231">
        <v>0</v>
      </c>
      <c r="G23" s="231">
        <v>0</v>
      </c>
      <c r="H23" s="231">
        <v>0</v>
      </c>
      <c r="I23" s="231"/>
      <c r="J23" s="231">
        <v>0</v>
      </c>
      <c r="K23" s="231">
        <v>0</v>
      </c>
      <c r="L23" s="231">
        <v>0</v>
      </c>
      <c r="M23" s="231"/>
      <c r="N23" s="231">
        <v>0</v>
      </c>
      <c r="O23" s="231">
        <v>0</v>
      </c>
      <c r="P23" s="231">
        <v>0</v>
      </c>
      <c r="Q23" s="272"/>
      <c r="R23" s="272">
        <v>186</v>
      </c>
      <c r="S23" s="272">
        <v>76</v>
      </c>
      <c r="T23" s="272">
        <v>110</v>
      </c>
      <c r="U23" s="272"/>
      <c r="V23" s="272">
        <v>126</v>
      </c>
      <c r="W23" s="272">
        <v>41</v>
      </c>
      <c r="X23" s="272">
        <v>85</v>
      </c>
      <c r="Y23" s="272"/>
      <c r="Z23" s="272">
        <v>101</v>
      </c>
      <c r="AA23" s="272">
        <v>45</v>
      </c>
      <c r="AB23" s="272">
        <v>56</v>
      </c>
      <c r="AD23" s="207" t="s">
        <v>87</v>
      </c>
      <c r="AE23" s="126">
        <f t="shared" si="7"/>
        <v>99.518072289156621</v>
      </c>
      <c r="AF23" s="126">
        <f t="shared" si="8"/>
        <v>99.386503067484668</v>
      </c>
      <c r="AG23" s="126">
        <f t="shared" si="9"/>
        <v>99.603174603174608</v>
      </c>
      <c r="AH23" s="119"/>
      <c r="AI23" s="126" t="s">
        <v>17</v>
      </c>
      <c r="AJ23" s="126" t="s">
        <v>17</v>
      </c>
      <c r="AK23" s="126" t="s">
        <v>17</v>
      </c>
      <c r="AL23" s="119"/>
      <c r="AM23" s="126" t="s">
        <v>17</v>
      </c>
      <c r="AN23" s="126" t="s">
        <v>17</v>
      </c>
      <c r="AO23" s="126" t="s">
        <v>17</v>
      </c>
      <c r="AP23" s="119"/>
      <c r="AQ23" s="126" t="s">
        <v>17</v>
      </c>
      <c r="AR23" s="126" t="s">
        <v>17</v>
      </c>
      <c r="AS23" s="126" t="s">
        <v>17</v>
      </c>
      <c r="AT23" s="119"/>
      <c r="AU23" s="126">
        <f t="shared" si="10"/>
        <v>100</v>
      </c>
      <c r="AV23" s="126">
        <f t="shared" si="11"/>
        <v>100</v>
      </c>
      <c r="AW23" s="126">
        <f t="shared" si="12"/>
        <v>100</v>
      </c>
      <c r="AX23" s="119"/>
      <c r="AY23" s="126">
        <f t="shared" si="13"/>
        <v>99.212598425196859</v>
      </c>
      <c r="AZ23" s="126">
        <f t="shared" si="14"/>
        <v>100</v>
      </c>
      <c r="BA23" s="126">
        <f t="shared" si="15"/>
        <v>98.837209302325576</v>
      </c>
      <c r="BB23" s="119"/>
      <c r="BC23" s="126">
        <f t="shared" si="16"/>
        <v>99.019607843137265</v>
      </c>
      <c r="BD23" s="126">
        <f t="shared" si="17"/>
        <v>97.826086956521735</v>
      </c>
      <c r="BE23" s="126">
        <f t="shared" si="18"/>
        <v>100</v>
      </c>
    </row>
    <row r="24" spans="1:57" ht="15" customHeight="1" x14ac:dyDescent="0.2">
      <c r="A24" s="207" t="s">
        <v>88</v>
      </c>
      <c r="B24" s="272">
        <v>842</v>
      </c>
      <c r="C24" s="272">
        <v>253</v>
      </c>
      <c r="D24" s="272">
        <v>589</v>
      </c>
      <c r="E24" s="272"/>
      <c r="F24" s="231">
        <v>0</v>
      </c>
      <c r="G24" s="231">
        <v>0</v>
      </c>
      <c r="H24" s="231">
        <v>0</v>
      </c>
      <c r="I24" s="231"/>
      <c r="J24" s="231">
        <v>0</v>
      </c>
      <c r="K24" s="231">
        <v>0</v>
      </c>
      <c r="L24" s="231">
        <v>0</v>
      </c>
      <c r="M24" s="231"/>
      <c r="N24" s="231">
        <v>0</v>
      </c>
      <c r="O24" s="231">
        <v>0</v>
      </c>
      <c r="P24" s="231">
        <v>0</v>
      </c>
      <c r="Q24" s="272"/>
      <c r="R24" s="272">
        <v>426</v>
      </c>
      <c r="S24" s="272">
        <v>145</v>
      </c>
      <c r="T24" s="272">
        <v>281</v>
      </c>
      <c r="U24" s="272"/>
      <c r="V24" s="272">
        <v>230</v>
      </c>
      <c r="W24" s="272">
        <v>58</v>
      </c>
      <c r="X24" s="272">
        <v>172</v>
      </c>
      <c r="Y24" s="272"/>
      <c r="Z24" s="272">
        <v>186</v>
      </c>
      <c r="AA24" s="272">
        <v>50</v>
      </c>
      <c r="AB24" s="272">
        <v>136</v>
      </c>
      <c r="AD24" s="207" t="s">
        <v>88</v>
      </c>
      <c r="AE24" s="126">
        <f t="shared" si="7"/>
        <v>97.228637413394921</v>
      </c>
      <c r="AF24" s="126">
        <f t="shared" si="8"/>
        <v>95.112781954887211</v>
      </c>
      <c r="AG24" s="126">
        <f t="shared" si="9"/>
        <v>98.166666666666671</v>
      </c>
      <c r="AH24" s="119"/>
      <c r="AI24" s="126" t="s">
        <v>17</v>
      </c>
      <c r="AJ24" s="126" t="s">
        <v>17</v>
      </c>
      <c r="AK24" s="126" t="s">
        <v>17</v>
      </c>
      <c r="AL24" s="119"/>
      <c r="AM24" s="126" t="s">
        <v>17</v>
      </c>
      <c r="AN24" s="126" t="s">
        <v>17</v>
      </c>
      <c r="AO24" s="126" t="s">
        <v>17</v>
      </c>
      <c r="AP24" s="119"/>
      <c r="AQ24" s="126" t="s">
        <v>17</v>
      </c>
      <c r="AR24" s="126" t="s">
        <v>17</v>
      </c>
      <c r="AS24" s="126" t="s">
        <v>17</v>
      </c>
      <c r="AT24" s="119"/>
      <c r="AU24" s="126">
        <f t="shared" si="10"/>
        <v>97.931034482758619</v>
      </c>
      <c r="AV24" s="126">
        <f t="shared" si="11"/>
        <v>96.026490066225165</v>
      </c>
      <c r="AW24" s="126">
        <f t="shared" si="12"/>
        <v>98.943661971830991</v>
      </c>
      <c r="AX24" s="119"/>
      <c r="AY24" s="126">
        <f t="shared" si="13"/>
        <v>95.435684647302907</v>
      </c>
      <c r="AZ24" s="126">
        <f t="shared" si="14"/>
        <v>93.548387096774192</v>
      </c>
      <c r="BA24" s="126">
        <f t="shared" si="15"/>
        <v>96.089385474860336</v>
      </c>
      <c r="BB24" s="119"/>
      <c r="BC24" s="126">
        <f t="shared" si="16"/>
        <v>97.894736842105274</v>
      </c>
      <c r="BD24" s="126">
        <f t="shared" si="17"/>
        <v>94.339622641509436</v>
      </c>
      <c r="BE24" s="126">
        <f t="shared" si="18"/>
        <v>99.270072992700733</v>
      </c>
    </row>
    <row r="25" spans="1:57" ht="15" customHeight="1" x14ac:dyDescent="0.2">
      <c r="A25" s="207" t="s">
        <v>169</v>
      </c>
      <c r="B25" s="272">
        <v>214</v>
      </c>
      <c r="C25" s="272">
        <v>72</v>
      </c>
      <c r="D25" s="272">
        <v>142</v>
      </c>
      <c r="E25" s="272"/>
      <c r="F25" s="231">
        <v>0</v>
      </c>
      <c r="G25" s="231">
        <v>0</v>
      </c>
      <c r="H25" s="231">
        <v>0</v>
      </c>
      <c r="I25" s="231"/>
      <c r="J25" s="231">
        <v>0</v>
      </c>
      <c r="K25" s="231">
        <v>0</v>
      </c>
      <c r="L25" s="231">
        <v>0</v>
      </c>
      <c r="M25" s="231"/>
      <c r="N25" s="231">
        <v>0</v>
      </c>
      <c r="O25" s="231">
        <v>0</v>
      </c>
      <c r="P25" s="231">
        <v>0</v>
      </c>
      <c r="Q25" s="272"/>
      <c r="R25" s="272">
        <v>119</v>
      </c>
      <c r="S25" s="272">
        <v>44</v>
      </c>
      <c r="T25" s="272">
        <v>75</v>
      </c>
      <c r="U25" s="272"/>
      <c r="V25" s="272">
        <v>58</v>
      </c>
      <c r="W25" s="272">
        <v>17</v>
      </c>
      <c r="X25" s="272">
        <v>41</v>
      </c>
      <c r="Y25" s="272"/>
      <c r="Z25" s="272">
        <v>37</v>
      </c>
      <c r="AA25" s="272">
        <v>11</v>
      </c>
      <c r="AB25" s="272">
        <v>26</v>
      </c>
      <c r="AD25" s="207" t="s">
        <v>169</v>
      </c>
      <c r="AE25" s="126">
        <f t="shared" si="7"/>
        <v>91.845493562231766</v>
      </c>
      <c r="AF25" s="126">
        <f t="shared" si="8"/>
        <v>92.307692307692307</v>
      </c>
      <c r="AG25" s="126">
        <f t="shared" si="9"/>
        <v>91.612903225806448</v>
      </c>
      <c r="AH25" s="119"/>
      <c r="AI25" s="126" t="s">
        <v>17</v>
      </c>
      <c r="AJ25" s="126" t="s">
        <v>17</v>
      </c>
      <c r="AK25" s="126" t="s">
        <v>17</v>
      </c>
      <c r="AL25" s="119"/>
      <c r="AM25" s="126" t="s">
        <v>17</v>
      </c>
      <c r="AN25" s="126" t="s">
        <v>17</v>
      </c>
      <c r="AO25" s="126" t="s">
        <v>17</v>
      </c>
      <c r="AP25" s="119"/>
      <c r="AQ25" s="126" t="s">
        <v>17</v>
      </c>
      <c r="AR25" s="126" t="s">
        <v>17</v>
      </c>
      <c r="AS25" s="126" t="s">
        <v>17</v>
      </c>
      <c r="AT25" s="119"/>
      <c r="AU25" s="126">
        <f t="shared" si="10"/>
        <v>92.248062015503876</v>
      </c>
      <c r="AV25" s="126">
        <f t="shared" si="11"/>
        <v>93.61702127659575</v>
      </c>
      <c r="AW25" s="126">
        <f t="shared" si="12"/>
        <v>91.463414634146346</v>
      </c>
      <c r="AX25" s="119"/>
      <c r="AY25" s="126">
        <f t="shared" si="13"/>
        <v>93.548387096774192</v>
      </c>
      <c r="AZ25" s="126">
        <f t="shared" si="14"/>
        <v>94.444444444444443</v>
      </c>
      <c r="BA25" s="126">
        <f t="shared" si="15"/>
        <v>93.181818181818173</v>
      </c>
      <c r="BB25" s="119"/>
      <c r="BC25" s="126">
        <f t="shared" si="16"/>
        <v>88.095238095238088</v>
      </c>
      <c r="BD25" s="126">
        <f t="shared" si="17"/>
        <v>84.615384615384613</v>
      </c>
      <c r="BE25" s="126">
        <f t="shared" si="18"/>
        <v>89.65517241379311</v>
      </c>
    </row>
    <row r="26" spans="1:57" ht="15" customHeight="1" x14ac:dyDescent="0.2">
      <c r="A26" s="207" t="s">
        <v>90</v>
      </c>
      <c r="B26" s="272">
        <v>1110</v>
      </c>
      <c r="C26" s="272">
        <v>494</v>
      </c>
      <c r="D26" s="272">
        <v>616</v>
      </c>
      <c r="E26" s="272"/>
      <c r="F26" s="231">
        <v>0</v>
      </c>
      <c r="G26" s="231">
        <v>0</v>
      </c>
      <c r="H26" s="231">
        <v>0</v>
      </c>
      <c r="I26" s="231"/>
      <c r="J26" s="231">
        <v>0</v>
      </c>
      <c r="K26" s="231">
        <v>0</v>
      </c>
      <c r="L26" s="231">
        <v>0</v>
      </c>
      <c r="M26" s="231"/>
      <c r="N26" s="231">
        <v>0</v>
      </c>
      <c r="O26" s="231">
        <v>0</v>
      </c>
      <c r="P26" s="231">
        <v>0</v>
      </c>
      <c r="Q26" s="272"/>
      <c r="R26" s="272">
        <v>397</v>
      </c>
      <c r="S26" s="272">
        <v>179</v>
      </c>
      <c r="T26" s="272">
        <v>218</v>
      </c>
      <c r="U26" s="272"/>
      <c r="V26" s="272">
        <v>374</v>
      </c>
      <c r="W26" s="272">
        <v>181</v>
      </c>
      <c r="X26" s="272">
        <v>193</v>
      </c>
      <c r="Y26" s="272"/>
      <c r="Z26" s="272">
        <v>339</v>
      </c>
      <c r="AA26" s="272">
        <v>134</v>
      </c>
      <c r="AB26" s="272">
        <v>205</v>
      </c>
      <c r="AD26" s="207" t="s">
        <v>90</v>
      </c>
      <c r="AE26" s="126">
        <f t="shared" si="7"/>
        <v>93.042749371332775</v>
      </c>
      <c r="AF26" s="126">
        <f t="shared" si="8"/>
        <v>89.492753623188406</v>
      </c>
      <c r="AG26" s="126">
        <f t="shared" si="9"/>
        <v>96.099843993759748</v>
      </c>
      <c r="AH26" s="119"/>
      <c r="AI26" s="126" t="s">
        <v>17</v>
      </c>
      <c r="AJ26" s="126" t="s">
        <v>17</v>
      </c>
      <c r="AK26" s="126" t="s">
        <v>17</v>
      </c>
      <c r="AL26" s="119"/>
      <c r="AM26" s="126" t="s">
        <v>17</v>
      </c>
      <c r="AN26" s="126" t="s">
        <v>17</v>
      </c>
      <c r="AO26" s="126" t="s">
        <v>17</v>
      </c>
      <c r="AP26" s="119"/>
      <c r="AQ26" s="126" t="s">
        <v>17</v>
      </c>
      <c r="AR26" s="126" t="s">
        <v>17</v>
      </c>
      <c r="AS26" s="126" t="s">
        <v>17</v>
      </c>
      <c r="AT26" s="119"/>
      <c r="AU26" s="126">
        <f t="shared" si="10"/>
        <v>93.632075471698116</v>
      </c>
      <c r="AV26" s="126">
        <f t="shared" si="11"/>
        <v>90.862944162436548</v>
      </c>
      <c r="AW26" s="126">
        <f t="shared" si="12"/>
        <v>96.035242290748897</v>
      </c>
      <c r="AX26" s="119"/>
      <c r="AY26" s="126">
        <f t="shared" si="13"/>
        <v>95.165394402035616</v>
      </c>
      <c r="AZ26" s="126">
        <f t="shared" si="14"/>
        <v>93.298969072164951</v>
      </c>
      <c r="BA26" s="126">
        <f t="shared" si="15"/>
        <v>96.984924623115575</v>
      </c>
      <c r="BB26" s="119"/>
      <c r="BC26" s="126">
        <f t="shared" si="16"/>
        <v>90.159574468085097</v>
      </c>
      <c r="BD26" s="126">
        <f t="shared" si="17"/>
        <v>83.229813664596278</v>
      </c>
      <c r="BE26" s="126">
        <f t="shared" si="18"/>
        <v>95.348837209302332</v>
      </c>
    </row>
    <row r="27" spans="1:57" ht="15" customHeight="1" x14ac:dyDescent="0.2">
      <c r="A27" s="207" t="s">
        <v>91</v>
      </c>
      <c r="B27" s="272">
        <v>89</v>
      </c>
      <c r="C27" s="272">
        <v>27</v>
      </c>
      <c r="D27" s="272">
        <v>62</v>
      </c>
      <c r="E27" s="272"/>
      <c r="F27" s="231">
        <v>0</v>
      </c>
      <c r="G27" s="231">
        <v>0</v>
      </c>
      <c r="H27" s="231">
        <v>0</v>
      </c>
      <c r="I27" s="231"/>
      <c r="J27" s="231">
        <v>0</v>
      </c>
      <c r="K27" s="231">
        <v>0</v>
      </c>
      <c r="L27" s="231">
        <v>0</v>
      </c>
      <c r="M27" s="231"/>
      <c r="N27" s="231">
        <v>0</v>
      </c>
      <c r="O27" s="231">
        <v>0</v>
      </c>
      <c r="P27" s="231">
        <v>0</v>
      </c>
      <c r="Q27" s="272"/>
      <c r="R27" s="272">
        <v>48</v>
      </c>
      <c r="S27" s="272">
        <v>19</v>
      </c>
      <c r="T27" s="272">
        <v>29</v>
      </c>
      <c r="U27" s="272"/>
      <c r="V27" s="272">
        <v>26</v>
      </c>
      <c r="W27" s="272">
        <v>8</v>
      </c>
      <c r="X27" s="272">
        <v>18</v>
      </c>
      <c r="Y27" s="272"/>
      <c r="Z27" s="272">
        <v>15</v>
      </c>
      <c r="AA27" s="272">
        <v>0</v>
      </c>
      <c r="AB27" s="272">
        <v>15</v>
      </c>
      <c r="AD27" s="207" t="s">
        <v>91</v>
      </c>
      <c r="AE27" s="126">
        <f t="shared" si="7"/>
        <v>100</v>
      </c>
      <c r="AF27" s="126">
        <f t="shared" si="8"/>
        <v>100</v>
      </c>
      <c r="AG27" s="126">
        <f t="shared" si="9"/>
        <v>100</v>
      </c>
      <c r="AH27" s="119"/>
      <c r="AI27" s="126" t="s">
        <v>17</v>
      </c>
      <c r="AJ27" s="126" t="s">
        <v>17</v>
      </c>
      <c r="AK27" s="126" t="s">
        <v>17</v>
      </c>
      <c r="AL27" s="119"/>
      <c r="AM27" s="126" t="s">
        <v>17</v>
      </c>
      <c r="AN27" s="126" t="s">
        <v>17</v>
      </c>
      <c r="AO27" s="126" t="s">
        <v>17</v>
      </c>
      <c r="AP27" s="119"/>
      <c r="AQ27" s="126" t="s">
        <v>17</v>
      </c>
      <c r="AR27" s="126" t="s">
        <v>17</v>
      </c>
      <c r="AS27" s="126" t="s">
        <v>17</v>
      </c>
      <c r="AT27" s="119"/>
      <c r="AU27" s="126">
        <f t="shared" si="10"/>
        <v>100</v>
      </c>
      <c r="AV27" s="126">
        <f t="shared" si="11"/>
        <v>100</v>
      </c>
      <c r="AW27" s="126">
        <f t="shared" si="12"/>
        <v>100</v>
      </c>
      <c r="AX27" s="119"/>
      <c r="AY27" s="126">
        <f t="shared" si="13"/>
        <v>100</v>
      </c>
      <c r="AZ27" s="126">
        <f t="shared" si="14"/>
        <v>100</v>
      </c>
      <c r="BA27" s="126">
        <f t="shared" si="15"/>
        <v>100</v>
      </c>
      <c r="BB27" s="119"/>
      <c r="BC27" s="126">
        <f t="shared" si="16"/>
        <v>100</v>
      </c>
      <c r="BD27" s="126">
        <v>100</v>
      </c>
      <c r="BE27" s="126">
        <f t="shared" si="18"/>
        <v>100</v>
      </c>
    </row>
    <row r="28" spans="1:57" ht="15" customHeight="1" x14ac:dyDescent="0.2">
      <c r="A28" s="207" t="s">
        <v>92</v>
      </c>
      <c r="B28" s="272">
        <v>368</v>
      </c>
      <c r="C28" s="272">
        <v>132</v>
      </c>
      <c r="D28" s="272">
        <v>236</v>
      </c>
      <c r="E28" s="272"/>
      <c r="F28" s="231">
        <v>0</v>
      </c>
      <c r="G28" s="231">
        <v>0</v>
      </c>
      <c r="H28" s="231">
        <v>0</v>
      </c>
      <c r="I28" s="231"/>
      <c r="J28" s="231">
        <v>0</v>
      </c>
      <c r="K28" s="231">
        <v>0</v>
      </c>
      <c r="L28" s="231">
        <v>0</v>
      </c>
      <c r="M28" s="231"/>
      <c r="N28" s="231">
        <v>0</v>
      </c>
      <c r="O28" s="231">
        <v>0</v>
      </c>
      <c r="P28" s="231">
        <v>0</v>
      </c>
      <c r="Q28" s="272"/>
      <c r="R28" s="272">
        <v>144</v>
      </c>
      <c r="S28" s="272">
        <v>60</v>
      </c>
      <c r="T28" s="272">
        <v>84</v>
      </c>
      <c r="U28" s="272"/>
      <c r="V28" s="272">
        <v>129</v>
      </c>
      <c r="W28" s="272">
        <v>41</v>
      </c>
      <c r="X28" s="272">
        <v>88</v>
      </c>
      <c r="Y28" s="272"/>
      <c r="Z28" s="272">
        <v>95</v>
      </c>
      <c r="AA28" s="272">
        <v>31</v>
      </c>
      <c r="AB28" s="272">
        <v>64</v>
      </c>
      <c r="AD28" s="207" t="s">
        <v>92</v>
      </c>
      <c r="AE28" s="126">
        <f t="shared" si="7"/>
        <v>99.191374663072779</v>
      </c>
      <c r="AF28" s="126">
        <f t="shared" si="8"/>
        <v>99.248120300751879</v>
      </c>
      <c r="AG28" s="126">
        <f t="shared" si="9"/>
        <v>99.159663865546221</v>
      </c>
      <c r="AH28" s="119"/>
      <c r="AI28" s="126" t="s">
        <v>17</v>
      </c>
      <c r="AJ28" s="126" t="s">
        <v>17</v>
      </c>
      <c r="AK28" s="126" t="s">
        <v>17</v>
      </c>
      <c r="AL28" s="119"/>
      <c r="AM28" s="126" t="s">
        <v>17</v>
      </c>
      <c r="AN28" s="126" t="s">
        <v>17</v>
      </c>
      <c r="AO28" s="126" t="s">
        <v>17</v>
      </c>
      <c r="AP28" s="119"/>
      <c r="AQ28" s="126" t="s">
        <v>17</v>
      </c>
      <c r="AR28" s="126" t="s">
        <v>17</v>
      </c>
      <c r="AS28" s="126" t="s">
        <v>17</v>
      </c>
      <c r="AT28" s="119"/>
      <c r="AU28" s="126">
        <f t="shared" si="10"/>
        <v>99.310344827586206</v>
      </c>
      <c r="AV28" s="126">
        <f t="shared" si="11"/>
        <v>100</v>
      </c>
      <c r="AW28" s="126">
        <f t="shared" si="12"/>
        <v>98.82352941176471</v>
      </c>
      <c r="AX28" s="119"/>
      <c r="AY28" s="126">
        <f t="shared" si="13"/>
        <v>100</v>
      </c>
      <c r="AZ28" s="126">
        <f t="shared" si="14"/>
        <v>100</v>
      </c>
      <c r="BA28" s="126">
        <f t="shared" si="15"/>
        <v>100</v>
      </c>
      <c r="BB28" s="119"/>
      <c r="BC28" s="126">
        <f t="shared" si="16"/>
        <v>97.9381443298969</v>
      </c>
      <c r="BD28" s="126">
        <f t="shared" si="17"/>
        <v>96.875</v>
      </c>
      <c r="BE28" s="126">
        <f t="shared" si="18"/>
        <v>98.461538461538467</v>
      </c>
    </row>
    <row r="29" spans="1:57" ht="15" customHeight="1" x14ac:dyDescent="0.2">
      <c r="A29" s="207" t="s">
        <v>162</v>
      </c>
      <c r="B29" s="272">
        <v>153</v>
      </c>
      <c r="C29" s="272">
        <v>54</v>
      </c>
      <c r="D29" s="272">
        <v>99</v>
      </c>
      <c r="E29" s="272"/>
      <c r="F29" s="231">
        <v>0</v>
      </c>
      <c r="G29" s="231">
        <v>0</v>
      </c>
      <c r="H29" s="231">
        <v>0</v>
      </c>
      <c r="I29" s="231"/>
      <c r="J29" s="231">
        <v>0</v>
      </c>
      <c r="K29" s="231">
        <v>0</v>
      </c>
      <c r="L29" s="231">
        <v>0</v>
      </c>
      <c r="M29" s="231"/>
      <c r="N29" s="231">
        <v>0</v>
      </c>
      <c r="O29" s="231">
        <v>0</v>
      </c>
      <c r="P29" s="231">
        <v>0</v>
      </c>
      <c r="Q29" s="272"/>
      <c r="R29" s="272">
        <v>71</v>
      </c>
      <c r="S29" s="272">
        <v>23</v>
      </c>
      <c r="T29" s="272">
        <v>48</v>
      </c>
      <c r="U29" s="272"/>
      <c r="V29" s="272">
        <v>47</v>
      </c>
      <c r="W29" s="272">
        <v>19</v>
      </c>
      <c r="X29" s="272">
        <v>28</v>
      </c>
      <c r="Y29" s="272"/>
      <c r="Z29" s="272">
        <v>35</v>
      </c>
      <c r="AA29" s="272">
        <v>12</v>
      </c>
      <c r="AB29" s="272">
        <v>23</v>
      </c>
      <c r="AD29" s="207" t="s">
        <v>162</v>
      </c>
      <c r="AE29" s="126">
        <f t="shared" si="7"/>
        <v>96.226415094339629</v>
      </c>
      <c r="AF29" s="126">
        <f t="shared" si="8"/>
        <v>94.73684210526315</v>
      </c>
      <c r="AG29" s="126">
        <f t="shared" si="9"/>
        <v>97.058823529411768</v>
      </c>
      <c r="AH29" s="119"/>
      <c r="AI29" s="126" t="s">
        <v>17</v>
      </c>
      <c r="AJ29" s="126" t="s">
        <v>17</v>
      </c>
      <c r="AK29" s="126" t="s">
        <v>17</v>
      </c>
      <c r="AL29" s="119"/>
      <c r="AM29" s="126" t="s">
        <v>17</v>
      </c>
      <c r="AN29" s="126" t="s">
        <v>17</v>
      </c>
      <c r="AO29" s="126" t="s">
        <v>17</v>
      </c>
      <c r="AP29" s="119"/>
      <c r="AQ29" s="126" t="s">
        <v>17</v>
      </c>
      <c r="AR29" s="126" t="s">
        <v>17</v>
      </c>
      <c r="AS29" s="126" t="s">
        <v>17</v>
      </c>
      <c r="AT29" s="119"/>
      <c r="AU29" s="126">
        <f t="shared" si="10"/>
        <v>95.945945945945937</v>
      </c>
      <c r="AV29" s="126">
        <f t="shared" si="11"/>
        <v>92</v>
      </c>
      <c r="AW29" s="126">
        <f t="shared" si="12"/>
        <v>97.959183673469383</v>
      </c>
      <c r="AX29" s="119"/>
      <c r="AY29" s="126">
        <f t="shared" si="13"/>
        <v>97.916666666666657</v>
      </c>
      <c r="AZ29" s="126">
        <f t="shared" si="14"/>
        <v>100</v>
      </c>
      <c r="BA29" s="126">
        <f t="shared" si="15"/>
        <v>96.551724137931032</v>
      </c>
      <c r="BB29" s="119"/>
      <c r="BC29" s="126">
        <f t="shared" si="16"/>
        <v>94.594594594594597</v>
      </c>
      <c r="BD29" s="126">
        <f t="shared" si="17"/>
        <v>92.307692307692307</v>
      </c>
      <c r="BE29" s="126">
        <f t="shared" si="18"/>
        <v>95.833333333333343</v>
      </c>
    </row>
    <row r="30" spans="1:57" ht="15" customHeight="1" x14ac:dyDescent="0.2">
      <c r="A30" s="207" t="s">
        <v>94</v>
      </c>
      <c r="B30" s="272">
        <v>175</v>
      </c>
      <c r="C30" s="272">
        <v>78</v>
      </c>
      <c r="D30" s="272">
        <v>97</v>
      </c>
      <c r="E30" s="272"/>
      <c r="F30" s="231">
        <v>0</v>
      </c>
      <c r="G30" s="231">
        <v>0</v>
      </c>
      <c r="H30" s="231">
        <v>0</v>
      </c>
      <c r="I30" s="231"/>
      <c r="J30" s="231">
        <v>0</v>
      </c>
      <c r="K30" s="231">
        <v>0</v>
      </c>
      <c r="L30" s="231">
        <v>0</v>
      </c>
      <c r="M30" s="231"/>
      <c r="N30" s="231">
        <v>0</v>
      </c>
      <c r="O30" s="231">
        <v>0</v>
      </c>
      <c r="P30" s="231">
        <v>0</v>
      </c>
      <c r="Q30" s="272"/>
      <c r="R30" s="272">
        <v>66</v>
      </c>
      <c r="S30" s="272">
        <v>33</v>
      </c>
      <c r="T30" s="272">
        <v>33</v>
      </c>
      <c r="U30" s="272"/>
      <c r="V30" s="272">
        <v>55</v>
      </c>
      <c r="W30" s="272">
        <v>22</v>
      </c>
      <c r="X30" s="272">
        <v>33</v>
      </c>
      <c r="Y30" s="272"/>
      <c r="Z30" s="272">
        <v>54</v>
      </c>
      <c r="AA30" s="272">
        <v>23</v>
      </c>
      <c r="AB30" s="272">
        <v>31</v>
      </c>
      <c r="AD30" s="207" t="s">
        <v>94</v>
      </c>
      <c r="AE30" s="126">
        <f t="shared" si="7"/>
        <v>96.15384615384616</v>
      </c>
      <c r="AF30" s="126">
        <f t="shared" si="8"/>
        <v>98.734177215189874</v>
      </c>
      <c r="AG30" s="126">
        <f t="shared" si="9"/>
        <v>94.174757281553397</v>
      </c>
      <c r="AH30" s="119"/>
      <c r="AI30" s="126" t="s">
        <v>17</v>
      </c>
      <c r="AJ30" s="126" t="s">
        <v>17</v>
      </c>
      <c r="AK30" s="126" t="s">
        <v>17</v>
      </c>
      <c r="AL30" s="119"/>
      <c r="AM30" s="126" t="s">
        <v>17</v>
      </c>
      <c r="AN30" s="126" t="s">
        <v>17</v>
      </c>
      <c r="AO30" s="126" t="s">
        <v>17</v>
      </c>
      <c r="AP30" s="119"/>
      <c r="AQ30" s="126" t="s">
        <v>17</v>
      </c>
      <c r="AR30" s="126" t="s">
        <v>17</v>
      </c>
      <c r="AS30" s="126" t="s">
        <v>17</v>
      </c>
      <c r="AT30" s="119"/>
      <c r="AU30" s="126">
        <f t="shared" si="10"/>
        <v>98.507462686567166</v>
      </c>
      <c r="AV30" s="126">
        <f t="shared" si="11"/>
        <v>97.058823529411768</v>
      </c>
      <c r="AW30" s="126">
        <f t="shared" si="12"/>
        <v>100</v>
      </c>
      <c r="AX30" s="119"/>
      <c r="AY30" s="126">
        <f t="shared" si="13"/>
        <v>100</v>
      </c>
      <c r="AZ30" s="126">
        <f t="shared" si="14"/>
        <v>100</v>
      </c>
      <c r="BA30" s="126">
        <f t="shared" si="15"/>
        <v>100</v>
      </c>
      <c r="BB30" s="119"/>
      <c r="BC30" s="126">
        <f t="shared" si="16"/>
        <v>90</v>
      </c>
      <c r="BD30" s="126">
        <f t="shared" si="17"/>
        <v>100</v>
      </c>
      <c r="BE30" s="126">
        <f t="shared" si="18"/>
        <v>83.78378378378379</v>
      </c>
    </row>
    <row r="31" spans="1:57" ht="15" customHeight="1" x14ac:dyDescent="0.2">
      <c r="A31" s="207" t="s">
        <v>95</v>
      </c>
      <c r="B31" s="272">
        <v>669</v>
      </c>
      <c r="C31" s="272">
        <v>248</v>
      </c>
      <c r="D31" s="272">
        <v>421</v>
      </c>
      <c r="E31" s="272"/>
      <c r="F31" s="231">
        <v>0</v>
      </c>
      <c r="G31" s="231">
        <v>0</v>
      </c>
      <c r="H31" s="231">
        <v>0</v>
      </c>
      <c r="I31" s="231"/>
      <c r="J31" s="231">
        <v>0</v>
      </c>
      <c r="K31" s="231">
        <v>0</v>
      </c>
      <c r="L31" s="231">
        <v>0</v>
      </c>
      <c r="M31" s="231"/>
      <c r="N31" s="231">
        <v>0</v>
      </c>
      <c r="O31" s="231">
        <v>0</v>
      </c>
      <c r="P31" s="231">
        <v>0</v>
      </c>
      <c r="Q31" s="272"/>
      <c r="R31" s="272">
        <v>291</v>
      </c>
      <c r="S31" s="272">
        <v>124</v>
      </c>
      <c r="T31" s="272">
        <v>167</v>
      </c>
      <c r="U31" s="272"/>
      <c r="V31" s="272">
        <v>240</v>
      </c>
      <c r="W31" s="272">
        <v>87</v>
      </c>
      <c r="X31" s="272">
        <v>153</v>
      </c>
      <c r="Y31" s="272"/>
      <c r="Z31" s="272">
        <v>138</v>
      </c>
      <c r="AA31" s="272">
        <v>37</v>
      </c>
      <c r="AB31" s="272">
        <v>101</v>
      </c>
      <c r="AD31" s="207" t="s">
        <v>95</v>
      </c>
      <c r="AE31" s="126">
        <f t="shared" si="7"/>
        <v>95.028409090909093</v>
      </c>
      <c r="AF31" s="126">
        <f t="shared" si="8"/>
        <v>93.939393939393938</v>
      </c>
      <c r="AG31" s="126">
        <f t="shared" si="9"/>
        <v>95.681818181818173</v>
      </c>
      <c r="AH31" s="119"/>
      <c r="AI31" s="126" t="s">
        <v>17</v>
      </c>
      <c r="AJ31" s="126" t="s">
        <v>17</v>
      </c>
      <c r="AK31" s="126" t="s">
        <v>17</v>
      </c>
      <c r="AL31" s="119"/>
      <c r="AM31" s="126" t="s">
        <v>17</v>
      </c>
      <c r="AN31" s="126" t="s">
        <v>17</v>
      </c>
      <c r="AO31" s="126" t="s">
        <v>17</v>
      </c>
      <c r="AP31" s="119"/>
      <c r="AQ31" s="126" t="s">
        <v>17</v>
      </c>
      <c r="AR31" s="126" t="s">
        <v>17</v>
      </c>
      <c r="AS31" s="126" t="s">
        <v>17</v>
      </c>
      <c r="AT31" s="119"/>
      <c r="AU31" s="126">
        <f t="shared" si="10"/>
        <v>93.870967741935488</v>
      </c>
      <c r="AV31" s="126">
        <f t="shared" si="11"/>
        <v>93.939393939393938</v>
      </c>
      <c r="AW31" s="126">
        <f t="shared" si="12"/>
        <v>93.82022471910112</v>
      </c>
      <c r="AX31" s="119"/>
      <c r="AY31" s="126">
        <f t="shared" si="13"/>
        <v>98.360655737704917</v>
      </c>
      <c r="AZ31" s="126">
        <f t="shared" si="14"/>
        <v>97.752808988764045</v>
      </c>
      <c r="BA31" s="126">
        <f t="shared" si="15"/>
        <v>98.709677419354833</v>
      </c>
      <c r="BB31" s="119"/>
      <c r="BC31" s="126">
        <f t="shared" si="16"/>
        <v>92</v>
      </c>
      <c r="BD31" s="126">
        <f t="shared" si="17"/>
        <v>86.04651162790698</v>
      </c>
      <c r="BE31" s="126">
        <f t="shared" si="18"/>
        <v>94.392523364485982</v>
      </c>
    </row>
    <row r="32" spans="1:57" ht="15" customHeight="1" x14ac:dyDescent="0.2">
      <c r="A32" s="207" t="s">
        <v>96</v>
      </c>
      <c r="B32" s="272">
        <v>670</v>
      </c>
      <c r="C32" s="272">
        <v>214</v>
      </c>
      <c r="D32" s="272">
        <v>456</v>
      </c>
      <c r="E32" s="272"/>
      <c r="F32" s="231">
        <v>0</v>
      </c>
      <c r="G32" s="231">
        <v>0</v>
      </c>
      <c r="H32" s="231">
        <v>0</v>
      </c>
      <c r="I32" s="231"/>
      <c r="J32" s="231">
        <v>0</v>
      </c>
      <c r="K32" s="231">
        <v>0</v>
      </c>
      <c r="L32" s="231">
        <v>0</v>
      </c>
      <c r="M32" s="231"/>
      <c r="N32" s="231">
        <v>0</v>
      </c>
      <c r="O32" s="231">
        <v>0</v>
      </c>
      <c r="P32" s="231">
        <v>0</v>
      </c>
      <c r="Q32" s="272"/>
      <c r="R32" s="272">
        <v>273</v>
      </c>
      <c r="S32" s="272">
        <v>88</v>
      </c>
      <c r="T32" s="272">
        <v>185</v>
      </c>
      <c r="U32" s="272"/>
      <c r="V32" s="272">
        <v>250</v>
      </c>
      <c r="W32" s="272">
        <v>77</v>
      </c>
      <c r="X32" s="272">
        <v>173</v>
      </c>
      <c r="Y32" s="272"/>
      <c r="Z32" s="272">
        <v>147</v>
      </c>
      <c r="AA32" s="272">
        <v>49</v>
      </c>
      <c r="AB32" s="272">
        <v>98</v>
      </c>
      <c r="AD32" s="207" t="s">
        <v>96</v>
      </c>
      <c r="AE32" s="126">
        <f t="shared" si="7"/>
        <v>94.900849858356935</v>
      </c>
      <c r="AF32" s="126">
        <f t="shared" si="8"/>
        <v>97.27272727272728</v>
      </c>
      <c r="AG32" s="126">
        <f t="shared" si="9"/>
        <v>93.827160493827151</v>
      </c>
      <c r="AH32" s="119"/>
      <c r="AI32" s="126" t="s">
        <v>17</v>
      </c>
      <c r="AJ32" s="126" t="s">
        <v>17</v>
      </c>
      <c r="AK32" s="126" t="s">
        <v>17</v>
      </c>
      <c r="AL32" s="119"/>
      <c r="AM32" s="126" t="s">
        <v>17</v>
      </c>
      <c r="AN32" s="126" t="s">
        <v>17</v>
      </c>
      <c r="AO32" s="126" t="s">
        <v>17</v>
      </c>
      <c r="AP32" s="119"/>
      <c r="AQ32" s="126" t="s">
        <v>17</v>
      </c>
      <c r="AR32" s="126" t="s">
        <v>17</v>
      </c>
      <c r="AS32" s="126" t="s">
        <v>17</v>
      </c>
      <c r="AT32" s="119"/>
      <c r="AU32" s="126">
        <f t="shared" si="10"/>
        <v>91.919191919191917</v>
      </c>
      <c r="AV32" s="126">
        <f t="shared" si="11"/>
        <v>93.61702127659575</v>
      </c>
      <c r="AW32" s="126">
        <f t="shared" si="12"/>
        <v>91.13300492610837</v>
      </c>
      <c r="AX32" s="119"/>
      <c r="AY32" s="126">
        <f t="shared" si="13"/>
        <v>96.15384615384616</v>
      </c>
      <c r="AZ32" s="126">
        <f t="shared" si="14"/>
        <v>100</v>
      </c>
      <c r="BA32" s="126">
        <f t="shared" si="15"/>
        <v>94.535519125683066</v>
      </c>
      <c r="BB32" s="119"/>
      <c r="BC32" s="126">
        <f t="shared" si="16"/>
        <v>98.65771812080537</v>
      </c>
      <c r="BD32" s="126">
        <f t="shared" si="17"/>
        <v>100</v>
      </c>
      <c r="BE32" s="126">
        <f t="shared" si="18"/>
        <v>98</v>
      </c>
    </row>
    <row r="33" spans="1:62" ht="15" customHeight="1" x14ac:dyDescent="0.2">
      <c r="A33" s="207" t="s">
        <v>97</v>
      </c>
      <c r="B33" s="272">
        <v>296</v>
      </c>
      <c r="C33" s="272">
        <v>116</v>
      </c>
      <c r="D33" s="272">
        <v>180</v>
      </c>
      <c r="E33" s="272"/>
      <c r="F33" s="231">
        <v>0</v>
      </c>
      <c r="G33" s="231">
        <v>0</v>
      </c>
      <c r="H33" s="231">
        <v>0</v>
      </c>
      <c r="I33" s="231"/>
      <c r="J33" s="231">
        <v>0</v>
      </c>
      <c r="K33" s="231">
        <v>0</v>
      </c>
      <c r="L33" s="231">
        <v>0</v>
      </c>
      <c r="M33" s="231"/>
      <c r="N33" s="231">
        <v>0</v>
      </c>
      <c r="O33" s="231">
        <v>0</v>
      </c>
      <c r="P33" s="231">
        <v>0</v>
      </c>
      <c r="Q33" s="272"/>
      <c r="R33" s="272">
        <v>109</v>
      </c>
      <c r="S33" s="272">
        <v>45</v>
      </c>
      <c r="T33" s="272">
        <v>64</v>
      </c>
      <c r="U33" s="272"/>
      <c r="V33" s="272">
        <v>123</v>
      </c>
      <c r="W33" s="272">
        <v>43</v>
      </c>
      <c r="X33" s="272">
        <v>80</v>
      </c>
      <c r="Y33" s="272"/>
      <c r="Z33" s="272">
        <v>64</v>
      </c>
      <c r="AA33" s="272">
        <v>28</v>
      </c>
      <c r="AB33" s="272">
        <v>36</v>
      </c>
      <c r="AD33" s="207" t="s">
        <v>97</v>
      </c>
      <c r="AE33" s="126">
        <f t="shared" si="7"/>
        <v>99.328859060402692</v>
      </c>
      <c r="AF33" s="126">
        <f t="shared" si="8"/>
        <v>98.305084745762713</v>
      </c>
      <c r="AG33" s="126">
        <f t="shared" si="9"/>
        <v>100</v>
      </c>
      <c r="AH33" s="119"/>
      <c r="AI33" s="126" t="s">
        <v>17</v>
      </c>
      <c r="AJ33" s="126" t="s">
        <v>17</v>
      </c>
      <c r="AK33" s="126" t="s">
        <v>17</v>
      </c>
      <c r="AL33" s="119"/>
      <c r="AM33" s="126" t="s">
        <v>17</v>
      </c>
      <c r="AN33" s="126" t="s">
        <v>17</v>
      </c>
      <c r="AO33" s="126" t="s">
        <v>17</v>
      </c>
      <c r="AP33" s="119"/>
      <c r="AQ33" s="126" t="s">
        <v>17</v>
      </c>
      <c r="AR33" s="126" t="s">
        <v>17</v>
      </c>
      <c r="AS33" s="126" t="s">
        <v>17</v>
      </c>
      <c r="AT33" s="119"/>
      <c r="AU33" s="126">
        <f t="shared" si="10"/>
        <v>100</v>
      </c>
      <c r="AV33" s="126">
        <f t="shared" si="11"/>
        <v>100</v>
      </c>
      <c r="AW33" s="126">
        <f t="shared" si="12"/>
        <v>100</v>
      </c>
      <c r="AX33" s="119"/>
      <c r="AY33" s="126">
        <f t="shared" si="13"/>
        <v>98.4</v>
      </c>
      <c r="AZ33" s="126">
        <f t="shared" si="14"/>
        <v>95.555555555555557</v>
      </c>
      <c r="BA33" s="126">
        <f t="shared" si="15"/>
        <v>100</v>
      </c>
      <c r="BB33" s="119"/>
      <c r="BC33" s="126">
        <f t="shared" si="16"/>
        <v>100</v>
      </c>
      <c r="BD33" s="126">
        <f t="shared" si="17"/>
        <v>100</v>
      </c>
      <c r="BE33" s="126">
        <f t="shared" si="18"/>
        <v>100</v>
      </c>
    </row>
    <row r="34" spans="1:62" ht="15" customHeight="1" x14ac:dyDescent="0.2">
      <c r="A34" s="207" t="s">
        <v>98</v>
      </c>
      <c r="B34" s="272">
        <v>310</v>
      </c>
      <c r="C34" s="272">
        <v>121</v>
      </c>
      <c r="D34" s="272">
        <v>189</v>
      </c>
      <c r="E34" s="272"/>
      <c r="F34" s="231">
        <v>0</v>
      </c>
      <c r="G34" s="231">
        <v>0</v>
      </c>
      <c r="H34" s="231">
        <v>0</v>
      </c>
      <c r="I34" s="231"/>
      <c r="J34" s="231">
        <v>0</v>
      </c>
      <c r="K34" s="231">
        <v>0</v>
      </c>
      <c r="L34" s="231">
        <v>0</v>
      </c>
      <c r="M34" s="231"/>
      <c r="N34" s="231">
        <v>0</v>
      </c>
      <c r="O34" s="231">
        <v>0</v>
      </c>
      <c r="P34" s="231">
        <v>0</v>
      </c>
      <c r="Q34" s="272"/>
      <c r="R34" s="272">
        <v>116</v>
      </c>
      <c r="S34" s="272">
        <v>33</v>
      </c>
      <c r="T34" s="272">
        <v>83</v>
      </c>
      <c r="U34" s="272"/>
      <c r="V34" s="272">
        <v>100</v>
      </c>
      <c r="W34" s="272">
        <v>40</v>
      </c>
      <c r="X34" s="272">
        <v>60</v>
      </c>
      <c r="Y34" s="272"/>
      <c r="Z34" s="272">
        <v>94</v>
      </c>
      <c r="AA34" s="272">
        <v>48</v>
      </c>
      <c r="AB34" s="272">
        <v>46</v>
      </c>
      <c r="AD34" s="207" t="s">
        <v>98</v>
      </c>
      <c r="AE34" s="126">
        <f t="shared" si="7"/>
        <v>93.939393939393938</v>
      </c>
      <c r="AF34" s="126">
        <f t="shared" si="8"/>
        <v>99.180327868852459</v>
      </c>
      <c r="AG34" s="126">
        <f t="shared" si="9"/>
        <v>90.865384615384613</v>
      </c>
      <c r="AH34" s="119"/>
      <c r="AI34" s="126" t="s">
        <v>17</v>
      </c>
      <c r="AJ34" s="126" t="s">
        <v>17</v>
      </c>
      <c r="AK34" s="126" t="s">
        <v>17</v>
      </c>
      <c r="AL34" s="119"/>
      <c r="AM34" s="126" t="s">
        <v>17</v>
      </c>
      <c r="AN34" s="126" t="s">
        <v>17</v>
      </c>
      <c r="AO34" s="126" t="s">
        <v>17</v>
      </c>
      <c r="AP34" s="119"/>
      <c r="AQ34" s="126" t="s">
        <v>17</v>
      </c>
      <c r="AR34" s="126" t="s">
        <v>17</v>
      </c>
      <c r="AS34" s="126" t="s">
        <v>17</v>
      </c>
      <c r="AT34" s="119"/>
      <c r="AU34" s="126">
        <f t="shared" si="10"/>
        <v>100</v>
      </c>
      <c r="AV34" s="126">
        <f t="shared" si="11"/>
        <v>100</v>
      </c>
      <c r="AW34" s="126">
        <f t="shared" si="12"/>
        <v>100</v>
      </c>
      <c r="AX34" s="119"/>
      <c r="AY34" s="126">
        <f t="shared" si="13"/>
        <v>95.238095238095227</v>
      </c>
      <c r="AZ34" s="126">
        <f t="shared" si="14"/>
        <v>97.560975609756099</v>
      </c>
      <c r="BA34" s="126">
        <f t="shared" si="15"/>
        <v>93.75</v>
      </c>
      <c r="BB34" s="119"/>
      <c r="BC34" s="126">
        <f t="shared" si="16"/>
        <v>86.238532110091754</v>
      </c>
      <c r="BD34" s="126">
        <f t="shared" si="17"/>
        <v>100</v>
      </c>
      <c r="BE34" s="126">
        <f t="shared" si="18"/>
        <v>75.409836065573771</v>
      </c>
    </row>
    <row r="35" spans="1:62" ht="15" customHeight="1" x14ac:dyDescent="0.2">
      <c r="A35" s="207" t="s">
        <v>99</v>
      </c>
      <c r="B35" s="272">
        <v>498</v>
      </c>
      <c r="C35" s="272">
        <v>156</v>
      </c>
      <c r="D35" s="272">
        <v>342</v>
      </c>
      <c r="E35" s="272"/>
      <c r="F35" s="231">
        <v>0</v>
      </c>
      <c r="G35" s="231">
        <v>0</v>
      </c>
      <c r="H35" s="231">
        <v>0</v>
      </c>
      <c r="I35" s="231"/>
      <c r="J35" s="231">
        <v>0</v>
      </c>
      <c r="K35" s="231">
        <v>0</v>
      </c>
      <c r="L35" s="231">
        <v>0</v>
      </c>
      <c r="M35" s="231"/>
      <c r="N35" s="231">
        <v>0</v>
      </c>
      <c r="O35" s="231">
        <v>0</v>
      </c>
      <c r="P35" s="231">
        <v>0</v>
      </c>
      <c r="Q35" s="272"/>
      <c r="R35" s="272">
        <v>181</v>
      </c>
      <c r="S35" s="272">
        <v>71</v>
      </c>
      <c r="T35" s="272">
        <v>110</v>
      </c>
      <c r="U35" s="272"/>
      <c r="V35" s="272">
        <v>214</v>
      </c>
      <c r="W35" s="272">
        <v>53</v>
      </c>
      <c r="X35" s="272">
        <v>161</v>
      </c>
      <c r="Y35" s="272"/>
      <c r="Z35" s="272">
        <v>103</v>
      </c>
      <c r="AA35" s="272">
        <v>32</v>
      </c>
      <c r="AB35" s="272">
        <v>71</v>
      </c>
      <c r="AD35" s="207" t="s">
        <v>99</v>
      </c>
      <c r="AE35" s="126">
        <f t="shared" si="7"/>
        <v>98.80952380952381</v>
      </c>
      <c r="AF35" s="126">
        <f t="shared" si="8"/>
        <v>98.113207547169807</v>
      </c>
      <c r="AG35" s="126">
        <f t="shared" si="9"/>
        <v>99.130434782608702</v>
      </c>
      <c r="AH35" s="119"/>
      <c r="AI35" s="126" t="s">
        <v>17</v>
      </c>
      <c r="AJ35" s="126" t="s">
        <v>17</v>
      </c>
      <c r="AK35" s="126" t="s">
        <v>17</v>
      </c>
      <c r="AL35" s="119"/>
      <c r="AM35" s="126" t="s">
        <v>17</v>
      </c>
      <c r="AN35" s="126" t="s">
        <v>17</v>
      </c>
      <c r="AO35" s="126" t="s">
        <v>17</v>
      </c>
      <c r="AP35" s="119"/>
      <c r="AQ35" s="126" t="s">
        <v>17</v>
      </c>
      <c r="AR35" s="126" t="s">
        <v>17</v>
      </c>
      <c r="AS35" s="126" t="s">
        <v>17</v>
      </c>
      <c r="AT35" s="119"/>
      <c r="AU35" s="126">
        <f t="shared" si="10"/>
        <v>98.369565217391312</v>
      </c>
      <c r="AV35" s="126">
        <f t="shared" si="11"/>
        <v>100</v>
      </c>
      <c r="AW35" s="126">
        <f t="shared" si="12"/>
        <v>97.345132743362825</v>
      </c>
      <c r="AX35" s="119"/>
      <c r="AY35" s="126">
        <f t="shared" si="13"/>
        <v>100</v>
      </c>
      <c r="AZ35" s="126">
        <f t="shared" si="14"/>
        <v>100</v>
      </c>
      <c r="BA35" s="126">
        <f t="shared" si="15"/>
        <v>100</v>
      </c>
      <c r="BB35" s="119"/>
      <c r="BC35" s="126">
        <f t="shared" si="16"/>
        <v>97.169811320754718</v>
      </c>
      <c r="BD35" s="126">
        <f t="shared" si="17"/>
        <v>91.428571428571431</v>
      </c>
      <c r="BE35" s="126">
        <f t="shared" si="18"/>
        <v>100</v>
      </c>
    </row>
    <row r="36" spans="1:62" ht="15" customHeight="1" x14ac:dyDescent="0.2">
      <c r="A36" s="207" t="s">
        <v>100</v>
      </c>
      <c r="B36" s="272">
        <v>410</v>
      </c>
      <c r="C36" s="272">
        <v>136</v>
      </c>
      <c r="D36" s="272">
        <v>274</v>
      </c>
      <c r="E36" s="272"/>
      <c r="F36" s="231">
        <v>0</v>
      </c>
      <c r="G36" s="231">
        <v>0</v>
      </c>
      <c r="H36" s="231">
        <v>0</v>
      </c>
      <c r="I36" s="231"/>
      <c r="J36" s="231">
        <v>0</v>
      </c>
      <c r="K36" s="231">
        <v>0</v>
      </c>
      <c r="L36" s="231">
        <v>0</v>
      </c>
      <c r="M36" s="231"/>
      <c r="N36" s="231">
        <v>0</v>
      </c>
      <c r="O36" s="231">
        <v>0</v>
      </c>
      <c r="P36" s="231">
        <v>0</v>
      </c>
      <c r="Q36" s="272"/>
      <c r="R36" s="272">
        <v>224</v>
      </c>
      <c r="S36" s="272">
        <v>73</v>
      </c>
      <c r="T36" s="272">
        <v>151</v>
      </c>
      <c r="U36" s="272"/>
      <c r="V36" s="272">
        <v>113</v>
      </c>
      <c r="W36" s="272">
        <v>39</v>
      </c>
      <c r="X36" s="272">
        <v>74</v>
      </c>
      <c r="Y36" s="272"/>
      <c r="Z36" s="272">
        <v>73</v>
      </c>
      <c r="AA36" s="272">
        <v>24</v>
      </c>
      <c r="AB36" s="272">
        <v>49</v>
      </c>
      <c r="AD36" s="207" t="s">
        <v>100</v>
      </c>
      <c r="AE36" s="126">
        <f t="shared" si="7"/>
        <v>96.01873536299766</v>
      </c>
      <c r="AF36" s="126">
        <f t="shared" si="8"/>
        <v>94.444444444444443</v>
      </c>
      <c r="AG36" s="126">
        <f t="shared" si="9"/>
        <v>96.81978798586573</v>
      </c>
      <c r="AH36" s="119"/>
      <c r="AI36" s="126" t="s">
        <v>17</v>
      </c>
      <c r="AJ36" s="126" t="s">
        <v>17</v>
      </c>
      <c r="AK36" s="126" t="s">
        <v>17</v>
      </c>
      <c r="AL36" s="119"/>
      <c r="AM36" s="126" t="s">
        <v>17</v>
      </c>
      <c r="AN36" s="126" t="s">
        <v>17</v>
      </c>
      <c r="AO36" s="126" t="s">
        <v>17</v>
      </c>
      <c r="AP36" s="119"/>
      <c r="AQ36" s="126" t="s">
        <v>17</v>
      </c>
      <c r="AR36" s="126" t="s">
        <v>17</v>
      </c>
      <c r="AS36" s="126" t="s">
        <v>17</v>
      </c>
      <c r="AT36" s="119"/>
      <c r="AU36" s="126">
        <f t="shared" si="10"/>
        <v>98.245614035087712</v>
      </c>
      <c r="AV36" s="126">
        <f t="shared" si="11"/>
        <v>96.05263157894737</v>
      </c>
      <c r="AW36" s="126">
        <f t="shared" si="12"/>
        <v>99.342105263157904</v>
      </c>
      <c r="AX36" s="119"/>
      <c r="AY36" s="126">
        <f t="shared" si="13"/>
        <v>97.41379310344827</v>
      </c>
      <c r="AZ36" s="126">
        <f t="shared" si="14"/>
        <v>95.121951219512198</v>
      </c>
      <c r="BA36" s="126">
        <f t="shared" si="15"/>
        <v>98.666666666666671</v>
      </c>
      <c r="BB36" s="119"/>
      <c r="BC36" s="126">
        <f t="shared" si="16"/>
        <v>87.951807228915655</v>
      </c>
      <c r="BD36" s="126">
        <f t="shared" si="17"/>
        <v>88.888888888888886</v>
      </c>
      <c r="BE36" s="126">
        <f t="shared" si="18"/>
        <v>87.5</v>
      </c>
    </row>
    <row r="37" spans="1:62" ht="15" customHeight="1" x14ac:dyDescent="0.2">
      <c r="A37" s="207" t="s">
        <v>101</v>
      </c>
      <c r="B37" s="272">
        <v>534</v>
      </c>
      <c r="C37" s="272">
        <v>196</v>
      </c>
      <c r="D37" s="272">
        <v>338</v>
      </c>
      <c r="E37" s="272"/>
      <c r="F37" s="231">
        <v>0</v>
      </c>
      <c r="G37" s="231">
        <v>0</v>
      </c>
      <c r="H37" s="231">
        <v>0</v>
      </c>
      <c r="I37" s="231"/>
      <c r="J37" s="231">
        <v>0</v>
      </c>
      <c r="K37" s="231">
        <v>0</v>
      </c>
      <c r="L37" s="231">
        <v>0</v>
      </c>
      <c r="M37" s="231"/>
      <c r="N37" s="231">
        <v>0</v>
      </c>
      <c r="O37" s="231">
        <v>0</v>
      </c>
      <c r="P37" s="231">
        <v>0</v>
      </c>
      <c r="Q37" s="272"/>
      <c r="R37" s="272">
        <v>177</v>
      </c>
      <c r="S37" s="272">
        <v>68</v>
      </c>
      <c r="T37" s="272">
        <v>109</v>
      </c>
      <c r="U37" s="272"/>
      <c r="V37" s="272">
        <v>176</v>
      </c>
      <c r="W37" s="272">
        <v>66</v>
      </c>
      <c r="X37" s="272">
        <v>110</v>
      </c>
      <c r="Y37" s="272"/>
      <c r="Z37" s="272">
        <v>181</v>
      </c>
      <c r="AA37" s="272">
        <v>62</v>
      </c>
      <c r="AB37" s="272">
        <v>119</v>
      </c>
      <c r="AD37" s="207" t="s">
        <v>101</v>
      </c>
      <c r="AE37" s="126">
        <f t="shared" si="7"/>
        <v>89.14858096828047</v>
      </c>
      <c r="AF37" s="126">
        <f t="shared" si="8"/>
        <v>84.482758620689651</v>
      </c>
      <c r="AG37" s="126">
        <f t="shared" si="9"/>
        <v>92.098092643051771</v>
      </c>
      <c r="AH37" s="119"/>
      <c r="AI37" s="126" t="s">
        <v>17</v>
      </c>
      <c r="AJ37" s="126" t="s">
        <v>17</v>
      </c>
      <c r="AK37" s="126" t="s">
        <v>17</v>
      </c>
      <c r="AL37" s="119"/>
      <c r="AM37" s="126" t="s">
        <v>17</v>
      </c>
      <c r="AN37" s="126" t="s">
        <v>17</v>
      </c>
      <c r="AO37" s="126" t="s">
        <v>17</v>
      </c>
      <c r="AP37" s="119"/>
      <c r="AQ37" s="126" t="s">
        <v>17</v>
      </c>
      <c r="AR37" s="126" t="s">
        <v>17</v>
      </c>
      <c r="AS37" s="126" t="s">
        <v>17</v>
      </c>
      <c r="AT37" s="119"/>
      <c r="AU37" s="126">
        <f t="shared" si="10"/>
        <v>84.285714285714292</v>
      </c>
      <c r="AV37" s="126">
        <f t="shared" si="11"/>
        <v>83.950617283950606</v>
      </c>
      <c r="AW37" s="126">
        <f t="shared" si="12"/>
        <v>84.496124031007753</v>
      </c>
      <c r="AX37" s="119"/>
      <c r="AY37" s="126">
        <f t="shared" si="13"/>
        <v>88.888888888888886</v>
      </c>
      <c r="AZ37" s="126">
        <f t="shared" si="14"/>
        <v>79.518072289156621</v>
      </c>
      <c r="BA37" s="126">
        <f t="shared" si="15"/>
        <v>95.652173913043484</v>
      </c>
      <c r="BB37" s="119"/>
      <c r="BC37" s="126">
        <f t="shared" si="16"/>
        <v>94.764397905759154</v>
      </c>
      <c r="BD37" s="126">
        <f t="shared" si="17"/>
        <v>91.17647058823529</v>
      </c>
      <c r="BE37" s="126">
        <f t="shared" si="18"/>
        <v>96.747967479674799</v>
      </c>
    </row>
    <row r="38" spans="1:62" ht="15" customHeight="1" x14ac:dyDescent="0.2">
      <c r="A38" s="208" t="s">
        <v>102</v>
      </c>
      <c r="B38" s="272">
        <v>290</v>
      </c>
      <c r="C38" s="272">
        <v>88</v>
      </c>
      <c r="D38" s="272">
        <v>202</v>
      </c>
      <c r="E38" s="272"/>
      <c r="F38" s="231">
        <v>0</v>
      </c>
      <c r="G38" s="231">
        <v>0</v>
      </c>
      <c r="H38" s="231">
        <v>0</v>
      </c>
      <c r="I38" s="231"/>
      <c r="J38" s="231">
        <v>0</v>
      </c>
      <c r="K38" s="231">
        <v>0</v>
      </c>
      <c r="L38" s="231">
        <v>0</v>
      </c>
      <c r="M38" s="231"/>
      <c r="N38" s="231">
        <v>0</v>
      </c>
      <c r="O38" s="231">
        <v>0</v>
      </c>
      <c r="P38" s="231">
        <v>0</v>
      </c>
      <c r="Q38" s="272"/>
      <c r="R38" s="272">
        <v>166</v>
      </c>
      <c r="S38" s="272">
        <v>56</v>
      </c>
      <c r="T38" s="272">
        <v>110</v>
      </c>
      <c r="U38" s="272"/>
      <c r="V38" s="272">
        <v>84</v>
      </c>
      <c r="W38" s="272">
        <v>19</v>
      </c>
      <c r="X38" s="272">
        <v>65</v>
      </c>
      <c r="Y38" s="272"/>
      <c r="Z38" s="272">
        <v>40</v>
      </c>
      <c r="AA38" s="272">
        <v>13</v>
      </c>
      <c r="AB38" s="272">
        <v>27</v>
      </c>
      <c r="AC38" s="166"/>
      <c r="AD38" s="208" t="s">
        <v>102</v>
      </c>
      <c r="AE38" s="126">
        <f t="shared" si="7"/>
        <v>96.989966555183955</v>
      </c>
      <c r="AF38" s="126">
        <f t="shared" si="8"/>
        <v>94.623655913978496</v>
      </c>
      <c r="AG38" s="126">
        <f t="shared" si="9"/>
        <v>98.05825242718447</v>
      </c>
      <c r="AH38" s="119"/>
      <c r="AI38" s="126" t="s">
        <v>17</v>
      </c>
      <c r="AJ38" s="126" t="s">
        <v>17</v>
      </c>
      <c r="AK38" s="126" t="s">
        <v>17</v>
      </c>
      <c r="AL38" s="119"/>
      <c r="AM38" s="126" t="s">
        <v>17</v>
      </c>
      <c r="AN38" s="126" t="s">
        <v>17</v>
      </c>
      <c r="AO38" s="126" t="s">
        <v>17</v>
      </c>
      <c r="AP38" s="119"/>
      <c r="AQ38" s="126" t="s">
        <v>17</v>
      </c>
      <c r="AR38" s="126" t="s">
        <v>17</v>
      </c>
      <c r="AS38" s="126" t="s">
        <v>17</v>
      </c>
      <c r="AT38" s="119"/>
      <c r="AU38" s="126">
        <f t="shared" si="10"/>
        <v>97.076023391812853</v>
      </c>
      <c r="AV38" s="126">
        <f t="shared" si="11"/>
        <v>94.915254237288138</v>
      </c>
      <c r="AW38" s="126">
        <f t="shared" si="12"/>
        <v>98.214285714285708</v>
      </c>
      <c r="AX38" s="119"/>
      <c r="AY38" s="126">
        <f t="shared" si="13"/>
        <v>96.551724137931032</v>
      </c>
      <c r="AZ38" s="126">
        <f t="shared" si="14"/>
        <v>95</v>
      </c>
      <c r="BA38" s="126">
        <f t="shared" si="15"/>
        <v>97.014925373134332</v>
      </c>
      <c r="BB38" s="119"/>
      <c r="BC38" s="126">
        <f t="shared" si="16"/>
        <v>97.560975609756099</v>
      </c>
      <c r="BD38" s="126">
        <f t="shared" si="17"/>
        <v>92.857142857142861</v>
      </c>
      <c r="BE38" s="126">
        <f t="shared" si="18"/>
        <v>100</v>
      </c>
    </row>
    <row r="39" spans="1:62" ht="15" customHeight="1" x14ac:dyDescent="0.2">
      <c r="A39" s="208" t="s">
        <v>103</v>
      </c>
      <c r="B39" s="272">
        <v>771</v>
      </c>
      <c r="C39" s="272">
        <v>214</v>
      </c>
      <c r="D39" s="272">
        <v>557</v>
      </c>
      <c r="E39" s="272"/>
      <c r="F39" s="231">
        <v>0</v>
      </c>
      <c r="G39" s="231">
        <v>0</v>
      </c>
      <c r="H39" s="231">
        <v>0</v>
      </c>
      <c r="I39" s="231"/>
      <c r="J39" s="231">
        <v>0</v>
      </c>
      <c r="K39" s="231">
        <v>0</v>
      </c>
      <c r="L39" s="231">
        <v>0</v>
      </c>
      <c r="M39" s="231"/>
      <c r="N39" s="231">
        <v>0</v>
      </c>
      <c r="O39" s="231">
        <v>0</v>
      </c>
      <c r="P39" s="231">
        <v>0</v>
      </c>
      <c r="Q39" s="272"/>
      <c r="R39" s="272">
        <v>373</v>
      </c>
      <c r="S39" s="272">
        <v>113</v>
      </c>
      <c r="T39" s="272">
        <v>260</v>
      </c>
      <c r="U39" s="272"/>
      <c r="V39" s="272">
        <v>204</v>
      </c>
      <c r="W39" s="272">
        <v>51</v>
      </c>
      <c r="X39" s="272">
        <v>153</v>
      </c>
      <c r="Y39" s="272"/>
      <c r="Z39" s="272">
        <v>194</v>
      </c>
      <c r="AA39" s="272">
        <v>50</v>
      </c>
      <c r="AB39" s="272">
        <v>144</v>
      </c>
      <c r="AC39" s="166"/>
      <c r="AD39" s="208" t="s">
        <v>103</v>
      </c>
      <c r="AE39" s="126">
        <f t="shared" si="7"/>
        <v>100</v>
      </c>
      <c r="AF39" s="126">
        <f t="shared" si="8"/>
        <v>100</v>
      </c>
      <c r="AG39" s="126">
        <f t="shared" si="9"/>
        <v>100</v>
      </c>
      <c r="AH39" s="119"/>
      <c r="AI39" s="126" t="s">
        <v>17</v>
      </c>
      <c r="AJ39" s="126" t="s">
        <v>17</v>
      </c>
      <c r="AK39" s="126" t="s">
        <v>17</v>
      </c>
      <c r="AL39" s="119"/>
      <c r="AM39" s="126" t="s">
        <v>17</v>
      </c>
      <c r="AN39" s="126" t="s">
        <v>17</v>
      </c>
      <c r="AO39" s="126" t="s">
        <v>17</v>
      </c>
      <c r="AP39" s="119"/>
      <c r="AQ39" s="126" t="s">
        <v>17</v>
      </c>
      <c r="AR39" s="126" t="s">
        <v>17</v>
      </c>
      <c r="AS39" s="126" t="s">
        <v>17</v>
      </c>
      <c r="AT39" s="119"/>
      <c r="AU39" s="126">
        <f t="shared" si="10"/>
        <v>100</v>
      </c>
      <c r="AV39" s="126">
        <f t="shared" si="11"/>
        <v>100</v>
      </c>
      <c r="AW39" s="126">
        <f t="shared" si="12"/>
        <v>100</v>
      </c>
      <c r="AX39" s="119"/>
      <c r="AY39" s="126">
        <f t="shared" si="13"/>
        <v>100</v>
      </c>
      <c r="AZ39" s="126">
        <f t="shared" si="14"/>
        <v>100</v>
      </c>
      <c r="BA39" s="126">
        <f t="shared" si="15"/>
        <v>100</v>
      </c>
      <c r="BB39" s="119"/>
      <c r="BC39" s="126">
        <f t="shared" si="16"/>
        <v>100</v>
      </c>
      <c r="BD39" s="126">
        <f t="shared" si="17"/>
        <v>100</v>
      </c>
      <c r="BE39" s="126">
        <f t="shared" si="18"/>
        <v>100</v>
      </c>
    </row>
    <row r="40" spans="1:62" ht="15" customHeight="1" thickBot="1" x14ac:dyDescent="0.25">
      <c r="A40" s="209" t="s">
        <v>104</v>
      </c>
      <c r="B40" s="272">
        <v>148</v>
      </c>
      <c r="C40" s="272">
        <v>42</v>
      </c>
      <c r="D40" s="272">
        <v>106</v>
      </c>
      <c r="E40" s="272"/>
      <c r="F40" s="231">
        <v>0</v>
      </c>
      <c r="G40" s="231">
        <v>0</v>
      </c>
      <c r="H40" s="231">
        <v>0</v>
      </c>
      <c r="I40" s="231"/>
      <c r="J40" s="231">
        <v>0</v>
      </c>
      <c r="K40" s="231">
        <v>0</v>
      </c>
      <c r="L40" s="231">
        <v>0</v>
      </c>
      <c r="M40" s="231"/>
      <c r="N40" s="231">
        <v>0</v>
      </c>
      <c r="O40" s="231">
        <v>0</v>
      </c>
      <c r="P40" s="231">
        <v>0</v>
      </c>
      <c r="Q40" s="272"/>
      <c r="R40" s="272">
        <v>69</v>
      </c>
      <c r="S40" s="272">
        <v>24</v>
      </c>
      <c r="T40" s="272">
        <v>45</v>
      </c>
      <c r="U40" s="272"/>
      <c r="V40" s="272">
        <v>41</v>
      </c>
      <c r="W40" s="272">
        <v>9</v>
      </c>
      <c r="X40" s="272">
        <v>32</v>
      </c>
      <c r="Y40" s="272"/>
      <c r="Z40" s="272">
        <v>38</v>
      </c>
      <c r="AA40" s="272">
        <v>9</v>
      </c>
      <c r="AB40" s="272">
        <v>29</v>
      </c>
      <c r="AD40" s="209" t="s">
        <v>104</v>
      </c>
      <c r="AE40" s="126">
        <f t="shared" si="7"/>
        <v>90.243902439024396</v>
      </c>
      <c r="AF40" s="126">
        <f t="shared" si="8"/>
        <v>82.35294117647058</v>
      </c>
      <c r="AG40" s="126">
        <f t="shared" si="9"/>
        <v>93.805309734513273</v>
      </c>
      <c r="AH40" s="121"/>
      <c r="AI40" s="132" t="s">
        <v>17</v>
      </c>
      <c r="AJ40" s="132" t="s">
        <v>17</v>
      </c>
      <c r="AK40" s="132" t="s">
        <v>17</v>
      </c>
      <c r="AL40" s="121"/>
      <c r="AM40" s="132" t="s">
        <v>17</v>
      </c>
      <c r="AN40" s="132" t="s">
        <v>17</v>
      </c>
      <c r="AO40" s="132" t="s">
        <v>17</v>
      </c>
      <c r="AP40" s="121"/>
      <c r="AQ40" s="132" t="s">
        <v>17</v>
      </c>
      <c r="AR40" s="132" t="s">
        <v>17</v>
      </c>
      <c r="AS40" s="132" t="s">
        <v>17</v>
      </c>
      <c r="AT40" s="121"/>
      <c r="AU40" s="126">
        <f t="shared" si="10"/>
        <v>89.610389610389603</v>
      </c>
      <c r="AV40" s="126">
        <f t="shared" si="11"/>
        <v>82.758620689655174</v>
      </c>
      <c r="AW40" s="126">
        <f t="shared" si="12"/>
        <v>93.75</v>
      </c>
      <c r="AX40" s="121"/>
      <c r="AY40" s="126">
        <f t="shared" si="13"/>
        <v>91.111111111111114</v>
      </c>
      <c r="AZ40" s="126">
        <f t="shared" si="14"/>
        <v>75</v>
      </c>
      <c r="BA40" s="126">
        <f t="shared" si="15"/>
        <v>96.969696969696969</v>
      </c>
      <c r="BB40" s="121"/>
      <c r="BC40" s="126">
        <f t="shared" si="16"/>
        <v>90.476190476190482</v>
      </c>
      <c r="BD40" s="126">
        <f t="shared" si="17"/>
        <v>90</v>
      </c>
      <c r="BE40" s="126">
        <f t="shared" si="18"/>
        <v>90.625</v>
      </c>
    </row>
    <row r="41" spans="1:62" s="102" customFormat="1" ht="15" customHeight="1" x14ac:dyDescent="0.2">
      <c r="A41" s="334" t="s">
        <v>256</v>
      </c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D41" s="334" t="s">
        <v>256</v>
      </c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96"/>
      <c r="BG41" s="96"/>
      <c r="BH41" s="96"/>
      <c r="BI41" s="96"/>
      <c r="BJ41" s="96"/>
    </row>
    <row r="42" spans="1:62" s="102" customFormat="1" ht="15" customHeight="1" x14ac:dyDescent="0.2">
      <c r="A42" s="335" t="s">
        <v>242</v>
      </c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D42" s="335" t="s">
        <v>242</v>
      </c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96"/>
      <c r="BG42" s="96"/>
      <c r="BH42" s="96"/>
      <c r="BI42" s="96"/>
      <c r="BJ42" s="96"/>
    </row>
    <row r="43" spans="1:62" s="102" customFormat="1" ht="15" customHeight="1" x14ac:dyDescent="0.2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29"/>
      <c r="AA43" s="318" t="s">
        <v>356</v>
      </c>
      <c r="AB43" s="318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29"/>
      <c r="BG43" s="318" t="s">
        <v>356</v>
      </c>
      <c r="BH43" s="318"/>
      <c r="BI43" s="96"/>
      <c r="BJ43" s="96"/>
    </row>
    <row r="44" spans="1:62" s="102" customFormat="1" ht="15" customHeight="1" x14ac:dyDescent="0.2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30"/>
      <c r="AA44" s="318"/>
      <c r="AB44" s="318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30"/>
      <c r="BG44" s="318"/>
      <c r="BH44" s="318"/>
      <c r="BI44" s="96"/>
      <c r="BJ44" s="96"/>
    </row>
    <row r="45" spans="1:62" ht="15" customHeight="1" x14ac:dyDescent="0.25">
      <c r="A45" s="210"/>
      <c r="B45" s="146"/>
      <c r="AD45" s="210"/>
      <c r="AE45" s="146"/>
    </row>
    <row r="46" spans="1:62" ht="15" customHeight="1" x14ac:dyDescent="0.25">
      <c r="A46" s="336" t="s">
        <v>330</v>
      </c>
      <c r="B46" s="336"/>
      <c r="C46" s="336"/>
      <c r="D46" s="336"/>
      <c r="E46" s="336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6"/>
      <c r="Y46" s="336"/>
      <c r="Z46" s="336"/>
      <c r="AA46" s="336"/>
      <c r="AB46" s="336"/>
      <c r="AD46" s="336" t="s">
        <v>332</v>
      </c>
      <c r="AE46" s="336"/>
      <c r="AF46" s="336"/>
      <c r="AG46" s="336"/>
      <c r="AH46" s="336"/>
      <c r="AI46" s="336"/>
      <c r="AJ46" s="336"/>
      <c r="AK46" s="336"/>
      <c r="AL46" s="336"/>
      <c r="AM46" s="336"/>
      <c r="AN46" s="336"/>
      <c r="AO46" s="336"/>
      <c r="AP46" s="336"/>
      <c r="AQ46" s="336"/>
      <c r="AR46" s="336"/>
      <c r="AS46" s="336"/>
      <c r="AT46" s="336"/>
      <c r="AU46" s="336"/>
      <c r="AV46" s="336"/>
      <c r="AW46" s="336"/>
      <c r="AX46" s="336"/>
      <c r="AY46" s="336"/>
      <c r="AZ46" s="336"/>
      <c r="BA46" s="336"/>
      <c r="BB46" s="336"/>
      <c r="BC46" s="336"/>
      <c r="BD46" s="336"/>
      <c r="BE46" s="336"/>
    </row>
    <row r="47" spans="1:62" ht="15" customHeight="1" x14ac:dyDescent="0.25">
      <c r="A47" s="330" t="s">
        <v>337</v>
      </c>
      <c r="B47" s="330"/>
      <c r="C47" s="330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D47" s="330" t="s">
        <v>338</v>
      </c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0"/>
      <c r="AX47" s="330"/>
      <c r="AY47" s="330"/>
      <c r="AZ47" s="330"/>
      <c r="BA47" s="330"/>
      <c r="BB47" s="330"/>
      <c r="BC47" s="330"/>
      <c r="BD47" s="330"/>
      <c r="BE47" s="330"/>
    </row>
    <row r="48" spans="1:62" ht="15" customHeight="1" x14ac:dyDescent="0.25">
      <c r="A48" s="330" t="s">
        <v>254</v>
      </c>
      <c r="B48" s="330"/>
      <c r="C48" s="330"/>
      <c r="D48" s="330"/>
      <c r="E48" s="330"/>
      <c r="F48" s="330"/>
      <c r="G48" s="330"/>
      <c r="H48" s="330"/>
      <c r="I48" s="330"/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  <c r="AA48" s="330"/>
      <c r="AB48" s="330"/>
      <c r="AD48" s="330" t="s">
        <v>254</v>
      </c>
      <c r="AE48" s="330"/>
      <c r="AF48" s="330"/>
      <c r="AG48" s="330"/>
      <c r="AH48" s="330"/>
      <c r="AI48" s="330"/>
      <c r="AJ48" s="330"/>
      <c r="AK48" s="330"/>
      <c r="AL48" s="330"/>
      <c r="AM48" s="330"/>
      <c r="AN48" s="330"/>
      <c r="AO48" s="330"/>
      <c r="AP48" s="330"/>
      <c r="AQ48" s="330"/>
      <c r="AR48" s="330"/>
      <c r="AS48" s="330"/>
      <c r="AT48" s="330"/>
      <c r="AU48" s="330"/>
      <c r="AV48" s="330"/>
      <c r="AW48" s="330"/>
      <c r="AX48" s="330"/>
      <c r="AY48" s="330"/>
      <c r="AZ48" s="330"/>
      <c r="BA48" s="330"/>
      <c r="BB48" s="330"/>
      <c r="BC48" s="330"/>
      <c r="BD48" s="330"/>
      <c r="BE48" s="330"/>
    </row>
    <row r="49" spans="1:61" ht="15" customHeight="1" x14ac:dyDescent="0.25">
      <c r="A49" s="330" t="s">
        <v>264</v>
      </c>
      <c r="B49" s="330"/>
      <c r="C49" s="330"/>
      <c r="D49" s="330"/>
      <c r="E49" s="330"/>
      <c r="F49" s="330"/>
      <c r="G49" s="330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D49" s="330" t="s">
        <v>264</v>
      </c>
      <c r="AE49" s="330"/>
      <c r="AF49" s="330"/>
      <c r="AG49" s="330"/>
      <c r="AH49" s="330"/>
      <c r="AI49" s="330"/>
      <c r="AJ49" s="330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330"/>
      <c r="AZ49" s="330"/>
      <c r="BA49" s="330"/>
      <c r="BB49" s="330"/>
      <c r="BC49" s="330"/>
      <c r="BD49" s="330"/>
      <c r="BE49" s="330"/>
    </row>
    <row r="50" spans="1:61" ht="15" customHeight="1" x14ac:dyDescent="0.25">
      <c r="A50" s="330" t="s">
        <v>248</v>
      </c>
      <c r="B50" s="330"/>
      <c r="C50" s="330"/>
      <c r="D50" s="330"/>
      <c r="E50" s="330"/>
      <c r="F50" s="330"/>
      <c r="G50" s="330"/>
      <c r="H50" s="330"/>
      <c r="I50" s="330"/>
      <c r="J50" s="330"/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D50" s="330" t="s">
        <v>248</v>
      </c>
      <c r="AE50" s="330"/>
      <c r="AF50" s="330"/>
      <c r="AG50" s="330"/>
      <c r="AH50" s="330"/>
      <c r="AI50" s="330"/>
      <c r="AJ50" s="330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330"/>
      <c r="AZ50" s="330"/>
      <c r="BA50" s="330"/>
      <c r="BB50" s="330"/>
      <c r="BC50" s="330"/>
      <c r="BD50" s="330"/>
      <c r="BE50" s="330"/>
    </row>
    <row r="51" spans="1:61" ht="15" customHeight="1" x14ac:dyDescent="0.25">
      <c r="A51" s="330" t="s">
        <v>515</v>
      </c>
      <c r="B51" s="330"/>
      <c r="C51" s="330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D51" s="330" t="s">
        <v>515</v>
      </c>
      <c r="AE51" s="330"/>
      <c r="AF51" s="330"/>
      <c r="AG51" s="330"/>
      <c r="AH51" s="330"/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330"/>
      <c r="AZ51" s="330"/>
      <c r="BA51" s="330"/>
      <c r="BB51" s="330"/>
      <c r="BC51" s="330"/>
      <c r="BD51" s="330"/>
      <c r="BE51" s="330"/>
    </row>
    <row r="52" spans="1:61" ht="15" customHeight="1" thickBot="1" x14ac:dyDescent="0.3">
      <c r="A52" s="122"/>
      <c r="B52" s="144"/>
      <c r="C52" s="122"/>
      <c r="D52" s="122"/>
      <c r="E52" s="122"/>
      <c r="F52" s="123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D52" s="122"/>
      <c r="AE52" s="144"/>
      <c r="AF52" s="122"/>
      <c r="AG52" s="122"/>
      <c r="AH52" s="122"/>
      <c r="AI52" s="123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</row>
    <row r="53" spans="1:61" ht="15" customHeight="1" x14ac:dyDescent="0.25">
      <c r="A53" s="337" t="s">
        <v>260</v>
      </c>
      <c r="B53" s="331" t="s">
        <v>19</v>
      </c>
      <c r="C53" s="331"/>
      <c r="D53" s="331"/>
      <c r="E53" s="109"/>
      <c r="F53" s="331" t="s">
        <v>116</v>
      </c>
      <c r="G53" s="331"/>
      <c r="H53" s="331"/>
      <c r="I53" s="109"/>
      <c r="J53" s="331" t="s">
        <v>117</v>
      </c>
      <c r="K53" s="331"/>
      <c r="L53" s="331"/>
      <c r="M53" s="109"/>
      <c r="N53" s="331" t="s">
        <v>118</v>
      </c>
      <c r="O53" s="331"/>
      <c r="P53" s="331"/>
      <c r="Q53" s="109"/>
      <c r="R53" s="331" t="s">
        <v>119</v>
      </c>
      <c r="S53" s="331"/>
      <c r="T53" s="331"/>
      <c r="U53" s="109"/>
      <c r="V53" s="331" t="s">
        <v>120</v>
      </c>
      <c r="W53" s="331"/>
      <c r="X53" s="331"/>
      <c r="Y53" s="109"/>
      <c r="Z53" s="331" t="s">
        <v>121</v>
      </c>
      <c r="AA53" s="331"/>
      <c r="AB53" s="331"/>
      <c r="AD53" s="337" t="s">
        <v>260</v>
      </c>
      <c r="AE53" s="331" t="s">
        <v>19</v>
      </c>
      <c r="AF53" s="331"/>
      <c r="AG53" s="331"/>
      <c r="AH53" s="109"/>
      <c r="AI53" s="331" t="s">
        <v>116</v>
      </c>
      <c r="AJ53" s="331"/>
      <c r="AK53" s="331"/>
      <c r="AL53" s="109"/>
      <c r="AM53" s="331" t="s">
        <v>117</v>
      </c>
      <c r="AN53" s="331"/>
      <c r="AO53" s="331"/>
      <c r="AP53" s="109"/>
      <c r="AQ53" s="331" t="s">
        <v>118</v>
      </c>
      <c r="AR53" s="331"/>
      <c r="AS53" s="331"/>
      <c r="AT53" s="109"/>
      <c r="AU53" s="331" t="s">
        <v>119</v>
      </c>
      <c r="AV53" s="331"/>
      <c r="AW53" s="331"/>
      <c r="AX53" s="109"/>
      <c r="AY53" s="331" t="s">
        <v>120</v>
      </c>
      <c r="AZ53" s="331"/>
      <c r="BA53" s="331"/>
      <c r="BB53" s="109"/>
      <c r="BC53" s="331" t="s">
        <v>121</v>
      </c>
      <c r="BD53" s="331"/>
      <c r="BE53" s="331"/>
    </row>
    <row r="54" spans="1:61" ht="15" customHeight="1" thickBot="1" x14ac:dyDescent="0.3">
      <c r="A54" s="338"/>
      <c r="B54" s="110" t="s">
        <v>70</v>
      </c>
      <c r="C54" s="110" t="s">
        <v>71</v>
      </c>
      <c r="D54" s="110" t="s">
        <v>72</v>
      </c>
      <c r="E54" s="111"/>
      <c r="F54" s="110" t="s">
        <v>70</v>
      </c>
      <c r="G54" s="110" t="s">
        <v>71</v>
      </c>
      <c r="H54" s="110" t="s">
        <v>72</v>
      </c>
      <c r="I54" s="111"/>
      <c r="J54" s="110" t="s">
        <v>70</v>
      </c>
      <c r="K54" s="110" t="s">
        <v>71</v>
      </c>
      <c r="L54" s="110" t="s">
        <v>72</v>
      </c>
      <c r="M54" s="111"/>
      <c r="N54" s="110" t="s">
        <v>70</v>
      </c>
      <c r="O54" s="110" t="s">
        <v>71</v>
      </c>
      <c r="P54" s="110" t="s">
        <v>72</v>
      </c>
      <c r="Q54" s="111"/>
      <c r="R54" s="110" t="s">
        <v>70</v>
      </c>
      <c r="S54" s="110" t="s">
        <v>71</v>
      </c>
      <c r="T54" s="110" t="s">
        <v>72</v>
      </c>
      <c r="U54" s="111"/>
      <c r="V54" s="110" t="s">
        <v>70</v>
      </c>
      <c r="W54" s="110" t="s">
        <v>71</v>
      </c>
      <c r="X54" s="110" t="s">
        <v>72</v>
      </c>
      <c r="Y54" s="111"/>
      <c r="Z54" s="110" t="s">
        <v>70</v>
      </c>
      <c r="AA54" s="110" t="s">
        <v>71</v>
      </c>
      <c r="AB54" s="110" t="s">
        <v>72</v>
      </c>
      <c r="AD54" s="338"/>
      <c r="AE54" s="110" t="s">
        <v>70</v>
      </c>
      <c r="AF54" s="110" t="s">
        <v>71</v>
      </c>
      <c r="AG54" s="110" t="s">
        <v>72</v>
      </c>
      <c r="AH54" s="111"/>
      <c r="AI54" s="110" t="s">
        <v>70</v>
      </c>
      <c r="AJ54" s="110" t="s">
        <v>71</v>
      </c>
      <c r="AK54" s="110" t="s">
        <v>72</v>
      </c>
      <c r="AL54" s="111"/>
      <c r="AM54" s="110" t="s">
        <v>70</v>
      </c>
      <c r="AN54" s="110" t="s">
        <v>71</v>
      </c>
      <c r="AO54" s="110" t="s">
        <v>72</v>
      </c>
      <c r="AP54" s="111"/>
      <c r="AQ54" s="110" t="s">
        <v>70</v>
      </c>
      <c r="AR54" s="110" t="s">
        <v>71</v>
      </c>
      <c r="AS54" s="110" t="s">
        <v>72</v>
      </c>
      <c r="AT54" s="111"/>
      <c r="AU54" s="110" t="s">
        <v>70</v>
      </c>
      <c r="AV54" s="110" t="s">
        <v>71</v>
      </c>
      <c r="AW54" s="110" t="s">
        <v>72</v>
      </c>
      <c r="AX54" s="111"/>
      <c r="AY54" s="110" t="s">
        <v>70</v>
      </c>
      <c r="AZ54" s="110" t="s">
        <v>71</v>
      </c>
      <c r="BA54" s="110" t="s">
        <v>72</v>
      </c>
      <c r="BB54" s="111"/>
      <c r="BC54" s="110" t="s">
        <v>70</v>
      </c>
      <c r="BD54" s="110" t="s">
        <v>71</v>
      </c>
      <c r="BE54" s="110" t="s">
        <v>72</v>
      </c>
    </row>
    <row r="55" spans="1:61" ht="15" customHeight="1" x14ac:dyDescent="0.25">
      <c r="A55" s="127"/>
      <c r="B55" s="113"/>
      <c r="C55" s="113"/>
      <c r="D55" s="113"/>
      <c r="E55" s="114"/>
      <c r="F55" s="113"/>
      <c r="G55" s="113"/>
      <c r="H55" s="113"/>
      <c r="I55" s="114"/>
      <c r="J55" s="113"/>
      <c r="K55" s="113"/>
      <c r="L55" s="113"/>
      <c r="M55" s="114"/>
      <c r="N55" s="113"/>
      <c r="O55" s="113"/>
      <c r="P55" s="113"/>
      <c r="Q55" s="114"/>
      <c r="R55" s="113"/>
      <c r="S55" s="113"/>
      <c r="T55" s="113"/>
      <c r="U55" s="114"/>
      <c r="V55" s="113"/>
      <c r="W55" s="113"/>
      <c r="X55" s="113"/>
      <c r="Y55" s="114"/>
      <c r="Z55" s="113"/>
      <c r="AA55" s="113"/>
      <c r="AB55" s="113"/>
      <c r="AD55" s="127"/>
      <c r="AE55" s="113"/>
      <c r="AF55" s="113"/>
      <c r="AG55" s="113"/>
      <c r="AH55" s="114"/>
      <c r="AI55" s="113"/>
      <c r="AJ55" s="113"/>
      <c r="AK55" s="113"/>
      <c r="AL55" s="114"/>
      <c r="AM55" s="113"/>
      <c r="AN55" s="113"/>
      <c r="AO55" s="113"/>
      <c r="AP55" s="114"/>
      <c r="AQ55" s="113"/>
      <c r="AR55" s="113"/>
      <c r="AS55" s="113"/>
      <c r="AT55" s="114"/>
      <c r="AU55" s="113"/>
      <c r="AV55" s="113"/>
      <c r="AW55" s="113"/>
      <c r="AX55" s="114"/>
      <c r="AY55" s="113"/>
      <c r="AZ55" s="113"/>
      <c r="BA55" s="113"/>
      <c r="BB55" s="114"/>
      <c r="BC55" s="113"/>
      <c r="BD55" s="113"/>
      <c r="BE55" s="113"/>
    </row>
    <row r="56" spans="1:61" s="149" customFormat="1" ht="15" customHeight="1" x14ac:dyDescent="0.25">
      <c r="A56" s="151" t="s">
        <v>262</v>
      </c>
      <c r="B56" s="153">
        <f>SUM(B58:B83)</f>
        <v>587</v>
      </c>
      <c r="C56" s="153">
        <f>SUM(C58:C83)</f>
        <v>289</v>
      </c>
      <c r="D56" s="153">
        <f>SUM(D58:D83)</f>
        <v>298</v>
      </c>
      <c r="E56" s="153"/>
      <c r="F56" s="231" t="s">
        <v>61</v>
      </c>
      <c r="G56" s="231" t="s">
        <v>61</v>
      </c>
      <c r="H56" s="231" t="s">
        <v>61</v>
      </c>
      <c r="I56" s="231"/>
      <c r="J56" s="231" t="s">
        <v>61</v>
      </c>
      <c r="K56" s="231" t="s">
        <v>61</v>
      </c>
      <c r="L56" s="231" t="s">
        <v>61</v>
      </c>
      <c r="M56" s="231"/>
      <c r="N56" s="231" t="s">
        <v>61</v>
      </c>
      <c r="O56" s="231" t="s">
        <v>61</v>
      </c>
      <c r="P56" s="231" t="s">
        <v>61</v>
      </c>
      <c r="Q56" s="153"/>
      <c r="R56" s="153">
        <f>SUM(R58:R83)</f>
        <v>228</v>
      </c>
      <c r="S56" s="153">
        <f>SUM(S58:S83)</f>
        <v>111</v>
      </c>
      <c r="T56" s="153">
        <f>SUM(T58:T83)</f>
        <v>117</v>
      </c>
      <c r="U56" s="153"/>
      <c r="V56" s="153">
        <f>SUM(V58:V83)</f>
        <v>189</v>
      </c>
      <c r="W56" s="153">
        <f>SUM(W58:W83)</f>
        <v>89</v>
      </c>
      <c r="X56" s="153">
        <f>SUM(X58:X83)</f>
        <v>100</v>
      </c>
      <c r="Y56" s="153"/>
      <c r="Z56" s="153">
        <f>SUM(Z58:Z83)</f>
        <v>170</v>
      </c>
      <c r="AA56" s="153">
        <f>SUM(AA58:AA83)</f>
        <v>89</v>
      </c>
      <c r="AB56" s="153">
        <f>SUM(AB58:AB83)</f>
        <v>81</v>
      </c>
      <c r="AD56" s="151" t="s">
        <v>262</v>
      </c>
      <c r="AE56" s="212">
        <f>+B56/(B56+B13)*100</f>
        <v>4.7216859716859716</v>
      </c>
      <c r="AF56" s="212">
        <f t="shared" ref="AF56:AG56" si="19">+C56/(C56+C13)*100</f>
        <v>6.3825088339222606</v>
      </c>
      <c r="AG56" s="212">
        <f t="shared" si="19"/>
        <v>3.7702429149797574</v>
      </c>
      <c r="AH56" s="164"/>
      <c r="AI56" s="212" t="s">
        <v>17</v>
      </c>
      <c r="AJ56" s="212" t="s">
        <v>17</v>
      </c>
      <c r="AK56" s="212" t="s">
        <v>17</v>
      </c>
      <c r="AL56" s="164"/>
      <c r="AM56" s="212" t="s">
        <v>17</v>
      </c>
      <c r="AN56" s="212" t="s">
        <v>17</v>
      </c>
      <c r="AO56" s="212" t="s">
        <v>17</v>
      </c>
      <c r="AP56" s="164"/>
      <c r="AQ56" s="212" t="s">
        <v>17</v>
      </c>
      <c r="AR56" s="212" t="s">
        <v>17</v>
      </c>
      <c r="AS56" s="212" t="s">
        <v>17</v>
      </c>
      <c r="AT56" s="164"/>
      <c r="AU56" s="212">
        <f>+R56/(R56+R13)*100</f>
        <v>4.1880969875091845</v>
      </c>
      <c r="AV56" s="212">
        <f t="shared" ref="AV56" si="20">+S56/(S56+S13)*100</f>
        <v>5.4225696140693698</v>
      </c>
      <c r="AW56" s="212">
        <f t="shared" ref="AW56" si="21">+T56/(T56+T13)*100</f>
        <v>3.4442154842508095</v>
      </c>
      <c r="AX56" s="164"/>
      <c r="AY56" s="212">
        <f>+V56/(V56+V13)*100</f>
        <v>4.7108673978065809</v>
      </c>
      <c r="AZ56" s="212">
        <f t="shared" ref="AZ56" si="22">+W56/(W56+W13)*100</f>
        <v>6.2237762237762233</v>
      </c>
      <c r="BA56" s="212">
        <f t="shared" ref="BA56" si="23">+X56/(X56+X13)*100</f>
        <v>3.8729666924864445</v>
      </c>
      <c r="BB56" s="164"/>
      <c r="BC56" s="212">
        <f>+Z56/(Z56+Z13)*100</f>
        <v>5.7123655913978491</v>
      </c>
      <c r="BD56" s="212">
        <f t="shared" ref="BD56" si="24">+AA56/(AA56+AA13)*100</f>
        <v>8.4681255946717418</v>
      </c>
      <c r="BE56" s="212">
        <f t="shared" ref="BE56" si="25">+AB56/(AB56+AB13)*100</f>
        <v>4.2077922077922079</v>
      </c>
      <c r="BF56" s="151"/>
      <c r="BG56" s="151"/>
      <c r="BH56" s="151"/>
      <c r="BI56" s="151"/>
    </row>
    <row r="57" spans="1:61" ht="15" customHeight="1" x14ac:dyDescent="0.25">
      <c r="B57" s="150"/>
      <c r="C57" s="150"/>
      <c r="D57" s="150"/>
      <c r="E57" s="150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E57" s="126"/>
      <c r="AF57" s="126"/>
      <c r="AG57" s="126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26"/>
      <c r="AV57" s="126"/>
      <c r="AW57" s="126"/>
      <c r="AX57" s="150"/>
      <c r="AY57" s="126"/>
      <c r="AZ57" s="126"/>
      <c r="BA57" s="126"/>
      <c r="BB57" s="150"/>
      <c r="BC57" s="126"/>
      <c r="BD57" s="126"/>
      <c r="BE57" s="126"/>
    </row>
    <row r="58" spans="1:61" ht="15" customHeight="1" x14ac:dyDescent="0.2">
      <c r="A58" s="207" t="s">
        <v>79</v>
      </c>
      <c r="B58" s="272">
        <v>2</v>
      </c>
      <c r="C58" s="272">
        <v>2</v>
      </c>
      <c r="D58" s="272">
        <v>0</v>
      </c>
      <c r="E58" s="272"/>
      <c r="F58" s="231">
        <v>0</v>
      </c>
      <c r="G58" s="231">
        <v>0</v>
      </c>
      <c r="H58" s="231">
        <v>0</v>
      </c>
      <c r="I58" s="231"/>
      <c r="J58" s="231">
        <v>0</v>
      </c>
      <c r="K58" s="231">
        <v>0</v>
      </c>
      <c r="L58" s="231">
        <v>0</v>
      </c>
      <c r="M58" s="231"/>
      <c r="N58" s="231">
        <v>0</v>
      </c>
      <c r="O58" s="231">
        <v>0</v>
      </c>
      <c r="P58" s="231">
        <v>0</v>
      </c>
      <c r="Q58" s="272"/>
      <c r="R58" s="272">
        <v>0</v>
      </c>
      <c r="S58" s="272">
        <v>0</v>
      </c>
      <c r="T58" s="272">
        <v>0</v>
      </c>
      <c r="U58" s="272"/>
      <c r="V58" s="272">
        <v>1</v>
      </c>
      <c r="W58" s="272">
        <v>1</v>
      </c>
      <c r="X58" s="272">
        <v>0</v>
      </c>
      <c r="Y58" s="272"/>
      <c r="Z58" s="272">
        <v>1</v>
      </c>
      <c r="AA58" s="272">
        <v>1</v>
      </c>
      <c r="AB58" s="272">
        <v>0</v>
      </c>
      <c r="AD58" s="207" t="s">
        <v>79</v>
      </c>
      <c r="AE58" s="126">
        <f t="shared" ref="AE58:AE83" si="26">+B58/(B58+B15)*100</f>
        <v>0.68259385665529015</v>
      </c>
      <c r="AF58" s="126">
        <f t="shared" ref="AF58:AF83" si="27">+C58/(C58+C15)*100</f>
        <v>2.2222222222222223</v>
      </c>
      <c r="AG58" s="126">
        <f t="shared" ref="AG58:AG83" si="28">+D58/(D58+D15)*100</f>
        <v>0</v>
      </c>
      <c r="AH58" s="119"/>
      <c r="AI58" s="126" t="s">
        <v>17</v>
      </c>
      <c r="AJ58" s="126" t="s">
        <v>17</v>
      </c>
      <c r="AK58" s="126" t="s">
        <v>17</v>
      </c>
      <c r="AL58" s="119"/>
      <c r="AM58" s="126" t="s">
        <v>17</v>
      </c>
      <c r="AN58" s="126" t="s">
        <v>17</v>
      </c>
      <c r="AO58" s="126" t="s">
        <v>17</v>
      </c>
      <c r="AP58" s="119"/>
      <c r="AQ58" s="126" t="s">
        <v>17</v>
      </c>
      <c r="AR58" s="126" t="s">
        <v>17</v>
      </c>
      <c r="AS58" s="126" t="s">
        <v>17</v>
      </c>
      <c r="AT58" s="119"/>
      <c r="AU58" s="126">
        <f t="shared" ref="AU58:AU83" si="29">+R58/(R58+R15)*100</f>
        <v>0</v>
      </c>
      <c r="AV58" s="126">
        <f t="shared" ref="AV58:AV83" si="30">+S58/(S58+S15)*100</f>
        <v>0</v>
      </c>
      <c r="AW58" s="126">
        <f t="shared" ref="AW58:AW83" si="31">+T58/(T58+T15)*100</f>
        <v>0</v>
      </c>
      <c r="AX58" s="119"/>
      <c r="AY58" s="126">
        <f t="shared" ref="AY58:AY83" si="32">+V58/(V58+V15)*100</f>
        <v>1.0526315789473684</v>
      </c>
      <c r="AZ58" s="126">
        <f t="shared" ref="AZ58:AZ83" si="33">+W58/(W58+W15)*100</f>
        <v>3.8461538461538463</v>
      </c>
      <c r="BA58" s="126">
        <f t="shared" ref="BA58:BA83" si="34">+X58/(X58+X15)*100</f>
        <v>0</v>
      </c>
      <c r="BB58" s="119"/>
      <c r="BC58" s="126">
        <f t="shared" ref="BC58:BC83" si="35">+Z58/(Z58+Z15)*100</f>
        <v>1.4705882352941175</v>
      </c>
      <c r="BD58" s="126">
        <f t="shared" ref="BD58:BD83" si="36">+AA58/(AA58+AA15)*100</f>
        <v>4.5454545454545459</v>
      </c>
      <c r="BE58" s="126">
        <f t="shared" ref="BE58:BE83" si="37">+AB58/(AB58+AB15)*100</f>
        <v>0</v>
      </c>
    </row>
    <row r="59" spans="1:61" ht="15" customHeight="1" x14ac:dyDescent="0.2">
      <c r="A59" s="207" t="s">
        <v>80</v>
      </c>
      <c r="B59" s="272">
        <v>4</v>
      </c>
      <c r="C59" s="272">
        <v>4</v>
      </c>
      <c r="D59" s="272">
        <v>0</v>
      </c>
      <c r="E59" s="272"/>
      <c r="F59" s="231">
        <v>0</v>
      </c>
      <c r="G59" s="231">
        <v>0</v>
      </c>
      <c r="H59" s="231">
        <v>0</v>
      </c>
      <c r="I59" s="231"/>
      <c r="J59" s="231">
        <v>0</v>
      </c>
      <c r="K59" s="231">
        <v>0</v>
      </c>
      <c r="L59" s="231">
        <v>0</v>
      </c>
      <c r="M59" s="231"/>
      <c r="N59" s="231">
        <v>0</v>
      </c>
      <c r="O59" s="231">
        <v>0</v>
      </c>
      <c r="P59" s="231">
        <v>0</v>
      </c>
      <c r="Q59" s="272"/>
      <c r="R59" s="272">
        <v>0</v>
      </c>
      <c r="S59" s="272">
        <v>0</v>
      </c>
      <c r="T59" s="272">
        <v>0</v>
      </c>
      <c r="U59" s="272"/>
      <c r="V59" s="272">
        <v>0</v>
      </c>
      <c r="W59" s="272">
        <v>0</v>
      </c>
      <c r="X59" s="272">
        <v>0</v>
      </c>
      <c r="Y59" s="272"/>
      <c r="Z59" s="272">
        <v>4</v>
      </c>
      <c r="AA59" s="272">
        <v>4</v>
      </c>
      <c r="AB59" s="272">
        <v>0</v>
      </c>
      <c r="AD59" s="207" t="s">
        <v>80</v>
      </c>
      <c r="AE59" s="126">
        <f t="shared" si="26"/>
        <v>0.88495575221238942</v>
      </c>
      <c r="AF59" s="126">
        <f t="shared" si="27"/>
        <v>3.0769230769230771</v>
      </c>
      <c r="AG59" s="126">
        <f t="shared" si="28"/>
        <v>0</v>
      </c>
      <c r="AH59" s="119"/>
      <c r="AI59" s="126" t="s">
        <v>17</v>
      </c>
      <c r="AJ59" s="126" t="s">
        <v>17</v>
      </c>
      <c r="AK59" s="126" t="s">
        <v>17</v>
      </c>
      <c r="AL59" s="119"/>
      <c r="AM59" s="126" t="s">
        <v>17</v>
      </c>
      <c r="AN59" s="126" t="s">
        <v>17</v>
      </c>
      <c r="AO59" s="126" t="s">
        <v>17</v>
      </c>
      <c r="AP59" s="119"/>
      <c r="AQ59" s="126" t="s">
        <v>17</v>
      </c>
      <c r="AR59" s="126" t="s">
        <v>17</v>
      </c>
      <c r="AS59" s="126" t="s">
        <v>17</v>
      </c>
      <c r="AT59" s="119"/>
      <c r="AU59" s="126">
        <f t="shared" si="29"/>
        <v>0</v>
      </c>
      <c r="AV59" s="126">
        <f t="shared" si="30"/>
        <v>0</v>
      </c>
      <c r="AW59" s="126">
        <f t="shared" si="31"/>
        <v>0</v>
      </c>
      <c r="AX59" s="119"/>
      <c r="AY59" s="126">
        <f t="shared" si="32"/>
        <v>0</v>
      </c>
      <c r="AZ59" s="126">
        <f t="shared" si="33"/>
        <v>0</v>
      </c>
      <c r="BA59" s="126">
        <f t="shared" si="34"/>
        <v>0</v>
      </c>
      <c r="BB59" s="119"/>
      <c r="BC59" s="126">
        <f t="shared" si="35"/>
        <v>4</v>
      </c>
      <c r="BD59" s="126">
        <f t="shared" si="36"/>
        <v>12.903225806451612</v>
      </c>
      <c r="BE59" s="126">
        <f t="shared" si="37"/>
        <v>0</v>
      </c>
    </row>
    <row r="60" spans="1:61" ht="15" customHeight="1" x14ac:dyDescent="0.2">
      <c r="A60" s="207" t="s">
        <v>170</v>
      </c>
      <c r="B60" s="272">
        <v>2</v>
      </c>
      <c r="C60" s="272">
        <v>2</v>
      </c>
      <c r="D60" s="272">
        <v>0</v>
      </c>
      <c r="E60" s="272"/>
      <c r="F60" s="231">
        <v>0</v>
      </c>
      <c r="G60" s="231">
        <v>0</v>
      </c>
      <c r="H60" s="231">
        <v>0</v>
      </c>
      <c r="I60" s="231"/>
      <c r="J60" s="231">
        <v>0</v>
      </c>
      <c r="K60" s="231">
        <v>0</v>
      </c>
      <c r="L60" s="231">
        <v>0</v>
      </c>
      <c r="M60" s="231"/>
      <c r="N60" s="231">
        <v>0</v>
      </c>
      <c r="O60" s="231">
        <v>0</v>
      </c>
      <c r="P60" s="231">
        <v>0</v>
      </c>
      <c r="Q60" s="272"/>
      <c r="R60" s="272">
        <v>1</v>
      </c>
      <c r="S60" s="272">
        <v>1</v>
      </c>
      <c r="T60" s="272">
        <v>0</v>
      </c>
      <c r="U60" s="272"/>
      <c r="V60" s="272">
        <v>0</v>
      </c>
      <c r="W60" s="272">
        <v>0</v>
      </c>
      <c r="X60" s="272">
        <v>0</v>
      </c>
      <c r="Y60" s="272"/>
      <c r="Z60" s="272">
        <v>1</v>
      </c>
      <c r="AA60" s="272">
        <v>1</v>
      </c>
      <c r="AB60" s="272">
        <v>0</v>
      </c>
      <c r="AD60" s="207" t="s">
        <v>170</v>
      </c>
      <c r="AE60" s="126">
        <f t="shared" si="26"/>
        <v>1.2269938650306749</v>
      </c>
      <c r="AF60" s="126">
        <f t="shared" si="27"/>
        <v>3.0769230769230771</v>
      </c>
      <c r="AG60" s="126">
        <f t="shared" si="28"/>
        <v>0</v>
      </c>
      <c r="AH60" s="119"/>
      <c r="AI60" s="126" t="s">
        <v>17</v>
      </c>
      <c r="AJ60" s="126" t="s">
        <v>17</v>
      </c>
      <c r="AK60" s="126" t="s">
        <v>17</v>
      </c>
      <c r="AL60" s="119"/>
      <c r="AM60" s="126" t="s">
        <v>17</v>
      </c>
      <c r="AN60" s="126" t="s">
        <v>17</v>
      </c>
      <c r="AO60" s="126" t="s">
        <v>17</v>
      </c>
      <c r="AP60" s="119"/>
      <c r="AQ60" s="126" t="s">
        <v>17</v>
      </c>
      <c r="AR60" s="126" t="s">
        <v>17</v>
      </c>
      <c r="AS60" s="126" t="s">
        <v>17</v>
      </c>
      <c r="AT60" s="119"/>
      <c r="AU60" s="126">
        <f t="shared" si="29"/>
        <v>1</v>
      </c>
      <c r="AV60" s="126">
        <f t="shared" si="30"/>
        <v>2.5</v>
      </c>
      <c r="AW60" s="126">
        <f t="shared" si="31"/>
        <v>0</v>
      </c>
      <c r="AX60" s="119"/>
      <c r="AY60" s="126">
        <f t="shared" si="32"/>
        <v>0</v>
      </c>
      <c r="AZ60" s="126">
        <f t="shared" si="33"/>
        <v>0</v>
      </c>
      <c r="BA60" s="126">
        <f t="shared" si="34"/>
        <v>0</v>
      </c>
      <c r="BB60" s="119"/>
      <c r="BC60" s="126">
        <f t="shared" si="35"/>
        <v>4.3478260869565215</v>
      </c>
      <c r="BD60" s="126">
        <f t="shared" si="36"/>
        <v>12.5</v>
      </c>
      <c r="BE60" s="126">
        <f t="shared" si="37"/>
        <v>0</v>
      </c>
    </row>
    <row r="61" spans="1:61" ht="15" customHeight="1" x14ac:dyDescent="0.2">
      <c r="A61" s="207" t="s">
        <v>82</v>
      </c>
      <c r="B61" s="272">
        <v>109</v>
      </c>
      <c r="C61" s="272">
        <v>48</v>
      </c>
      <c r="D61" s="272">
        <v>61</v>
      </c>
      <c r="E61" s="272"/>
      <c r="F61" s="231">
        <v>0</v>
      </c>
      <c r="G61" s="231">
        <v>0</v>
      </c>
      <c r="H61" s="231">
        <v>0</v>
      </c>
      <c r="I61" s="231"/>
      <c r="J61" s="231">
        <v>0</v>
      </c>
      <c r="K61" s="231">
        <v>0</v>
      </c>
      <c r="L61" s="231">
        <v>0</v>
      </c>
      <c r="M61" s="231"/>
      <c r="N61" s="231">
        <v>0</v>
      </c>
      <c r="O61" s="231">
        <v>0</v>
      </c>
      <c r="P61" s="231">
        <v>0</v>
      </c>
      <c r="Q61" s="272"/>
      <c r="R61" s="272">
        <v>32</v>
      </c>
      <c r="S61" s="272">
        <v>18</v>
      </c>
      <c r="T61" s="272">
        <v>14</v>
      </c>
      <c r="U61" s="272"/>
      <c r="V61" s="272">
        <v>57</v>
      </c>
      <c r="W61" s="272">
        <v>20</v>
      </c>
      <c r="X61" s="272">
        <v>37</v>
      </c>
      <c r="Y61" s="272"/>
      <c r="Z61" s="272">
        <v>20</v>
      </c>
      <c r="AA61" s="272">
        <v>10</v>
      </c>
      <c r="AB61" s="272">
        <v>10</v>
      </c>
      <c r="AD61" s="207" t="s">
        <v>82</v>
      </c>
      <c r="AE61" s="126">
        <f t="shared" si="26"/>
        <v>10.998990918264379</v>
      </c>
      <c r="AF61" s="126">
        <f t="shared" si="27"/>
        <v>13.793103448275861</v>
      </c>
      <c r="AG61" s="126">
        <f t="shared" si="28"/>
        <v>9.4867807153965789</v>
      </c>
      <c r="AH61" s="119"/>
      <c r="AI61" s="126" t="s">
        <v>17</v>
      </c>
      <c r="AJ61" s="126" t="s">
        <v>17</v>
      </c>
      <c r="AK61" s="126" t="s">
        <v>17</v>
      </c>
      <c r="AL61" s="119"/>
      <c r="AM61" s="126" t="s">
        <v>17</v>
      </c>
      <c r="AN61" s="126" t="s">
        <v>17</v>
      </c>
      <c r="AO61" s="126" t="s">
        <v>17</v>
      </c>
      <c r="AP61" s="119"/>
      <c r="AQ61" s="126" t="s">
        <v>17</v>
      </c>
      <c r="AR61" s="126" t="s">
        <v>17</v>
      </c>
      <c r="AS61" s="126" t="s">
        <v>17</v>
      </c>
      <c r="AT61" s="119"/>
      <c r="AU61" s="126">
        <f t="shared" si="29"/>
        <v>8.4880636604774526</v>
      </c>
      <c r="AV61" s="126">
        <f t="shared" si="30"/>
        <v>13.043478260869565</v>
      </c>
      <c r="AW61" s="126">
        <f t="shared" si="31"/>
        <v>5.8577405857740583</v>
      </c>
      <c r="AX61" s="119"/>
      <c r="AY61" s="126">
        <f t="shared" si="32"/>
        <v>15.2</v>
      </c>
      <c r="AZ61" s="126">
        <f t="shared" si="33"/>
        <v>14.705882352941178</v>
      </c>
      <c r="BA61" s="126">
        <f t="shared" si="34"/>
        <v>15.481171548117153</v>
      </c>
      <c r="BB61" s="119"/>
      <c r="BC61" s="126">
        <f t="shared" si="35"/>
        <v>8.3682008368200833</v>
      </c>
      <c r="BD61" s="126">
        <f t="shared" si="36"/>
        <v>13.513513513513514</v>
      </c>
      <c r="BE61" s="126">
        <f t="shared" si="37"/>
        <v>6.0606060606060606</v>
      </c>
    </row>
    <row r="62" spans="1:61" ht="15" customHeight="1" x14ac:dyDescent="0.2">
      <c r="A62" s="207" t="s">
        <v>83</v>
      </c>
      <c r="B62" s="272">
        <v>16</v>
      </c>
      <c r="C62" s="272">
        <v>7</v>
      </c>
      <c r="D62" s="272">
        <v>9</v>
      </c>
      <c r="E62" s="272"/>
      <c r="F62" s="231">
        <v>0</v>
      </c>
      <c r="G62" s="231">
        <v>0</v>
      </c>
      <c r="H62" s="231">
        <v>0</v>
      </c>
      <c r="I62" s="231"/>
      <c r="J62" s="231">
        <v>0</v>
      </c>
      <c r="K62" s="231">
        <v>0</v>
      </c>
      <c r="L62" s="231">
        <v>0</v>
      </c>
      <c r="M62" s="231"/>
      <c r="N62" s="231">
        <v>0</v>
      </c>
      <c r="O62" s="231">
        <v>0</v>
      </c>
      <c r="P62" s="231">
        <v>0</v>
      </c>
      <c r="Q62" s="272"/>
      <c r="R62" s="272">
        <v>5</v>
      </c>
      <c r="S62" s="272">
        <v>2</v>
      </c>
      <c r="T62" s="272">
        <v>3</v>
      </c>
      <c r="U62" s="272"/>
      <c r="V62" s="272">
        <v>6</v>
      </c>
      <c r="W62" s="272">
        <v>2</v>
      </c>
      <c r="X62" s="272">
        <v>4</v>
      </c>
      <c r="Y62" s="272"/>
      <c r="Z62" s="272">
        <v>5</v>
      </c>
      <c r="AA62" s="272">
        <v>3</v>
      </c>
      <c r="AB62" s="272">
        <v>2</v>
      </c>
      <c r="AD62" s="207" t="s">
        <v>83</v>
      </c>
      <c r="AE62" s="126">
        <f t="shared" si="26"/>
        <v>8.938547486033519</v>
      </c>
      <c r="AF62" s="126">
        <f t="shared" si="27"/>
        <v>12.068965517241379</v>
      </c>
      <c r="AG62" s="126">
        <f t="shared" si="28"/>
        <v>7.4380165289256199</v>
      </c>
      <c r="AH62" s="119"/>
      <c r="AI62" s="126" t="s">
        <v>17</v>
      </c>
      <c r="AJ62" s="126" t="s">
        <v>17</v>
      </c>
      <c r="AK62" s="126" t="s">
        <v>17</v>
      </c>
      <c r="AL62" s="119"/>
      <c r="AM62" s="126" t="s">
        <v>17</v>
      </c>
      <c r="AN62" s="126" t="s">
        <v>17</v>
      </c>
      <c r="AO62" s="126" t="s">
        <v>17</v>
      </c>
      <c r="AP62" s="119"/>
      <c r="AQ62" s="126" t="s">
        <v>17</v>
      </c>
      <c r="AR62" s="126" t="s">
        <v>17</v>
      </c>
      <c r="AS62" s="126" t="s">
        <v>17</v>
      </c>
      <c r="AT62" s="119"/>
      <c r="AU62" s="126">
        <f t="shared" si="29"/>
        <v>6.1728395061728394</v>
      </c>
      <c r="AV62" s="126">
        <f t="shared" si="30"/>
        <v>7.6923076923076925</v>
      </c>
      <c r="AW62" s="126">
        <f t="shared" si="31"/>
        <v>5.4545454545454541</v>
      </c>
      <c r="AX62" s="119"/>
      <c r="AY62" s="126">
        <f t="shared" si="32"/>
        <v>11.538461538461538</v>
      </c>
      <c r="AZ62" s="126">
        <f t="shared" si="33"/>
        <v>9.5238095238095237</v>
      </c>
      <c r="BA62" s="126">
        <f t="shared" si="34"/>
        <v>12.903225806451612</v>
      </c>
      <c r="BB62" s="119"/>
      <c r="BC62" s="126">
        <f t="shared" si="35"/>
        <v>10.869565217391305</v>
      </c>
      <c r="BD62" s="126">
        <f t="shared" si="36"/>
        <v>27.27272727272727</v>
      </c>
      <c r="BE62" s="126">
        <f t="shared" si="37"/>
        <v>5.7142857142857144</v>
      </c>
    </row>
    <row r="63" spans="1:61" ht="15" customHeight="1" x14ac:dyDescent="0.2">
      <c r="A63" s="207" t="s">
        <v>84</v>
      </c>
      <c r="B63" s="272">
        <v>6</v>
      </c>
      <c r="C63" s="272">
        <v>5</v>
      </c>
      <c r="D63" s="272">
        <v>1</v>
      </c>
      <c r="E63" s="272"/>
      <c r="F63" s="231">
        <v>0</v>
      </c>
      <c r="G63" s="231">
        <v>0</v>
      </c>
      <c r="H63" s="231">
        <v>0</v>
      </c>
      <c r="I63" s="231"/>
      <c r="J63" s="231">
        <v>0</v>
      </c>
      <c r="K63" s="231">
        <v>0</v>
      </c>
      <c r="L63" s="231">
        <v>0</v>
      </c>
      <c r="M63" s="231"/>
      <c r="N63" s="231">
        <v>0</v>
      </c>
      <c r="O63" s="231">
        <v>0</v>
      </c>
      <c r="P63" s="231">
        <v>0</v>
      </c>
      <c r="Q63" s="272"/>
      <c r="R63" s="272">
        <v>5</v>
      </c>
      <c r="S63" s="272">
        <v>4</v>
      </c>
      <c r="T63" s="272">
        <v>1</v>
      </c>
      <c r="U63" s="272"/>
      <c r="V63" s="272">
        <v>0</v>
      </c>
      <c r="W63" s="272">
        <v>0</v>
      </c>
      <c r="X63" s="272">
        <v>0</v>
      </c>
      <c r="Y63" s="272"/>
      <c r="Z63" s="272">
        <v>1</v>
      </c>
      <c r="AA63" s="272">
        <v>1</v>
      </c>
      <c r="AB63" s="272">
        <v>0</v>
      </c>
      <c r="AD63" s="207" t="s">
        <v>84</v>
      </c>
      <c r="AE63" s="126">
        <f t="shared" si="26"/>
        <v>1.7241379310344827</v>
      </c>
      <c r="AF63" s="126">
        <f t="shared" si="27"/>
        <v>3.7593984962406015</v>
      </c>
      <c r="AG63" s="126">
        <f t="shared" si="28"/>
        <v>0.46511627906976744</v>
      </c>
      <c r="AH63" s="119"/>
      <c r="AI63" s="126" t="s">
        <v>17</v>
      </c>
      <c r="AJ63" s="126" t="s">
        <v>17</v>
      </c>
      <c r="AK63" s="126" t="s">
        <v>17</v>
      </c>
      <c r="AL63" s="119"/>
      <c r="AM63" s="126" t="s">
        <v>17</v>
      </c>
      <c r="AN63" s="126" t="s">
        <v>17</v>
      </c>
      <c r="AO63" s="126" t="s">
        <v>17</v>
      </c>
      <c r="AP63" s="119"/>
      <c r="AQ63" s="126" t="s">
        <v>17</v>
      </c>
      <c r="AR63" s="126" t="s">
        <v>17</v>
      </c>
      <c r="AS63" s="126" t="s">
        <v>17</v>
      </c>
      <c r="AT63" s="119"/>
      <c r="AU63" s="126">
        <f t="shared" si="29"/>
        <v>4.0650406504065035</v>
      </c>
      <c r="AV63" s="126">
        <f t="shared" si="30"/>
        <v>7.8431372549019605</v>
      </c>
      <c r="AW63" s="126">
        <f t="shared" si="31"/>
        <v>1.3888888888888888</v>
      </c>
      <c r="AX63" s="119"/>
      <c r="AY63" s="126">
        <f t="shared" si="32"/>
        <v>0</v>
      </c>
      <c r="AZ63" s="126">
        <f t="shared" si="33"/>
        <v>0</v>
      </c>
      <c r="BA63" s="126">
        <f t="shared" si="34"/>
        <v>0</v>
      </c>
      <c r="BB63" s="119"/>
      <c r="BC63" s="126">
        <f t="shared" si="35"/>
        <v>1.1363636363636365</v>
      </c>
      <c r="BD63" s="126">
        <f t="shared" si="36"/>
        <v>2.9411764705882351</v>
      </c>
      <c r="BE63" s="126">
        <f t="shared" si="37"/>
        <v>0</v>
      </c>
    </row>
    <row r="64" spans="1:61" ht="15" customHeight="1" x14ac:dyDescent="0.2">
      <c r="A64" s="207" t="s">
        <v>85</v>
      </c>
      <c r="B64" s="272">
        <v>1</v>
      </c>
      <c r="C64" s="272">
        <v>1</v>
      </c>
      <c r="D64" s="272">
        <v>0</v>
      </c>
      <c r="E64" s="272"/>
      <c r="F64" s="231">
        <v>0</v>
      </c>
      <c r="G64" s="231">
        <v>0</v>
      </c>
      <c r="H64" s="231">
        <v>0</v>
      </c>
      <c r="I64" s="231"/>
      <c r="J64" s="231">
        <v>0</v>
      </c>
      <c r="K64" s="231">
        <v>0</v>
      </c>
      <c r="L64" s="231">
        <v>0</v>
      </c>
      <c r="M64" s="231"/>
      <c r="N64" s="231">
        <v>0</v>
      </c>
      <c r="O64" s="231">
        <v>0</v>
      </c>
      <c r="P64" s="231">
        <v>0</v>
      </c>
      <c r="Q64" s="272"/>
      <c r="R64" s="272">
        <v>0</v>
      </c>
      <c r="S64" s="272">
        <v>0</v>
      </c>
      <c r="T64" s="272">
        <v>0</v>
      </c>
      <c r="U64" s="272"/>
      <c r="V64" s="272">
        <v>1</v>
      </c>
      <c r="W64" s="272">
        <v>1</v>
      </c>
      <c r="X64" s="272">
        <v>0</v>
      </c>
      <c r="Y64" s="272"/>
      <c r="Z64" s="272">
        <v>0</v>
      </c>
      <c r="AA64" s="272">
        <v>0</v>
      </c>
      <c r="AB64" s="272">
        <v>0</v>
      </c>
      <c r="AD64" s="207" t="s">
        <v>85</v>
      </c>
      <c r="AE64" s="126">
        <f t="shared" si="26"/>
        <v>0.49751243781094528</v>
      </c>
      <c r="AF64" s="126">
        <f t="shared" si="27"/>
        <v>1.4492753623188406</v>
      </c>
      <c r="AG64" s="126">
        <f t="shared" si="28"/>
        <v>0</v>
      </c>
      <c r="AH64" s="119"/>
      <c r="AI64" s="126" t="s">
        <v>17</v>
      </c>
      <c r="AJ64" s="126" t="s">
        <v>17</v>
      </c>
      <c r="AK64" s="126" t="s">
        <v>17</v>
      </c>
      <c r="AL64" s="119"/>
      <c r="AM64" s="126" t="s">
        <v>17</v>
      </c>
      <c r="AN64" s="126" t="s">
        <v>17</v>
      </c>
      <c r="AO64" s="126" t="s">
        <v>17</v>
      </c>
      <c r="AP64" s="119"/>
      <c r="AQ64" s="126" t="s">
        <v>17</v>
      </c>
      <c r="AR64" s="126" t="s">
        <v>17</v>
      </c>
      <c r="AS64" s="126" t="s">
        <v>17</v>
      </c>
      <c r="AT64" s="119"/>
      <c r="AU64" s="126">
        <f t="shared" si="29"/>
        <v>0</v>
      </c>
      <c r="AV64" s="126">
        <f t="shared" si="30"/>
        <v>0</v>
      </c>
      <c r="AW64" s="126">
        <f t="shared" si="31"/>
        <v>0</v>
      </c>
      <c r="AX64" s="119"/>
      <c r="AY64" s="126">
        <f t="shared" si="32"/>
        <v>1.3333333333333335</v>
      </c>
      <c r="AZ64" s="126">
        <f t="shared" si="33"/>
        <v>4</v>
      </c>
      <c r="BA64" s="126">
        <f t="shared" si="34"/>
        <v>0</v>
      </c>
      <c r="BB64" s="119"/>
      <c r="BC64" s="126">
        <f t="shared" si="35"/>
        <v>0</v>
      </c>
      <c r="BD64" s="126">
        <f t="shared" si="36"/>
        <v>0</v>
      </c>
      <c r="BE64" s="126">
        <f t="shared" si="37"/>
        <v>0</v>
      </c>
    </row>
    <row r="65" spans="1:57" ht="15" customHeight="1" x14ac:dyDescent="0.2">
      <c r="A65" s="207" t="s">
        <v>86</v>
      </c>
      <c r="B65" s="272">
        <v>97</v>
      </c>
      <c r="C65" s="272">
        <v>51</v>
      </c>
      <c r="D65" s="272">
        <v>46</v>
      </c>
      <c r="E65" s="272"/>
      <c r="F65" s="231">
        <v>0</v>
      </c>
      <c r="G65" s="231">
        <v>0</v>
      </c>
      <c r="H65" s="231">
        <v>0</v>
      </c>
      <c r="I65" s="231"/>
      <c r="J65" s="231">
        <v>0</v>
      </c>
      <c r="K65" s="231">
        <v>0</v>
      </c>
      <c r="L65" s="231">
        <v>0</v>
      </c>
      <c r="M65" s="231"/>
      <c r="N65" s="231">
        <v>0</v>
      </c>
      <c r="O65" s="231">
        <v>0</v>
      </c>
      <c r="P65" s="231">
        <v>0</v>
      </c>
      <c r="Q65" s="272"/>
      <c r="R65" s="272">
        <v>38</v>
      </c>
      <c r="S65" s="272">
        <v>18</v>
      </c>
      <c r="T65" s="272">
        <v>20</v>
      </c>
      <c r="U65" s="272"/>
      <c r="V65" s="272">
        <v>35</v>
      </c>
      <c r="W65" s="272">
        <v>19</v>
      </c>
      <c r="X65" s="272">
        <v>16</v>
      </c>
      <c r="Y65" s="272"/>
      <c r="Z65" s="272">
        <v>24</v>
      </c>
      <c r="AA65" s="272">
        <v>14</v>
      </c>
      <c r="AB65" s="272">
        <v>10</v>
      </c>
      <c r="AD65" s="207" t="s">
        <v>86</v>
      </c>
      <c r="AE65" s="126">
        <f t="shared" si="26"/>
        <v>6.488294314381271</v>
      </c>
      <c r="AF65" s="126">
        <f t="shared" si="27"/>
        <v>7.6923076923076925</v>
      </c>
      <c r="AG65" s="126">
        <f t="shared" si="28"/>
        <v>5.5288461538461533</v>
      </c>
      <c r="AH65" s="119"/>
      <c r="AI65" s="126" t="s">
        <v>17</v>
      </c>
      <c r="AJ65" s="126" t="s">
        <v>17</v>
      </c>
      <c r="AK65" s="126" t="s">
        <v>17</v>
      </c>
      <c r="AL65" s="119"/>
      <c r="AM65" s="126" t="s">
        <v>17</v>
      </c>
      <c r="AN65" s="126" t="s">
        <v>17</v>
      </c>
      <c r="AO65" s="126" t="s">
        <v>17</v>
      </c>
      <c r="AP65" s="119"/>
      <c r="AQ65" s="126" t="s">
        <v>17</v>
      </c>
      <c r="AR65" s="126" t="s">
        <v>17</v>
      </c>
      <c r="AS65" s="126" t="s">
        <v>17</v>
      </c>
      <c r="AT65" s="119"/>
      <c r="AU65" s="126">
        <f t="shared" si="29"/>
        <v>5.019815059445178</v>
      </c>
      <c r="AV65" s="126">
        <f t="shared" si="30"/>
        <v>5.6782334384858046</v>
      </c>
      <c r="AW65" s="126">
        <f t="shared" si="31"/>
        <v>4.5454545454545459</v>
      </c>
      <c r="AX65" s="119"/>
      <c r="AY65" s="126">
        <f t="shared" si="32"/>
        <v>8.454106280193237</v>
      </c>
      <c r="AZ65" s="126">
        <f t="shared" si="33"/>
        <v>9.4527363184079594</v>
      </c>
      <c r="BA65" s="126">
        <f t="shared" si="34"/>
        <v>7.511737089201878</v>
      </c>
      <c r="BB65" s="119"/>
      <c r="BC65" s="126">
        <f t="shared" si="35"/>
        <v>7.4074074074074066</v>
      </c>
      <c r="BD65" s="126">
        <f t="shared" si="36"/>
        <v>9.6551724137931032</v>
      </c>
      <c r="BE65" s="126">
        <f t="shared" si="37"/>
        <v>5.5865921787709496</v>
      </c>
    </row>
    <row r="66" spans="1:57" ht="15" customHeight="1" x14ac:dyDescent="0.2">
      <c r="A66" s="207" t="s">
        <v>87</v>
      </c>
      <c r="B66" s="272">
        <v>2</v>
      </c>
      <c r="C66" s="272">
        <v>1</v>
      </c>
      <c r="D66" s="272">
        <v>1</v>
      </c>
      <c r="E66" s="272"/>
      <c r="F66" s="231">
        <v>0</v>
      </c>
      <c r="G66" s="231">
        <v>0</v>
      </c>
      <c r="H66" s="231">
        <v>0</v>
      </c>
      <c r="I66" s="231"/>
      <c r="J66" s="231">
        <v>0</v>
      </c>
      <c r="K66" s="231">
        <v>0</v>
      </c>
      <c r="L66" s="231">
        <v>0</v>
      </c>
      <c r="M66" s="231"/>
      <c r="N66" s="231">
        <v>0</v>
      </c>
      <c r="O66" s="231">
        <v>0</v>
      </c>
      <c r="P66" s="231">
        <v>0</v>
      </c>
      <c r="Q66" s="272"/>
      <c r="R66" s="272">
        <v>0</v>
      </c>
      <c r="S66" s="272">
        <v>0</v>
      </c>
      <c r="T66" s="272">
        <v>0</v>
      </c>
      <c r="U66" s="272"/>
      <c r="V66" s="272">
        <v>1</v>
      </c>
      <c r="W66" s="272">
        <v>0</v>
      </c>
      <c r="X66" s="272">
        <v>1</v>
      </c>
      <c r="Y66" s="272"/>
      <c r="Z66" s="272">
        <v>1</v>
      </c>
      <c r="AA66" s="272">
        <v>1</v>
      </c>
      <c r="AB66" s="272">
        <v>0</v>
      </c>
      <c r="AD66" s="207" t="s">
        <v>87</v>
      </c>
      <c r="AE66" s="126">
        <f t="shared" si="26"/>
        <v>0.48192771084337355</v>
      </c>
      <c r="AF66" s="126">
        <f t="shared" si="27"/>
        <v>0.61349693251533743</v>
      </c>
      <c r="AG66" s="126">
        <f t="shared" si="28"/>
        <v>0.3968253968253968</v>
      </c>
      <c r="AH66" s="119"/>
      <c r="AI66" s="126" t="s">
        <v>17</v>
      </c>
      <c r="AJ66" s="126" t="s">
        <v>17</v>
      </c>
      <c r="AK66" s="126" t="s">
        <v>17</v>
      </c>
      <c r="AL66" s="119"/>
      <c r="AM66" s="126" t="s">
        <v>17</v>
      </c>
      <c r="AN66" s="126" t="s">
        <v>17</v>
      </c>
      <c r="AO66" s="126" t="s">
        <v>17</v>
      </c>
      <c r="AP66" s="119"/>
      <c r="AQ66" s="126" t="s">
        <v>17</v>
      </c>
      <c r="AR66" s="126" t="s">
        <v>17</v>
      </c>
      <c r="AS66" s="126" t="s">
        <v>17</v>
      </c>
      <c r="AT66" s="119"/>
      <c r="AU66" s="126">
        <f t="shared" si="29"/>
        <v>0</v>
      </c>
      <c r="AV66" s="126">
        <f t="shared" si="30"/>
        <v>0</v>
      </c>
      <c r="AW66" s="126">
        <f t="shared" si="31"/>
        <v>0</v>
      </c>
      <c r="AX66" s="119"/>
      <c r="AY66" s="126">
        <f t="shared" si="32"/>
        <v>0.78740157480314954</v>
      </c>
      <c r="AZ66" s="126">
        <f t="shared" si="33"/>
        <v>0</v>
      </c>
      <c r="BA66" s="126">
        <f t="shared" si="34"/>
        <v>1.1627906976744187</v>
      </c>
      <c r="BB66" s="119"/>
      <c r="BC66" s="126">
        <f t="shared" si="35"/>
        <v>0.98039215686274506</v>
      </c>
      <c r="BD66" s="126">
        <f t="shared" si="36"/>
        <v>2.1739130434782608</v>
      </c>
      <c r="BE66" s="126">
        <f t="shared" si="37"/>
        <v>0</v>
      </c>
    </row>
    <row r="67" spans="1:57" ht="15" customHeight="1" x14ac:dyDescent="0.2">
      <c r="A67" s="207" t="s">
        <v>88</v>
      </c>
      <c r="B67" s="272">
        <v>24</v>
      </c>
      <c r="C67" s="272">
        <v>13</v>
      </c>
      <c r="D67" s="272">
        <v>11</v>
      </c>
      <c r="E67" s="272"/>
      <c r="F67" s="231">
        <v>0</v>
      </c>
      <c r="G67" s="231">
        <v>0</v>
      </c>
      <c r="H67" s="231">
        <v>0</v>
      </c>
      <c r="I67" s="231"/>
      <c r="J67" s="231">
        <v>0</v>
      </c>
      <c r="K67" s="231">
        <v>0</v>
      </c>
      <c r="L67" s="231">
        <v>0</v>
      </c>
      <c r="M67" s="231"/>
      <c r="N67" s="231">
        <v>0</v>
      </c>
      <c r="O67" s="231">
        <v>0</v>
      </c>
      <c r="P67" s="231">
        <v>0</v>
      </c>
      <c r="Q67" s="272"/>
      <c r="R67" s="272">
        <v>9</v>
      </c>
      <c r="S67" s="272">
        <v>6</v>
      </c>
      <c r="T67" s="272">
        <v>3</v>
      </c>
      <c r="U67" s="272"/>
      <c r="V67" s="272">
        <v>11</v>
      </c>
      <c r="W67" s="272">
        <v>4</v>
      </c>
      <c r="X67" s="272">
        <v>7</v>
      </c>
      <c r="Y67" s="272"/>
      <c r="Z67" s="272">
        <v>4</v>
      </c>
      <c r="AA67" s="272">
        <v>3</v>
      </c>
      <c r="AB67" s="272">
        <v>1</v>
      </c>
      <c r="AD67" s="207" t="s">
        <v>88</v>
      </c>
      <c r="AE67" s="126">
        <f t="shared" si="26"/>
        <v>2.7713625866050808</v>
      </c>
      <c r="AF67" s="126">
        <f t="shared" si="27"/>
        <v>4.8872180451127818</v>
      </c>
      <c r="AG67" s="126">
        <f t="shared" si="28"/>
        <v>1.8333333333333333</v>
      </c>
      <c r="AH67" s="119"/>
      <c r="AI67" s="126" t="s">
        <v>17</v>
      </c>
      <c r="AJ67" s="126" t="s">
        <v>17</v>
      </c>
      <c r="AK67" s="126" t="s">
        <v>17</v>
      </c>
      <c r="AL67" s="119"/>
      <c r="AM67" s="126" t="s">
        <v>17</v>
      </c>
      <c r="AN67" s="126" t="s">
        <v>17</v>
      </c>
      <c r="AO67" s="126" t="s">
        <v>17</v>
      </c>
      <c r="AP67" s="119"/>
      <c r="AQ67" s="126" t="s">
        <v>17</v>
      </c>
      <c r="AR67" s="126" t="s">
        <v>17</v>
      </c>
      <c r="AS67" s="126" t="s">
        <v>17</v>
      </c>
      <c r="AT67" s="119"/>
      <c r="AU67" s="126">
        <f t="shared" si="29"/>
        <v>2.0689655172413794</v>
      </c>
      <c r="AV67" s="126">
        <f t="shared" si="30"/>
        <v>3.9735099337748347</v>
      </c>
      <c r="AW67" s="126">
        <f t="shared" si="31"/>
        <v>1.056338028169014</v>
      </c>
      <c r="AX67" s="119"/>
      <c r="AY67" s="126">
        <f t="shared" si="32"/>
        <v>4.5643153526970952</v>
      </c>
      <c r="AZ67" s="126">
        <f t="shared" si="33"/>
        <v>6.4516129032258061</v>
      </c>
      <c r="BA67" s="126">
        <f t="shared" si="34"/>
        <v>3.9106145251396649</v>
      </c>
      <c r="BB67" s="119"/>
      <c r="BC67" s="126">
        <f t="shared" si="35"/>
        <v>2.1052631578947367</v>
      </c>
      <c r="BD67" s="126">
        <f t="shared" si="36"/>
        <v>5.6603773584905666</v>
      </c>
      <c r="BE67" s="126">
        <f t="shared" si="37"/>
        <v>0.72992700729927007</v>
      </c>
    </row>
    <row r="68" spans="1:57" ht="15" customHeight="1" x14ac:dyDescent="0.2">
      <c r="A68" s="207" t="s">
        <v>169</v>
      </c>
      <c r="B68" s="272">
        <v>19</v>
      </c>
      <c r="C68" s="272">
        <v>6</v>
      </c>
      <c r="D68" s="272">
        <v>13</v>
      </c>
      <c r="E68" s="272"/>
      <c r="F68" s="231">
        <v>0</v>
      </c>
      <c r="G68" s="231">
        <v>0</v>
      </c>
      <c r="H68" s="231">
        <v>0</v>
      </c>
      <c r="I68" s="231"/>
      <c r="J68" s="231">
        <v>0</v>
      </c>
      <c r="K68" s="231">
        <v>0</v>
      </c>
      <c r="L68" s="231">
        <v>0</v>
      </c>
      <c r="M68" s="231"/>
      <c r="N68" s="231">
        <v>0</v>
      </c>
      <c r="O68" s="231">
        <v>0</v>
      </c>
      <c r="P68" s="231">
        <v>0</v>
      </c>
      <c r="Q68" s="272"/>
      <c r="R68" s="272">
        <v>10</v>
      </c>
      <c r="S68" s="272">
        <v>3</v>
      </c>
      <c r="T68" s="272">
        <v>7</v>
      </c>
      <c r="U68" s="272"/>
      <c r="V68" s="272">
        <v>4</v>
      </c>
      <c r="W68" s="272">
        <v>1</v>
      </c>
      <c r="X68" s="272">
        <v>3</v>
      </c>
      <c r="Y68" s="272"/>
      <c r="Z68" s="272">
        <v>5</v>
      </c>
      <c r="AA68" s="272">
        <v>2</v>
      </c>
      <c r="AB68" s="272">
        <v>3</v>
      </c>
      <c r="AD68" s="207" t="s">
        <v>169</v>
      </c>
      <c r="AE68" s="126">
        <f t="shared" si="26"/>
        <v>8.1545064377682408</v>
      </c>
      <c r="AF68" s="126">
        <f t="shared" si="27"/>
        <v>7.6923076923076925</v>
      </c>
      <c r="AG68" s="126">
        <f t="shared" si="28"/>
        <v>8.3870967741935498</v>
      </c>
      <c r="AH68" s="119"/>
      <c r="AI68" s="126" t="s">
        <v>17</v>
      </c>
      <c r="AJ68" s="126" t="s">
        <v>17</v>
      </c>
      <c r="AK68" s="126" t="s">
        <v>17</v>
      </c>
      <c r="AL68" s="119"/>
      <c r="AM68" s="126" t="s">
        <v>17</v>
      </c>
      <c r="AN68" s="126" t="s">
        <v>17</v>
      </c>
      <c r="AO68" s="126" t="s">
        <v>17</v>
      </c>
      <c r="AP68" s="119"/>
      <c r="AQ68" s="126" t="s">
        <v>17</v>
      </c>
      <c r="AR68" s="126" t="s">
        <v>17</v>
      </c>
      <c r="AS68" s="126" t="s">
        <v>17</v>
      </c>
      <c r="AT68" s="119"/>
      <c r="AU68" s="126">
        <f t="shared" si="29"/>
        <v>7.7519379844961236</v>
      </c>
      <c r="AV68" s="126">
        <f t="shared" si="30"/>
        <v>6.3829787234042552</v>
      </c>
      <c r="AW68" s="126">
        <f t="shared" si="31"/>
        <v>8.536585365853659</v>
      </c>
      <c r="AX68" s="119"/>
      <c r="AY68" s="126">
        <f t="shared" si="32"/>
        <v>6.4516129032258061</v>
      </c>
      <c r="AZ68" s="126">
        <f t="shared" si="33"/>
        <v>5.5555555555555554</v>
      </c>
      <c r="BA68" s="126">
        <f t="shared" si="34"/>
        <v>6.8181818181818175</v>
      </c>
      <c r="BB68" s="119"/>
      <c r="BC68" s="126">
        <f t="shared" si="35"/>
        <v>11.904761904761903</v>
      </c>
      <c r="BD68" s="126">
        <f t="shared" si="36"/>
        <v>15.384615384615385</v>
      </c>
      <c r="BE68" s="126">
        <f t="shared" si="37"/>
        <v>10.344827586206897</v>
      </c>
    </row>
    <row r="69" spans="1:57" ht="15" customHeight="1" x14ac:dyDescent="0.2">
      <c r="A69" s="207" t="s">
        <v>90</v>
      </c>
      <c r="B69" s="272">
        <v>83</v>
      </c>
      <c r="C69" s="272">
        <v>58</v>
      </c>
      <c r="D69" s="272">
        <v>25</v>
      </c>
      <c r="E69" s="272"/>
      <c r="F69" s="231">
        <v>0</v>
      </c>
      <c r="G69" s="231">
        <v>0</v>
      </c>
      <c r="H69" s="231">
        <v>0</v>
      </c>
      <c r="I69" s="231"/>
      <c r="J69" s="231">
        <v>0</v>
      </c>
      <c r="K69" s="231">
        <v>0</v>
      </c>
      <c r="L69" s="231">
        <v>0</v>
      </c>
      <c r="M69" s="231"/>
      <c r="N69" s="231">
        <v>0</v>
      </c>
      <c r="O69" s="231">
        <v>0</v>
      </c>
      <c r="P69" s="231">
        <v>0</v>
      </c>
      <c r="Q69" s="272"/>
      <c r="R69" s="272">
        <v>27</v>
      </c>
      <c r="S69" s="272">
        <v>18</v>
      </c>
      <c r="T69" s="272">
        <v>9</v>
      </c>
      <c r="U69" s="272"/>
      <c r="V69" s="272">
        <v>19</v>
      </c>
      <c r="W69" s="272">
        <v>13</v>
      </c>
      <c r="X69" s="272">
        <v>6</v>
      </c>
      <c r="Y69" s="272"/>
      <c r="Z69" s="272">
        <v>37</v>
      </c>
      <c r="AA69" s="272">
        <v>27</v>
      </c>
      <c r="AB69" s="272">
        <v>10</v>
      </c>
      <c r="AD69" s="207" t="s">
        <v>90</v>
      </c>
      <c r="AE69" s="126">
        <f t="shared" si="26"/>
        <v>6.957250628667226</v>
      </c>
      <c r="AF69" s="126">
        <f t="shared" si="27"/>
        <v>10.507246376811594</v>
      </c>
      <c r="AG69" s="126">
        <f t="shared" si="28"/>
        <v>3.9001560062402496</v>
      </c>
      <c r="AH69" s="119"/>
      <c r="AI69" s="126" t="s">
        <v>17</v>
      </c>
      <c r="AJ69" s="126" t="s">
        <v>17</v>
      </c>
      <c r="AK69" s="126" t="s">
        <v>17</v>
      </c>
      <c r="AL69" s="119"/>
      <c r="AM69" s="126" t="s">
        <v>17</v>
      </c>
      <c r="AN69" s="126" t="s">
        <v>17</v>
      </c>
      <c r="AO69" s="126" t="s">
        <v>17</v>
      </c>
      <c r="AP69" s="119"/>
      <c r="AQ69" s="126" t="s">
        <v>17</v>
      </c>
      <c r="AR69" s="126" t="s">
        <v>17</v>
      </c>
      <c r="AS69" s="126" t="s">
        <v>17</v>
      </c>
      <c r="AT69" s="119"/>
      <c r="AU69" s="126">
        <f t="shared" si="29"/>
        <v>6.367924528301887</v>
      </c>
      <c r="AV69" s="126">
        <f t="shared" si="30"/>
        <v>9.1370558375634516</v>
      </c>
      <c r="AW69" s="126">
        <f t="shared" si="31"/>
        <v>3.9647577092511015</v>
      </c>
      <c r="AX69" s="119"/>
      <c r="AY69" s="126">
        <f t="shared" si="32"/>
        <v>4.8346055979643765</v>
      </c>
      <c r="AZ69" s="126">
        <f t="shared" si="33"/>
        <v>6.7010309278350517</v>
      </c>
      <c r="BA69" s="126">
        <f t="shared" si="34"/>
        <v>3.0150753768844218</v>
      </c>
      <c r="BB69" s="119"/>
      <c r="BC69" s="126">
        <f t="shared" si="35"/>
        <v>9.8404255319148941</v>
      </c>
      <c r="BD69" s="126">
        <f t="shared" si="36"/>
        <v>16.770186335403729</v>
      </c>
      <c r="BE69" s="126">
        <f t="shared" si="37"/>
        <v>4.6511627906976747</v>
      </c>
    </row>
    <row r="70" spans="1:57" ht="15" customHeight="1" x14ac:dyDescent="0.2">
      <c r="A70" s="207" t="s">
        <v>91</v>
      </c>
      <c r="B70" s="272">
        <v>0</v>
      </c>
      <c r="C70" s="272">
        <v>0</v>
      </c>
      <c r="D70" s="272">
        <v>0</v>
      </c>
      <c r="E70" s="272"/>
      <c r="F70" s="231">
        <v>0</v>
      </c>
      <c r="G70" s="231">
        <v>0</v>
      </c>
      <c r="H70" s="231">
        <v>0</v>
      </c>
      <c r="I70" s="231"/>
      <c r="J70" s="231">
        <v>0</v>
      </c>
      <c r="K70" s="231">
        <v>0</v>
      </c>
      <c r="L70" s="231">
        <v>0</v>
      </c>
      <c r="M70" s="231"/>
      <c r="N70" s="231">
        <v>0</v>
      </c>
      <c r="O70" s="231">
        <v>0</v>
      </c>
      <c r="P70" s="231">
        <v>0</v>
      </c>
      <c r="Q70" s="272"/>
      <c r="R70" s="272">
        <v>0</v>
      </c>
      <c r="S70" s="272">
        <v>0</v>
      </c>
      <c r="T70" s="272">
        <v>0</v>
      </c>
      <c r="U70" s="272"/>
      <c r="V70" s="272">
        <v>0</v>
      </c>
      <c r="W70" s="272">
        <v>0</v>
      </c>
      <c r="X70" s="272">
        <v>0</v>
      </c>
      <c r="Y70" s="272"/>
      <c r="Z70" s="272">
        <v>0</v>
      </c>
      <c r="AA70" s="272">
        <v>0</v>
      </c>
      <c r="AB70" s="272">
        <v>0</v>
      </c>
      <c r="AD70" s="207" t="s">
        <v>91</v>
      </c>
      <c r="AE70" s="126">
        <f t="shared" si="26"/>
        <v>0</v>
      </c>
      <c r="AF70" s="126">
        <f t="shared" si="27"/>
        <v>0</v>
      </c>
      <c r="AG70" s="126">
        <f t="shared" si="28"/>
        <v>0</v>
      </c>
      <c r="AH70" s="119"/>
      <c r="AI70" s="126" t="s">
        <v>17</v>
      </c>
      <c r="AJ70" s="126" t="s">
        <v>17</v>
      </c>
      <c r="AK70" s="126" t="s">
        <v>17</v>
      </c>
      <c r="AL70" s="119"/>
      <c r="AM70" s="126" t="s">
        <v>17</v>
      </c>
      <c r="AN70" s="126" t="s">
        <v>17</v>
      </c>
      <c r="AO70" s="126" t="s">
        <v>17</v>
      </c>
      <c r="AP70" s="119"/>
      <c r="AQ70" s="126" t="s">
        <v>17</v>
      </c>
      <c r="AR70" s="126" t="s">
        <v>17</v>
      </c>
      <c r="AS70" s="126" t="s">
        <v>17</v>
      </c>
      <c r="AT70" s="119"/>
      <c r="AU70" s="126">
        <f t="shared" si="29"/>
        <v>0</v>
      </c>
      <c r="AV70" s="126">
        <f t="shared" si="30"/>
        <v>0</v>
      </c>
      <c r="AW70" s="126">
        <f t="shared" si="31"/>
        <v>0</v>
      </c>
      <c r="AX70" s="119"/>
      <c r="AY70" s="126">
        <f t="shared" si="32"/>
        <v>0</v>
      </c>
      <c r="AZ70" s="126">
        <v>0</v>
      </c>
      <c r="BA70" s="126">
        <f t="shared" si="34"/>
        <v>0</v>
      </c>
      <c r="BB70" s="119"/>
      <c r="BC70" s="126">
        <f t="shared" si="35"/>
        <v>0</v>
      </c>
      <c r="BD70" s="126">
        <v>0</v>
      </c>
      <c r="BE70" s="126">
        <f t="shared" si="37"/>
        <v>0</v>
      </c>
    </row>
    <row r="71" spans="1:57" ht="15" customHeight="1" x14ac:dyDescent="0.2">
      <c r="A71" s="207" t="s">
        <v>92</v>
      </c>
      <c r="B71" s="272">
        <v>3</v>
      </c>
      <c r="C71" s="272">
        <v>1</v>
      </c>
      <c r="D71" s="272">
        <v>2</v>
      </c>
      <c r="E71" s="272"/>
      <c r="F71" s="231">
        <v>0</v>
      </c>
      <c r="G71" s="231">
        <v>0</v>
      </c>
      <c r="H71" s="231">
        <v>0</v>
      </c>
      <c r="I71" s="231"/>
      <c r="J71" s="231">
        <v>0</v>
      </c>
      <c r="K71" s="231">
        <v>0</v>
      </c>
      <c r="L71" s="231">
        <v>0</v>
      </c>
      <c r="M71" s="231"/>
      <c r="N71" s="231">
        <v>0</v>
      </c>
      <c r="O71" s="231">
        <v>0</v>
      </c>
      <c r="P71" s="231">
        <v>0</v>
      </c>
      <c r="Q71" s="272"/>
      <c r="R71" s="272">
        <v>1</v>
      </c>
      <c r="S71" s="272">
        <v>0</v>
      </c>
      <c r="T71" s="272">
        <v>1</v>
      </c>
      <c r="U71" s="272"/>
      <c r="V71" s="272">
        <v>0</v>
      </c>
      <c r="W71" s="272">
        <v>0</v>
      </c>
      <c r="X71" s="272">
        <v>0</v>
      </c>
      <c r="Y71" s="272"/>
      <c r="Z71" s="272">
        <v>2</v>
      </c>
      <c r="AA71" s="272">
        <v>1</v>
      </c>
      <c r="AB71" s="272">
        <v>1</v>
      </c>
      <c r="AD71" s="207" t="s">
        <v>92</v>
      </c>
      <c r="AE71" s="126">
        <f t="shared" si="26"/>
        <v>0.80862533692722371</v>
      </c>
      <c r="AF71" s="126">
        <f t="shared" si="27"/>
        <v>0.75187969924812026</v>
      </c>
      <c r="AG71" s="126">
        <f t="shared" si="28"/>
        <v>0.84033613445378152</v>
      </c>
      <c r="AH71" s="119"/>
      <c r="AI71" s="126" t="s">
        <v>17</v>
      </c>
      <c r="AJ71" s="126" t="s">
        <v>17</v>
      </c>
      <c r="AK71" s="126" t="s">
        <v>17</v>
      </c>
      <c r="AL71" s="119"/>
      <c r="AM71" s="126" t="s">
        <v>17</v>
      </c>
      <c r="AN71" s="126" t="s">
        <v>17</v>
      </c>
      <c r="AO71" s="126" t="s">
        <v>17</v>
      </c>
      <c r="AP71" s="119"/>
      <c r="AQ71" s="126" t="s">
        <v>17</v>
      </c>
      <c r="AR71" s="126" t="s">
        <v>17</v>
      </c>
      <c r="AS71" s="126" t="s">
        <v>17</v>
      </c>
      <c r="AT71" s="119"/>
      <c r="AU71" s="126">
        <f t="shared" si="29"/>
        <v>0.68965517241379315</v>
      </c>
      <c r="AV71" s="126">
        <f t="shared" si="30"/>
        <v>0</v>
      </c>
      <c r="AW71" s="126">
        <f t="shared" si="31"/>
        <v>1.1764705882352942</v>
      </c>
      <c r="AX71" s="119"/>
      <c r="AY71" s="126">
        <f t="shared" si="32"/>
        <v>0</v>
      </c>
      <c r="AZ71" s="126">
        <f t="shared" si="33"/>
        <v>0</v>
      </c>
      <c r="BA71" s="126">
        <f t="shared" si="34"/>
        <v>0</v>
      </c>
      <c r="BB71" s="119"/>
      <c r="BC71" s="126">
        <f t="shared" si="35"/>
        <v>2.0618556701030926</v>
      </c>
      <c r="BD71" s="126">
        <f t="shared" si="36"/>
        <v>3.125</v>
      </c>
      <c r="BE71" s="126">
        <f t="shared" si="37"/>
        <v>1.5384615384615385</v>
      </c>
    </row>
    <row r="72" spans="1:57" ht="15" customHeight="1" x14ac:dyDescent="0.2">
      <c r="A72" s="207" t="s">
        <v>162</v>
      </c>
      <c r="B72" s="272">
        <v>6</v>
      </c>
      <c r="C72" s="272">
        <v>3</v>
      </c>
      <c r="D72" s="272">
        <v>3</v>
      </c>
      <c r="E72" s="272"/>
      <c r="F72" s="231">
        <v>0</v>
      </c>
      <c r="G72" s="231">
        <v>0</v>
      </c>
      <c r="H72" s="231">
        <v>0</v>
      </c>
      <c r="I72" s="231"/>
      <c r="J72" s="231">
        <v>0</v>
      </c>
      <c r="K72" s="231">
        <v>0</v>
      </c>
      <c r="L72" s="231">
        <v>0</v>
      </c>
      <c r="M72" s="231"/>
      <c r="N72" s="231">
        <v>0</v>
      </c>
      <c r="O72" s="231">
        <v>0</v>
      </c>
      <c r="P72" s="231">
        <v>0</v>
      </c>
      <c r="Q72" s="272"/>
      <c r="R72" s="272">
        <v>3</v>
      </c>
      <c r="S72" s="272">
        <v>2</v>
      </c>
      <c r="T72" s="272">
        <v>1</v>
      </c>
      <c r="U72" s="272"/>
      <c r="V72" s="272">
        <v>1</v>
      </c>
      <c r="W72" s="272">
        <v>0</v>
      </c>
      <c r="X72" s="272">
        <v>1</v>
      </c>
      <c r="Y72" s="272"/>
      <c r="Z72" s="272">
        <v>2</v>
      </c>
      <c r="AA72" s="272">
        <v>1</v>
      </c>
      <c r="AB72" s="272">
        <v>1</v>
      </c>
      <c r="AD72" s="207" t="s">
        <v>162</v>
      </c>
      <c r="AE72" s="126">
        <f t="shared" si="26"/>
        <v>3.7735849056603774</v>
      </c>
      <c r="AF72" s="126">
        <f t="shared" si="27"/>
        <v>5.2631578947368416</v>
      </c>
      <c r="AG72" s="126">
        <f t="shared" si="28"/>
        <v>2.9411764705882351</v>
      </c>
      <c r="AH72" s="119"/>
      <c r="AI72" s="126" t="s">
        <v>17</v>
      </c>
      <c r="AJ72" s="126" t="s">
        <v>17</v>
      </c>
      <c r="AK72" s="126" t="s">
        <v>17</v>
      </c>
      <c r="AL72" s="119"/>
      <c r="AM72" s="126" t="s">
        <v>17</v>
      </c>
      <c r="AN72" s="126" t="s">
        <v>17</v>
      </c>
      <c r="AO72" s="126" t="s">
        <v>17</v>
      </c>
      <c r="AP72" s="119"/>
      <c r="AQ72" s="126" t="s">
        <v>17</v>
      </c>
      <c r="AR72" s="126" t="s">
        <v>17</v>
      </c>
      <c r="AS72" s="126" t="s">
        <v>17</v>
      </c>
      <c r="AT72" s="119"/>
      <c r="AU72" s="126">
        <f t="shared" si="29"/>
        <v>4.0540540540540544</v>
      </c>
      <c r="AV72" s="126">
        <f t="shared" si="30"/>
        <v>8</v>
      </c>
      <c r="AW72" s="126">
        <f t="shared" si="31"/>
        <v>2.0408163265306123</v>
      </c>
      <c r="AX72" s="119"/>
      <c r="AY72" s="126">
        <f t="shared" si="32"/>
        <v>2.083333333333333</v>
      </c>
      <c r="AZ72" s="126">
        <f t="shared" si="33"/>
        <v>0</v>
      </c>
      <c r="BA72" s="126">
        <f t="shared" si="34"/>
        <v>3.4482758620689653</v>
      </c>
      <c r="BB72" s="119"/>
      <c r="BC72" s="126">
        <f t="shared" si="35"/>
        <v>5.4054054054054053</v>
      </c>
      <c r="BD72" s="126">
        <f t="shared" si="36"/>
        <v>7.6923076923076925</v>
      </c>
      <c r="BE72" s="126">
        <f t="shared" si="37"/>
        <v>4.1666666666666661</v>
      </c>
    </row>
    <row r="73" spans="1:57" ht="15" customHeight="1" x14ac:dyDescent="0.2">
      <c r="A73" s="207" t="s">
        <v>94</v>
      </c>
      <c r="B73" s="272">
        <v>7</v>
      </c>
      <c r="C73" s="272">
        <v>1</v>
      </c>
      <c r="D73" s="272">
        <v>6</v>
      </c>
      <c r="E73" s="272"/>
      <c r="F73" s="231">
        <v>0</v>
      </c>
      <c r="G73" s="231">
        <v>0</v>
      </c>
      <c r="H73" s="231">
        <v>0</v>
      </c>
      <c r="I73" s="231"/>
      <c r="J73" s="231">
        <v>0</v>
      </c>
      <c r="K73" s="231">
        <v>0</v>
      </c>
      <c r="L73" s="231">
        <v>0</v>
      </c>
      <c r="M73" s="231"/>
      <c r="N73" s="231">
        <v>0</v>
      </c>
      <c r="O73" s="231">
        <v>0</v>
      </c>
      <c r="P73" s="231">
        <v>0</v>
      </c>
      <c r="Q73" s="272"/>
      <c r="R73" s="272">
        <v>1</v>
      </c>
      <c r="S73" s="272">
        <v>1</v>
      </c>
      <c r="T73" s="272">
        <v>0</v>
      </c>
      <c r="U73" s="272"/>
      <c r="V73" s="272">
        <v>0</v>
      </c>
      <c r="W73" s="272">
        <v>0</v>
      </c>
      <c r="X73" s="272">
        <v>0</v>
      </c>
      <c r="Y73" s="272"/>
      <c r="Z73" s="272">
        <v>6</v>
      </c>
      <c r="AA73" s="272">
        <v>0</v>
      </c>
      <c r="AB73" s="272">
        <v>6</v>
      </c>
      <c r="AD73" s="207" t="s">
        <v>94</v>
      </c>
      <c r="AE73" s="126">
        <f t="shared" si="26"/>
        <v>3.8461538461538463</v>
      </c>
      <c r="AF73" s="126">
        <f t="shared" si="27"/>
        <v>1.2658227848101267</v>
      </c>
      <c r="AG73" s="126">
        <f t="shared" si="28"/>
        <v>5.825242718446602</v>
      </c>
      <c r="AH73" s="119"/>
      <c r="AI73" s="126" t="s">
        <v>17</v>
      </c>
      <c r="AJ73" s="126" t="s">
        <v>17</v>
      </c>
      <c r="AK73" s="126" t="s">
        <v>17</v>
      </c>
      <c r="AL73" s="119"/>
      <c r="AM73" s="126" t="s">
        <v>17</v>
      </c>
      <c r="AN73" s="126" t="s">
        <v>17</v>
      </c>
      <c r="AO73" s="126" t="s">
        <v>17</v>
      </c>
      <c r="AP73" s="119"/>
      <c r="AQ73" s="126" t="s">
        <v>17</v>
      </c>
      <c r="AR73" s="126" t="s">
        <v>17</v>
      </c>
      <c r="AS73" s="126" t="s">
        <v>17</v>
      </c>
      <c r="AT73" s="119"/>
      <c r="AU73" s="126">
        <f t="shared" si="29"/>
        <v>1.4925373134328357</v>
      </c>
      <c r="AV73" s="126">
        <f t="shared" si="30"/>
        <v>2.9411764705882351</v>
      </c>
      <c r="AW73" s="126">
        <f t="shared" si="31"/>
        <v>0</v>
      </c>
      <c r="AX73" s="119"/>
      <c r="AY73" s="126">
        <f t="shared" si="32"/>
        <v>0</v>
      </c>
      <c r="AZ73" s="126">
        <f t="shared" si="33"/>
        <v>0</v>
      </c>
      <c r="BA73" s="126">
        <f t="shared" si="34"/>
        <v>0</v>
      </c>
      <c r="BB73" s="119"/>
      <c r="BC73" s="126">
        <f t="shared" si="35"/>
        <v>10</v>
      </c>
      <c r="BD73" s="126">
        <f t="shared" si="36"/>
        <v>0</v>
      </c>
      <c r="BE73" s="126">
        <f t="shared" si="37"/>
        <v>16.216216216216218</v>
      </c>
    </row>
    <row r="74" spans="1:57" ht="15" customHeight="1" x14ac:dyDescent="0.2">
      <c r="A74" s="207" t="s">
        <v>95</v>
      </c>
      <c r="B74" s="272">
        <v>35</v>
      </c>
      <c r="C74" s="272">
        <v>16</v>
      </c>
      <c r="D74" s="272">
        <v>19</v>
      </c>
      <c r="E74" s="272"/>
      <c r="F74" s="231">
        <v>0</v>
      </c>
      <c r="G74" s="231">
        <v>0</v>
      </c>
      <c r="H74" s="231">
        <v>0</v>
      </c>
      <c r="I74" s="231"/>
      <c r="J74" s="231">
        <v>0</v>
      </c>
      <c r="K74" s="231">
        <v>0</v>
      </c>
      <c r="L74" s="231">
        <v>0</v>
      </c>
      <c r="M74" s="231"/>
      <c r="N74" s="231">
        <v>0</v>
      </c>
      <c r="O74" s="231">
        <v>0</v>
      </c>
      <c r="P74" s="231">
        <v>0</v>
      </c>
      <c r="Q74" s="272"/>
      <c r="R74" s="272">
        <v>19</v>
      </c>
      <c r="S74" s="272">
        <v>8</v>
      </c>
      <c r="T74" s="272">
        <v>11</v>
      </c>
      <c r="U74" s="272"/>
      <c r="V74" s="272">
        <v>4</v>
      </c>
      <c r="W74" s="272">
        <v>2</v>
      </c>
      <c r="X74" s="272">
        <v>2</v>
      </c>
      <c r="Y74" s="272"/>
      <c r="Z74" s="272">
        <v>12</v>
      </c>
      <c r="AA74" s="272">
        <v>6</v>
      </c>
      <c r="AB74" s="272">
        <v>6</v>
      </c>
      <c r="AD74" s="207" t="s">
        <v>95</v>
      </c>
      <c r="AE74" s="126">
        <f t="shared" si="26"/>
        <v>4.9715909090909092</v>
      </c>
      <c r="AF74" s="126">
        <f t="shared" si="27"/>
        <v>6.0606060606060606</v>
      </c>
      <c r="AG74" s="126">
        <f t="shared" si="28"/>
        <v>4.3181818181818183</v>
      </c>
      <c r="AH74" s="119"/>
      <c r="AI74" s="126" t="s">
        <v>17</v>
      </c>
      <c r="AJ74" s="126" t="s">
        <v>17</v>
      </c>
      <c r="AK74" s="126" t="s">
        <v>17</v>
      </c>
      <c r="AL74" s="119"/>
      <c r="AM74" s="126" t="s">
        <v>17</v>
      </c>
      <c r="AN74" s="126" t="s">
        <v>17</v>
      </c>
      <c r="AO74" s="126" t="s">
        <v>17</v>
      </c>
      <c r="AP74" s="119"/>
      <c r="AQ74" s="126" t="s">
        <v>17</v>
      </c>
      <c r="AR74" s="126" t="s">
        <v>17</v>
      </c>
      <c r="AS74" s="126" t="s">
        <v>17</v>
      </c>
      <c r="AT74" s="119"/>
      <c r="AU74" s="126">
        <f t="shared" si="29"/>
        <v>6.129032258064516</v>
      </c>
      <c r="AV74" s="126">
        <f t="shared" si="30"/>
        <v>6.0606060606060606</v>
      </c>
      <c r="AW74" s="126">
        <f t="shared" si="31"/>
        <v>6.179775280898876</v>
      </c>
      <c r="AX74" s="119"/>
      <c r="AY74" s="126">
        <f t="shared" si="32"/>
        <v>1.639344262295082</v>
      </c>
      <c r="AZ74" s="126">
        <f t="shared" si="33"/>
        <v>2.2471910112359552</v>
      </c>
      <c r="BA74" s="126">
        <f t="shared" si="34"/>
        <v>1.2903225806451613</v>
      </c>
      <c r="BB74" s="119"/>
      <c r="BC74" s="126">
        <f t="shared" si="35"/>
        <v>8</v>
      </c>
      <c r="BD74" s="126">
        <f t="shared" si="36"/>
        <v>13.953488372093023</v>
      </c>
      <c r="BE74" s="126">
        <f t="shared" si="37"/>
        <v>5.6074766355140184</v>
      </c>
    </row>
    <row r="75" spans="1:57" ht="15" customHeight="1" x14ac:dyDescent="0.2">
      <c r="A75" s="207" t="s">
        <v>96</v>
      </c>
      <c r="B75" s="272">
        <v>36</v>
      </c>
      <c r="C75" s="272">
        <v>6</v>
      </c>
      <c r="D75" s="272">
        <v>30</v>
      </c>
      <c r="E75" s="272"/>
      <c r="F75" s="231">
        <v>0</v>
      </c>
      <c r="G75" s="231">
        <v>0</v>
      </c>
      <c r="H75" s="231">
        <v>0</v>
      </c>
      <c r="I75" s="231"/>
      <c r="J75" s="231">
        <v>0</v>
      </c>
      <c r="K75" s="231">
        <v>0</v>
      </c>
      <c r="L75" s="231">
        <v>0</v>
      </c>
      <c r="M75" s="231"/>
      <c r="N75" s="231">
        <v>0</v>
      </c>
      <c r="O75" s="231">
        <v>0</v>
      </c>
      <c r="P75" s="231">
        <v>0</v>
      </c>
      <c r="Q75" s="272"/>
      <c r="R75" s="272">
        <v>24</v>
      </c>
      <c r="S75" s="272">
        <v>6</v>
      </c>
      <c r="T75" s="272">
        <v>18</v>
      </c>
      <c r="U75" s="272"/>
      <c r="V75" s="272">
        <v>10</v>
      </c>
      <c r="W75" s="272">
        <v>0</v>
      </c>
      <c r="X75" s="272">
        <v>10</v>
      </c>
      <c r="Y75" s="272"/>
      <c r="Z75" s="272">
        <v>2</v>
      </c>
      <c r="AA75" s="272">
        <v>0</v>
      </c>
      <c r="AB75" s="272">
        <v>2</v>
      </c>
      <c r="AD75" s="207" t="s">
        <v>96</v>
      </c>
      <c r="AE75" s="126">
        <f t="shared" si="26"/>
        <v>5.0991501416430589</v>
      </c>
      <c r="AF75" s="126">
        <f t="shared" si="27"/>
        <v>2.7272727272727271</v>
      </c>
      <c r="AG75" s="126">
        <f t="shared" si="28"/>
        <v>6.1728395061728394</v>
      </c>
      <c r="AH75" s="119"/>
      <c r="AI75" s="126" t="s">
        <v>17</v>
      </c>
      <c r="AJ75" s="126" t="s">
        <v>17</v>
      </c>
      <c r="AK75" s="126" t="s">
        <v>17</v>
      </c>
      <c r="AL75" s="119"/>
      <c r="AM75" s="126" t="s">
        <v>17</v>
      </c>
      <c r="AN75" s="126" t="s">
        <v>17</v>
      </c>
      <c r="AO75" s="126" t="s">
        <v>17</v>
      </c>
      <c r="AP75" s="119"/>
      <c r="AQ75" s="126" t="s">
        <v>17</v>
      </c>
      <c r="AR75" s="126" t="s">
        <v>17</v>
      </c>
      <c r="AS75" s="126" t="s">
        <v>17</v>
      </c>
      <c r="AT75" s="119"/>
      <c r="AU75" s="126">
        <f t="shared" si="29"/>
        <v>8.0808080808080813</v>
      </c>
      <c r="AV75" s="126">
        <f t="shared" si="30"/>
        <v>6.3829787234042552</v>
      </c>
      <c r="AW75" s="126">
        <f t="shared" si="31"/>
        <v>8.8669950738916263</v>
      </c>
      <c r="AX75" s="119"/>
      <c r="AY75" s="126">
        <f t="shared" si="32"/>
        <v>3.8461538461538463</v>
      </c>
      <c r="AZ75" s="126">
        <f t="shared" si="33"/>
        <v>0</v>
      </c>
      <c r="BA75" s="126">
        <f t="shared" si="34"/>
        <v>5.4644808743169397</v>
      </c>
      <c r="BB75" s="119"/>
      <c r="BC75" s="126">
        <f t="shared" si="35"/>
        <v>1.3422818791946309</v>
      </c>
      <c r="BD75" s="126">
        <f t="shared" si="36"/>
        <v>0</v>
      </c>
      <c r="BE75" s="126">
        <f t="shared" si="37"/>
        <v>2</v>
      </c>
    </row>
    <row r="76" spans="1:57" ht="15" customHeight="1" x14ac:dyDescent="0.2">
      <c r="A76" s="207" t="s">
        <v>97</v>
      </c>
      <c r="B76" s="272">
        <v>2</v>
      </c>
      <c r="C76" s="272">
        <v>2</v>
      </c>
      <c r="D76" s="272">
        <v>0</v>
      </c>
      <c r="E76" s="272"/>
      <c r="F76" s="231">
        <v>0</v>
      </c>
      <c r="G76" s="231">
        <v>0</v>
      </c>
      <c r="H76" s="231">
        <v>0</v>
      </c>
      <c r="I76" s="231"/>
      <c r="J76" s="231">
        <v>0</v>
      </c>
      <c r="K76" s="231">
        <v>0</v>
      </c>
      <c r="L76" s="231">
        <v>0</v>
      </c>
      <c r="M76" s="231"/>
      <c r="N76" s="231">
        <v>0</v>
      </c>
      <c r="O76" s="231">
        <v>0</v>
      </c>
      <c r="P76" s="231">
        <v>0</v>
      </c>
      <c r="Q76" s="272"/>
      <c r="R76" s="272">
        <v>0</v>
      </c>
      <c r="S76" s="272">
        <v>0</v>
      </c>
      <c r="T76" s="272">
        <v>0</v>
      </c>
      <c r="U76" s="272"/>
      <c r="V76" s="272">
        <v>2</v>
      </c>
      <c r="W76" s="272">
        <v>2</v>
      </c>
      <c r="X76" s="272">
        <v>0</v>
      </c>
      <c r="Y76" s="272"/>
      <c r="Z76" s="272">
        <v>0</v>
      </c>
      <c r="AA76" s="272">
        <v>0</v>
      </c>
      <c r="AB76" s="272">
        <v>0</v>
      </c>
      <c r="AD76" s="207" t="s">
        <v>97</v>
      </c>
      <c r="AE76" s="126">
        <f t="shared" si="26"/>
        <v>0.67114093959731547</v>
      </c>
      <c r="AF76" s="126">
        <f t="shared" si="27"/>
        <v>1.6949152542372881</v>
      </c>
      <c r="AG76" s="126">
        <f t="shared" si="28"/>
        <v>0</v>
      </c>
      <c r="AH76" s="119"/>
      <c r="AI76" s="126" t="s">
        <v>17</v>
      </c>
      <c r="AJ76" s="126" t="s">
        <v>17</v>
      </c>
      <c r="AK76" s="126" t="s">
        <v>17</v>
      </c>
      <c r="AL76" s="119"/>
      <c r="AM76" s="126" t="s">
        <v>17</v>
      </c>
      <c r="AN76" s="126" t="s">
        <v>17</v>
      </c>
      <c r="AO76" s="126" t="s">
        <v>17</v>
      </c>
      <c r="AP76" s="119"/>
      <c r="AQ76" s="126" t="s">
        <v>17</v>
      </c>
      <c r="AR76" s="126" t="s">
        <v>17</v>
      </c>
      <c r="AS76" s="126" t="s">
        <v>17</v>
      </c>
      <c r="AT76" s="119"/>
      <c r="AU76" s="126">
        <f t="shared" si="29"/>
        <v>0</v>
      </c>
      <c r="AV76" s="126">
        <f t="shared" si="30"/>
        <v>0</v>
      </c>
      <c r="AW76" s="126">
        <f t="shared" si="31"/>
        <v>0</v>
      </c>
      <c r="AX76" s="119"/>
      <c r="AY76" s="126">
        <f t="shared" si="32"/>
        <v>1.6</v>
      </c>
      <c r="AZ76" s="126">
        <f t="shared" si="33"/>
        <v>4.4444444444444446</v>
      </c>
      <c r="BA76" s="126">
        <f t="shared" si="34"/>
        <v>0</v>
      </c>
      <c r="BB76" s="119"/>
      <c r="BC76" s="126">
        <f t="shared" si="35"/>
        <v>0</v>
      </c>
      <c r="BD76" s="126">
        <f t="shared" si="36"/>
        <v>0</v>
      </c>
      <c r="BE76" s="126">
        <f t="shared" si="37"/>
        <v>0</v>
      </c>
    </row>
    <row r="77" spans="1:57" ht="15" customHeight="1" x14ac:dyDescent="0.2">
      <c r="A77" s="207" t="s">
        <v>98</v>
      </c>
      <c r="B77" s="272">
        <v>20</v>
      </c>
      <c r="C77" s="272">
        <v>1</v>
      </c>
      <c r="D77" s="272">
        <v>19</v>
      </c>
      <c r="E77" s="272"/>
      <c r="F77" s="231">
        <v>0</v>
      </c>
      <c r="G77" s="231">
        <v>0</v>
      </c>
      <c r="H77" s="231">
        <v>0</v>
      </c>
      <c r="I77" s="231"/>
      <c r="J77" s="231">
        <v>0</v>
      </c>
      <c r="K77" s="231">
        <v>0</v>
      </c>
      <c r="L77" s="231">
        <v>0</v>
      </c>
      <c r="M77" s="231"/>
      <c r="N77" s="231">
        <v>0</v>
      </c>
      <c r="O77" s="231">
        <v>0</v>
      </c>
      <c r="P77" s="231">
        <v>0</v>
      </c>
      <c r="Q77" s="272"/>
      <c r="R77" s="272">
        <v>0</v>
      </c>
      <c r="S77" s="272">
        <v>0</v>
      </c>
      <c r="T77" s="272">
        <v>0</v>
      </c>
      <c r="U77" s="272"/>
      <c r="V77" s="272">
        <v>5</v>
      </c>
      <c r="W77" s="272">
        <v>1</v>
      </c>
      <c r="X77" s="272">
        <v>4</v>
      </c>
      <c r="Y77" s="272"/>
      <c r="Z77" s="272">
        <v>15</v>
      </c>
      <c r="AA77" s="272">
        <v>0</v>
      </c>
      <c r="AB77" s="272">
        <v>15</v>
      </c>
      <c r="AD77" s="207" t="s">
        <v>98</v>
      </c>
      <c r="AE77" s="126">
        <f t="shared" si="26"/>
        <v>6.0606060606060606</v>
      </c>
      <c r="AF77" s="126">
        <f t="shared" si="27"/>
        <v>0.81967213114754101</v>
      </c>
      <c r="AG77" s="126">
        <f t="shared" si="28"/>
        <v>9.1346153846153832</v>
      </c>
      <c r="AH77" s="119"/>
      <c r="AI77" s="126" t="s">
        <v>17</v>
      </c>
      <c r="AJ77" s="126" t="s">
        <v>17</v>
      </c>
      <c r="AK77" s="126" t="s">
        <v>17</v>
      </c>
      <c r="AL77" s="119"/>
      <c r="AM77" s="126" t="s">
        <v>17</v>
      </c>
      <c r="AN77" s="126" t="s">
        <v>17</v>
      </c>
      <c r="AO77" s="126" t="s">
        <v>17</v>
      </c>
      <c r="AP77" s="119"/>
      <c r="AQ77" s="126" t="s">
        <v>17</v>
      </c>
      <c r="AR77" s="126" t="s">
        <v>17</v>
      </c>
      <c r="AS77" s="126" t="s">
        <v>17</v>
      </c>
      <c r="AT77" s="119"/>
      <c r="AU77" s="126">
        <f t="shared" si="29"/>
        <v>0</v>
      </c>
      <c r="AV77" s="126">
        <f t="shared" si="30"/>
        <v>0</v>
      </c>
      <c r="AW77" s="126">
        <f t="shared" si="31"/>
        <v>0</v>
      </c>
      <c r="AX77" s="119"/>
      <c r="AY77" s="126">
        <f t="shared" si="32"/>
        <v>4.7619047619047619</v>
      </c>
      <c r="AZ77" s="126">
        <f t="shared" si="33"/>
        <v>2.4390243902439024</v>
      </c>
      <c r="BA77" s="126">
        <f t="shared" si="34"/>
        <v>6.25</v>
      </c>
      <c r="BB77" s="119"/>
      <c r="BC77" s="126">
        <f t="shared" si="35"/>
        <v>13.761467889908257</v>
      </c>
      <c r="BD77" s="126">
        <f t="shared" si="36"/>
        <v>0</v>
      </c>
      <c r="BE77" s="126">
        <f t="shared" si="37"/>
        <v>24.590163934426229</v>
      </c>
    </row>
    <row r="78" spans="1:57" ht="15" customHeight="1" x14ac:dyDescent="0.2">
      <c r="A78" s="207" t="s">
        <v>99</v>
      </c>
      <c r="B78" s="272">
        <v>6</v>
      </c>
      <c r="C78" s="272">
        <v>3</v>
      </c>
      <c r="D78" s="272">
        <v>3</v>
      </c>
      <c r="E78" s="272"/>
      <c r="F78" s="231">
        <v>0</v>
      </c>
      <c r="G78" s="231">
        <v>0</v>
      </c>
      <c r="H78" s="231">
        <v>0</v>
      </c>
      <c r="I78" s="231"/>
      <c r="J78" s="231">
        <v>0</v>
      </c>
      <c r="K78" s="231">
        <v>0</v>
      </c>
      <c r="L78" s="231">
        <v>0</v>
      </c>
      <c r="M78" s="231"/>
      <c r="N78" s="231">
        <v>0</v>
      </c>
      <c r="O78" s="231">
        <v>0</v>
      </c>
      <c r="P78" s="231">
        <v>0</v>
      </c>
      <c r="Q78" s="272"/>
      <c r="R78" s="272">
        <v>3</v>
      </c>
      <c r="S78" s="272">
        <v>0</v>
      </c>
      <c r="T78" s="272">
        <v>3</v>
      </c>
      <c r="U78" s="272"/>
      <c r="V78" s="272">
        <v>0</v>
      </c>
      <c r="W78" s="272">
        <v>0</v>
      </c>
      <c r="X78" s="272">
        <v>0</v>
      </c>
      <c r="Y78" s="272"/>
      <c r="Z78" s="272">
        <v>3</v>
      </c>
      <c r="AA78" s="272">
        <v>3</v>
      </c>
      <c r="AB78" s="272">
        <v>0</v>
      </c>
      <c r="AD78" s="207" t="s">
        <v>99</v>
      </c>
      <c r="AE78" s="126">
        <f t="shared" si="26"/>
        <v>1.1904761904761905</v>
      </c>
      <c r="AF78" s="126">
        <f t="shared" si="27"/>
        <v>1.8867924528301887</v>
      </c>
      <c r="AG78" s="126">
        <f t="shared" si="28"/>
        <v>0.86956521739130432</v>
      </c>
      <c r="AH78" s="119"/>
      <c r="AI78" s="126" t="s">
        <v>17</v>
      </c>
      <c r="AJ78" s="126" t="s">
        <v>17</v>
      </c>
      <c r="AK78" s="126" t="s">
        <v>17</v>
      </c>
      <c r="AL78" s="119"/>
      <c r="AM78" s="126" t="s">
        <v>17</v>
      </c>
      <c r="AN78" s="126" t="s">
        <v>17</v>
      </c>
      <c r="AO78" s="126" t="s">
        <v>17</v>
      </c>
      <c r="AP78" s="119"/>
      <c r="AQ78" s="126" t="s">
        <v>17</v>
      </c>
      <c r="AR78" s="126" t="s">
        <v>17</v>
      </c>
      <c r="AS78" s="126" t="s">
        <v>17</v>
      </c>
      <c r="AT78" s="119"/>
      <c r="AU78" s="126">
        <f t="shared" si="29"/>
        <v>1.6304347826086956</v>
      </c>
      <c r="AV78" s="126">
        <f t="shared" si="30"/>
        <v>0</v>
      </c>
      <c r="AW78" s="126">
        <f t="shared" si="31"/>
        <v>2.6548672566371683</v>
      </c>
      <c r="AX78" s="119"/>
      <c r="AY78" s="126">
        <f t="shared" si="32"/>
        <v>0</v>
      </c>
      <c r="AZ78" s="126">
        <f t="shared" si="33"/>
        <v>0</v>
      </c>
      <c r="BA78" s="126">
        <f t="shared" si="34"/>
        <v>0</v>
      </c>
      <c r="BB78" s="119"/>
      <c r="BC78" s="126">
        <f t="shared" si="35"/>
        <v>2.8301886792452833</v>
      </c>
      <c r="BD78" s="126">
        <f t="shared" si="36"/>
        <v>8.5714285714285712</v>
      </c>
      <c r="BE78" s="126">
        <f t="shared" si="37"/>
        <v>0</v>
      </c>
    </row>
    <row r="79" spans="1:57" ht="15" customHeight="1" x14ac:dyDescent="0.2">
      <c r="A79" s="207" t="s">
        <v>100</v>
      </c>
      <c r="B79" s="272">
        <v>17</v>
      </c>
      <c r="C79" s="272">
        <v>8</v>
      </c>
      <c r="D79" s="272">
        <v>9</v>
      </c>
      <c r="E79" s="272"/>
      <c r="F79" s="231">
        <v>0</v>
      </c>
      <c r="G79" s="231">
        <v>0</v>
      </c>
      <c r="H79" s="231">
        <v>0</v>
      </c>
      <c r="I79" s="231"/>
      <c r="J79" s="231">
        <v>0</v>
      </c>
      <c r="K79" s="231">
        <v>0</v>
      </c>
      <c r="L79" s="231">
        <v>0</v>
      </c>
      <c r="M79" s="231"/>
      <c r="N79" s="231">
        <v>0</v>
      </c>
      <c r="O79" s="231">
        <v>0</v>
      </c>
      <c r="P79" s="231">
        <v>0</v>
      </c>
      <c r="Q79" s="272"/>
      <c r="R79" s="272">
        <v>4</v>
      </c>
      <c r="S79" s="272">
        <v>3</v>
      </c>
      <c r="T79" s="272">
        <v>1</v>
      </c>
      <c r="U79" s="272"/>
      <c r="V79" s="272">
        <v>3</v>
      </c>
      <c r="W79" s="272">
        <v>2</v>
      </c>
      <c r="X79" s="272">
        <v>1</v>
      </c>
      <c r="Y79" s="272"/>
      <c r="Z79" s="272">
        <v>10</v>
      </c>
      <c r="AA79" s="272">
        <v>3</v>
      </c>
      <c r="AB79" s="272">
        <v>7</v>
      </c>
      <c r="AD79" s="207" t="s">
        <v>100</v>
      </c>
      <c r="AE79" s="126">
        <f t="shared" si="26"/>
        <v>3.9812646370023423</v>
      </c>
      <c r="AF79" s="126">
        <f t="shared" si="27"/>
        <v>5.5555555555555554</v>
      </c>
      <c r="AG79" s="126">
        <f t="shared" si="28"/>
        <v>3.1802120141342751</v>
      </c>
      <c r="AH79" s="119"/>
      <c r="AI79" s="126" t="s">
        <v>17</v>
      </c>
      <c r="AJ79" s="126" t="s">
        <v>17</v>
      </c>
      <c r="AK79" s="126" t="s">
        <v>17</v>
      </c>
      <c r="AL79" s="119"/>
      <c r="AM79" s="126" t="s">
        <v>17</v>
      </c>
      <c r="AN79" s="126" t="s">
        <v>17</v>
      </c>
      <c r="AO79" s="126" t="s">
        <v>17</v>
      </c>
      <c r="AP79" s="119"/>
      <c r="AQ79" s="126" t="s">
        <v>17</v>
      </c>
      <c r="AR79" s="126" t="s">
        <v>17</v>
      </c>
      <c r="AS79" s="126" t="s">
        <v>17</v>
      </c>
      <c r="AT79" s="119"/>
      <c r="AU79" s="126">
        <f t="shared" si="29"/>
        <v>1.7543859649122806</v>
      </c>
      <c r="AV79" s="126">
        <f t="shared" si="30"/>
        <v>3.9473684210526314</v>
      </c>
      <c r="AW79" s="126">
        <f t="shared" si="31"/>
        <v>0.6578947368421052</v>
      </c>
      <c r="AX79" s="119"/>
      <c r="AY79" s="126">
        <f t="shared" si="32"/>
        <v>2.5862068965517242</v>
      </c>
      <c r="AZ79" s="126">
        <f t="shared" si="33"/>
        <v>4.8780487804878048</v>
      </c>
      <c r="BA79" s="126">
        <f t="shared" si="34"/>
        <v>1.3333333333333335</v>
      </c>
      <c r="BB79" s="119"/>
      <c r="BC79" s="126">
        <f t="shared" si="35"/>
        <v>12.048192771084338</v>
      </c>
      <c r="BD79" s="126">
        <f t="shared" si="36"/>
        <v>11.111111111111111</v>
      </c>
      <c r="BE79" s="126">
        <f t="shared" si="37"/>
        <v>12.5</v>
      </c>
    </row>
    <row r="80" spans="1:57" ht="15" customHeight="1" x14ac:dyDescent="0.2">
      <c r="A80" s="207" t="s">
        <v>101</v>
      </c>
      <c r="B80" s="272">
        <v>65</v>
      </c>
      <c r="C80" s="272">
        <v>36</v>
      </c>
      <c r="D80" s="272">
        <v>29</v>
      </c>
      <c r="E80" s="272"/>
      <c r="F80" s="231">
        <v>0</v>
      </c>
      <c r="G80" s="231">
        <v>0</v>
      </c>
      <c r="H80" s="231">
        <v>0</v>
      </c>
      <c r="I80" s="231"/>
      <c r="J80" s="231">
        <v>0</v>
      </c>
      <c r="K80" s="231">
        <v>0</v>
      </c>
      <c r="L80" s="231">
        <v>0</v>
      </c>
      <c r="M80" s="231"/>
      <c r="N80" s="231">
        <v>0</v>
      </c>
      <c r="O80" s="231">
        <v>0</v>
      </c>
      <c r="P80" s="231">
        <v>0</v>
      </c>
      <c r="Q80" s="272"/>
      <c r="R80" s="272">
        <v>33</v>
      </c>
      <c r="S80" s="272">
        <v>13</v>
      </c>
      <c r="T80" s="272">
        <v>20</v>
      </c>
      <c r="U80" s="272"/>
      <c r="V80" s="272">
        <v>22</v>
      </c>
      <c r="W80" s="272">
        <v>17</v>
      </c>
      <c r="X80" s="272">
        <v>5</v>
      </c>
      <c r="Y80" s="272"/>
      <c r="Z80" s="272">
        <v>10</v>
      </c>
      <c r="AA80" s="272">
        <v>6</v>
      </c>
      <c r="AB80" s="272">
        <v>4</v>
      </c>
      <c r="AD80" s="207" t="s">
        <v>101</v>
      </c>
      <c r="AE80" s="126">
        <f t="shared" si="26"/>
        <v>10.851419031719532</v>
      </c>
      <c r="AF80" s="126">
        <f t="shared" si="27"/>
        <v>15.517241379310345</v>
      </c>
      <c r="AG80" s="126">
        <f t="shared" si="28"/>
        <v>7.9019073569482288</v>
      </c>
      <c r="AH80" s="119"/>
      <c r="AI80" s="126" t="s">
        <v>17</v>
      </c>
      <c r="AJ80" s="126" t="s">
        <v>17</v>
      </c>
      <c r="AK80" s="126" t="s">
        <v>17</v>
      </c>
      <c r="AL80" s="119"/>
      <c r="AM80" s="126" t="s">
        <v>17</v>
      </c>
      <c r="AN80" s="126" t="s">
        <v>17</v>
      </c>
      <c r="AO80" s="126" t="s">
        <v>17</v>
      </c>
      <c r="AP80" s="119"/>
      <c r="AQ80" s="126" t="s">
        <v>17</v>
      </c>
      <c r="AR80" s="126" t="s">
        <v>17</v>
      </c>
      <c r="AS80" s="126" t="s">
        <v>17</v>
      </c>
      <c r="AT80" s="119"/>
      <c r="AU80" s="126">
        <f t="shared" si="29"/>
        <v>15.714285714285714</v>
      </c>
      <c r="AV80" s="126">
        <f t="shared" si="30"/>
        <v>16.049382716049383</v>
      </c>
      <c r="AW80" s="126">
        <f t="shared" si="31"/>
        <v>15.503875968992247</v>
      </c>
      <c r="AX80" s="119"/>
      <c r="AY80" s="126">
        <f t="shared" si="32"/>
        <v>11.111111111111111</v>
      </c>
      <c r="AZ80" s="126">
        <f t="shared" si="33"/>
        <v>20.481927710843372</v>
      </c>
      <c r="BA80" s="126">
        <f t="shared" si="34"/>
        <v>4.3478260869565215</v>
      </c>
      <c r="BB80" s="119"/>
      <c r="BC80" s="126">
        <f t="shared" si="35"/>
        <v>5.2356020942408374</v>
      </c>
      <c r="BD80" s="126">
        <f t="shared" si="36"/>
        <v>8.8235294117647065</v>
      </c>
      <c r="BE80" s="126">
        <f t="shared" si="37"/>
        <v>3.2520325203252036</v>
      </c>
    </row>
    <row r="81" spans="1:62" ht="15" customHeight="1" x14ac:dyDescent="0.2">
      <c r="A81" s="208" t="s">
        <v>102</v>
      </c>
      <c r="B81" s="272">
        <v>9</v>
      </c>
      <c r="C81" s="272">
        <v>5</v>
      </c>
      <c r="D81" s="272">
        <v>4</v>
      </c>
      <c r="E81" s="272"/>
      <c r="F81" s="231">
        <v>0</v>
      </c>
      <c r="G81" s="231">
        <v>0</v>
      </c>
      <c r="H81" s="231">
        <v>0</v>
      </c>
      <c r="I81" s="231"/>
      <c r="J81" s="231">
        <v>0</v>
      </c>
      <c r="K81" s="231">
        <v>0</v>
      </c>
      <c r="L81" s="231">
        <v>0</v>
      </c>
      <c r="M81" s="231"/>
      <c r="N81" s="231">
        <v>0</v>
      </c>
      <c r="O81" s="231">
        <v>0</v>
      </c>
      <c r="P81" s="231">
        <v>0</v>
      </c>
      <c r="Q81" s="272"/>
      <c r="R81" s="272">
        <v>5</v>
      </c>
      <c r="S81" s="272">
        <v>3</v>
      </c>
      <c r="T81" s="272">
        <v>2</v>
      </c>
      <c r="U81" s="272"/>
      <c r="V81" s="272">
        <v>3</v>
      </c>
      <c r="W81" s="272">
        <v>1</v>
      </c>
      <c r="X81" s="272">
        <v>2</v>
      </c>
      <c r="Y81" s="272"/>
      <c r="Z81" s="272">
        <v>1</v>
      </c>
      <c r="AA81" s="272">
        <v>1</v>
      </c>
      <c r="AB81" s="272">
        <v>0</v>
      </c>
      <c r="AC81" s="166"/>
      <c r="AD81" s="208" t="s">
        <v>102</v>
      </c>
      <c r="AE81" s="126">
        <f t="shared" si="26"/>
        <v>3.0100334448160537</v>
      </c>
      <c r="AF81" s="126">
        <f t="shared" si="27"/>
        <v>5.376344086021505</v>
      </c>
      <c r="AG81" s="126">
        <f t="shared" si="28"/>
        <v>1.9417475728155338</v>
      </c>
      <c r="AH81" s="119"/>
      <c r="AI81" s="126" t="s">
        <v>17</v>
      </c>
      <c r="AJ81" s="126" t="s">
        <v>17</v>
      </c>
      <c r="AK81" s="126" t="s">
        <v>17</v>
      </c>
      <c r="AL81" s="119"/>
      <c r="AM81" s="126" t="s">
        <v>17</v>
      </c>
      <c r="AN81" s="126" t="s">
        <v>17</v>
      </c>
      <c r="AO81" s="126" t="s">
        <v>17</v>
      </c>
      <c r="AP81" s="119"/>
      <c r="AQ81" s="126" t="s">
        <v>17</v>
      </c>
      <c r="AR81" s="126" t="s">
        <v>17</v>
      </c>
      <c r="AS81" s="126" t="s">
        <v>17</v>
      </c>
      <c r="AT81" s="119"/>
      <c r="AU81" s="126">
        <f t="shared" si="29"/>
        <v>2.9239766081871341</v>
      </c>
      <c r="AV81" s="126">
        <f t="shared" si="30"/>
        <v>5.0847457627118651</v>
      </c>
      <c r="AW81" s="126">
        <f t="shared" si="31"/>
        <v>1.7857142857142856</v>
      </c>
      <c r="AX81" s="119"/>
      <c r="AY81" s="126">
        <f t="shared" si="32"/>
        <v>3.4482758620689653</v>
      </c>
      <c r="AZ81" s="126">
        <f t="shared" si="33"/>
        <v>5</v>
      </c>
      <c r="BA81" s="126">
        <f t="shared" si="34"/>
        <v>2.9850746268656714</v>
      </c>
      <c r="BB81" s="119"/>
      <c r="BC81" s="126">
        <f t="shared" si="35"/>
        <v>2.4390243902439024</v>
      </c>
      <c r="BD81" s="126">
        <f t="shared" si="36"/>
        <v>7.1428571428571423</v>
      </c>
      <c r="BE81" s="126">
        <f t="shared" si="37"/>
        <v>0</v>
      </c>
    </row>
    <row r="82" spans="1:62" ht="15" customHeight="1" x14ac:dyDescent="0.2">
      <c r="A82" s="208" t="s">
        <v>103</v>
      </c>
      <c r="B82" s="272">
        <v>0</v>
      </c>
      <c r="C82" s="272">
        <v>0</v>
      </c>
      <c r="D82" s="272">
        <v>0</v>
      </c>
      <c r="E82" s="272"/>
      <c r="F82" s="231">
        <v>0</v>
      </c>
      <c r="G82" s="231">
        <v>0</v>
      </c>
      <c r="H82" s="231">
        <v>0</v>
      </c>
      <c r="I82" s="231"/>
      <c r="J82" s="231">
        <v>0</v>
      </c>
      <c r="K82" s="231">
        <v>0</v>
      </c>
      <c r="L82" s="231">
        <v>0</v>
      </c>
      <c r="M82" s="231"/>
      <c r="N82" s="231">
        <v>0</v>
      </c>
      <c r="O82" s="231">
        <v>0</v>
      </c>
      <c r="P82" s="231">
        <v>0</v>
      </c>
      <c r="Q82" s="272"/>
      <c r="R82" s="272">
        <v>0</v>
      </c>
      <c r="S82" s="272">
        <v>0</v>
      </c>
      <c r="T82" s="272">
        <v>0</v>
      </c>
      <c r="U82" s="272"/>
      <c r="V82" s="272">
        <v>0</v>
      </c>
      <c r="W82" s="272">
        <v>0</v>
      </c>
      <c r="X82" s="272">
        <v>0</v>
      </c>
      <c r="Y82" s="272"/>
      <c r="Z82" s="272">
        <v>0</v>
      </c>
      <c r="AA82" s="272">
        <v>0</v>
      </c>
      <c r="AB82" s="272">
        <v>0</v>
      </c>
      <c r="AC82" s="166"/>
      <c r="AD82" s="208" t="s">
        <v>103</v>
      </c>
      <c r="AE82" s="126">
        <f t="shared" si="26"/>
        <v>0</v>
      </c>
      <c r="AF82" s="126">
        <f t="shared" si="27"/>
        <v>0</v>
      </c>
      <c r="AG82" s="126">
        <f t="shared" si="28"/>
        <v>0</v>
      </c>
      <c r="AH82" s="119"/>
      <c r="AI82" s="126" t="s">
        <v>17</v>
      </c>
      <c r="AJ82" s="126" t="s">
        <v>17</v>
      </c>
      <c r="AK82" s="126" t="s">
        <v>17</v>
      </c>
      <c r="AL82" s="119"/>
      <c r="AM82" s="126" t="s">
        <v>17</v>
      </c>
      <c r="AN82" s="126" t="s">
        <v>17</v>
      </c>
      <c r="AO82" s="126" t="s">
        <v>17</v>
      </c>
      <c r="AP82" s="119"/>
      <c r="AQ82" s="126" t="s">
        <v>17</v>
      </c>
      <c r="AR82" s="126" t="s">
        <v>17</v>
      </c>
      <c r="AS82" s="126" t="s">
        <v>17</v>
      </c>
      <c r="AT82" s="119"/>
      <c r="AU82" s="126">
        <f t="shared" si="29"/>
        <v>0</v>
      </c>
      <c r="AV82" s="126">
        <f t="shared" si="30"/>
        <v>0</v>
      </c>
      <c r="AW82" s="126">
        <f t="shared" si="31"/>
        <v>0</v>
      </c>
      <c r="AX82" s="119"/>
      <c r="AY82" s="126">
        <f t="shared" si="32"/>
        <v>0</v>
      </c>
      <c r="AZ82" s="126">
        <f t="shared" si="33"/>
        <v>0</v>
      </c>
      <c r="BA82" s="126">
        <f t="shared" si="34"/>
        <v>0</v>
      </c>
      <c r="BB82" s="119"/>
      <c r="BC82" s="126">
        <f t="shared" si="35"/>
        <v>0</v>
      </c>
      <c r="BD82" s="126">
        <f t="shared" si="36"/>
        <v>0</v>
      </c>
      <c r="BE82" s="126">
        <f t="shared" si="37"/>
        <v>0</v>
      </c>
    </row>
    <row r="83" spans="1:62" ht="15" customHeight="1" thickBot="1" x14ac:dyDescent="0.25">
      <c r="A83" s="209" t="s">
        <v>104</v>
      </c>
      <c r="B83" s="272">
        <v>16</v>
      </c>
      <c r="C83" s="272">
        <v>9</v>
      </c>
      <c r="D83" s="272">
        <v>7</v>
      </c>
      <c r="E83" s="272"/>
      <c r="F83" s="231">
        <v>0</v>
      </c>
      <c r="G83" s="231">
        <v>0</v>
      </c>
      <c r="H83" s="231">
        <v>0</v>
      </c>
      <c r="I83" s="231"/>
      <c r="J83" s="231">
        <v>0</v>
      </c>
      <c r="K83" s="231">
        <v>0</v>
      </c>
      <c r="L83" s="231">
        <v>0</v>
      </c>
      <c r="M83" s="231"/>
      <c r="N83" s="231">
        <v>0</v>
      </c>
      <c r="O83" s="231">
        <v>0</v>
      </c>
      <c r="P83" s="231">
        <v>0</v>
      </c>
      <c r="Q83" s="272"/>
      <c r="R83" s="272">
        <v>8</v>
      </c>
      <c r="S83" s="272">
        <v>5</v>
      </c>
      <c r="T83" s="272">
        <v>3</v>
      </c>
      <c r="U83" s="272"/>
      <c r="V83" s="272">
        <v>4</v>
      </c>
      <c r="W83" s="272">
        <v>3</v>
      </c>
      <c r="X83" s="272">
        <v>1</v>
      </c>
      <c r="Y83" s="272"/>
      <c r="Z83" s="272">
        <v>4</v>
      </c>
      <c r="AA83" s="272">
        <v>1</v>
      </c>
      <c r="AB83" s="272">
        <v>3</v>
      </c>
      <c r="AD83" s="209" t="s">
        <v>104</v>
      </c>
      <c r="AE83" s="126">
        <f t="shared" si="26"/>
        <v>9.7560975609756095</v>
      </c>
      <c r="AF83" s="126">
        <f t="shared" si="27"/>
        <v>17.647058823529413</v>
      </c>
      <c r="AG83" s="126">
        <f t="shared" si="28"/>
        <v>6.1946902654867255</v>
      </c>
      <c r="AH83" s="121"/>
      <c r="AI83" s="132" t="s">
        <v>17</v>
      </c>
      <c r="AJ83" s="132" t="s">
        <v>17</v>
      </c>
      <c r="AK83" s="132" t="s">
        <v>17</v>
      </c>
      <c r="AL83" s="121"/>
      <c r="AM83" s="132" t="s">
        <v>17</v>
      </c>
      <c r="AN83" s="132" t="s">
        <v>17</v>
      </c>
      <c r="AO83" s="132" t="s">
        <v>17</v>
      </c>
      <c r="AP83" s="121"/>
      <c r="AQ83" s="132" t="s">
        <v>17</v>
      </c>
      <c r="AR83" s="132" t="s">
        <v>17</v>
      </c>
      <c r="AS83" s="132" t="s">
        <v>17</v>
      </c>
      <c r="AT83" s="121"/>
      <c r="AU83" s="126">
        <f t="shared" si="29"/>
        <v>10.38961038961039</v>
      </c>
      <c r="AV83" s="126">
        <f t="shared" si="30"/>
        <v>17.241379310344829</v>
      </c>
      <c r="AW83" s="126">
        <f t="shared" si="31"/>
        <v>6.25</v>
      </c>
      <c r="AX83" s="121"/>
      <c r="AY83" s="126">
        <f t="shared" si="32"/>
        <v>8.8888888888888893</v>
      </c>
      <c r="AZ83" s="126">
        <f t="shared" si="33"/>
        <v>25</v>
      </c>
      <c r="BA83" s="126">
        <f t="shared" si="34"/>
        <v>3.0303030303030303</v>
      </c>
      <c r="BB83" s="121"/>
      <c r="BC83" s="126">
        <f t="shared" si="35"/>
        <v>9.5238095238095237</v>
      </c>
      <c r="BD83" s="126">
        <f t="shared" si="36"/>
        <v>10</v>
      </c>
      <c r="BE83" s="126">
        <f t="shared" si="37"/>
        <v>9.375</v>
      </c>
    </row>
    <row r="84" spans="1:62" s="102" customFormat="1" ht="15" customHeight="1" x14ac:dyDescent="0.2">
      <c r="A84" s="334" t="s">
        <v>256</v>
      </c>
      <c r="B84" s="334"/>
      <c r="C84" s="334"/>
      <c r="D84" s="334"/>
      <c r="E84" s="334"/>
      <c r="F84" s="334"/>
      <c r="G84" s="334"/>
      <c r="H84" s="334"/>
      <c r="I84" s="334"/>
      <c r="J84" s="334"/>
      <c r="K84" s="334"/>
      <c r="L84" s="334"/>
      <c r="M84" s="334"/>
      <c r="N84" s="334"/>
      <c r="O84" s="334"/>
      <c r="P84" s="334"/>
      <c r="Q84" s="334"/>
      <c r="R84" s="334"/>
      <c r="S84" s="334"/>
      <c r="T84" s="334"/>
      <c r="U84" s="334"/>
      <c r="V84" s="334"/>
      <c r="W84" s="334"/>
      <c r="X84" s="334"/>
      <c r="Y84" s="334"/>
      <c r="Z84" s="334"/>
      <c r="AA84" s="334"/>
      <c r="AB84" s="334"/>
      <c r="AD84" s="334" t="s">
        <v>256</v>
      </c>
      <c r="AE84" s="334"/>
      <c r="AF84" s="334"/>
      <c r="AG84" s="334"/>
      <c r="AH84" s="334"/>
      <c r="AI84" s="334"/>
      <c r="AJ84" s="334"/>
      <c r="AK84" s="334"/>
      <c r="AL84" s="334"/>
      <c r="AM84" s="334"/>
      <c r="AN84" s="334"/>
      <c r="AO84" s="334"/>
      <c r="AP84" s="334"/>
      <c r="AQ84" s="334"/>
      <c r="AR84" s="334"/>
      <c r="AS84" s="334"/>
      <c r="AT84" s="334"/>
      <c r="AU84" s="334"/>
      <c r="AV84" s="334"/>
      <c r="AW84" s="334"/>
      <c r="AX84" s="334"/>
      <c r="AY84" s="334"/>
      <c r="AZ84" s="334"/>
      <c r="BA84" s="334"/>
      <c r="BB84" s="334"/>
      <c r="BC84" s="334"/>
      <c r="BD84" s="334"/>
      <c r="BE84" s="334"/>
      <c r="BF84" s="96"/>
      <c r="BG84" s="96"/>
      <c r="BH84" s="96"/>
      <c r="BI84" s="96"/>
      <c r="BJ84" s="96"/>
    </row>
    <row r="85" spans="1:62" s="102" customFormat="1" ht="15" customHeight="1" x14ac:dyDescent="0.2">
      <c r="A85" s="335" t="s">
        <v>242</v>
      </c>
      <c r="B85" s="335"/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  <c r="AA85" s="335"/>
      <c r="AB85" s="335"/>
      <c r="AD85" s="335" t="s">
        <v>242</v>
      </c>
      <c r="AE85" s="335"/>
      <c r="AF85" s="335"/>
      <c r="AG85" s="335"/>
      <c r="AH85" s="335"/>
      <c r="AI85" s="335"/>
      <c r="AJ85" s="335"/>
      <c r="AK85" s="335"/>
      <c r="AL85" s="335"/>
      <c r="AM85" s="335"/>
      <c r="AN85" s="335"/>
      <c r="AO85" s="335"/>
      <c r="AP85" s="335"/>
      <c r="AQ85" s="335"/>
      <c r="AR85" s="335"/>
      <c r="AS85" s="335"/>
      <c r="AT85" s="335"/>
      <c r="AU85" s="335"/>
      <c r="AV85" s="335"/>
      <c r="AW85" s="335"/>
      <c r="AX85" s="335"/>
      <c r="AY85" s="335"/>
      <c r="AZ85" s="335"/>
      <c r="BA85" s="335"/>
      <c r="BB85" s="335"/>
      <c r="BC85" s="335"/>
      <c r="BD85" s="335"/>
      <c r="BE85" s="335"/>
      <c r="BF85" s="96"/>
      <c r="BG85" s="96"/>
      <c r="BH85" s="96"/>
      <c r="BI85" s="96"/>
      <c r="BJ85" s="96"/>
    </row>
  </sheetData>
  <mergeCells count="68">
    <mergeCell ref="A51:AB51"/>
    <mergeCell ref="AD51:BE51"/>
    <mergeCell ref="A48:AB48"/>
    <mergeCell ref="AD48:BE48"/>
    <mergeCell ref="A49:AB49"/>
    <mergeCell ref="AD49:BE49"/>
    <mergeCell ref="A50:AB50"/>
    <mergeCell ref="AD50:BE50"/>
    <mergeCell ref="A6:AB6"/>
    <mergeCell ref="AD6:BE6"/>
    <mergeCell ref="A7:AB7"/>
    <mergeCell ref="AD7:BE7"/>
    <mergeCell ref="A8:AB8"/>
    <mergeCell ref="AD8:BE8"/>
    <mergeCell ref="A3:AB3"/>
    <mergeCell ref="AD3:BE3"/>
    <mergeCell ref="A4:AB4"/>
    <mergeCell ref="AD4:BE4"/>
    <mergeCell ref="A5:AB5"/>
    <mergeCell ref="AD5:BE5"/>
    <mergeCell ref="A85:AB85"/>
    <mergeCell ref="AD85:BE85"/>
    <mergeCell ref="BC53:BE53"/>
    <mergeCell ref="A53:A54"/>
    <mergeCell ref="B53:D53"/>
    <mergeCell ref="F53:H53"/>
    <mergeCell ref="J53:L53"/>
    <mergeCell ref="N53:P53"/>
    <mergeCell ref="R53:T53"/>
    <mergeCell ref="V53:X53"/>
    <mergeCell ref="Z53:AB53"/>
    <mergeCell ref="AD53:AD54"/>
    <mergeCell ref="AE53:AG53"/>
    <mergeCell ref="AI53:AK53"/>
    <mergeCell ref="AM53:AO53"/>
    <mergeCell ref="AQ53:AS53"/>
    <mergeCell ref="F10:H10"/>
    <mergeCell ref="J10:L10"/>
    <mergeCell ref="N10:P10"/>
    <mergeCell ref="A84:AB84"/>
    <mergeCell ref="AD84:BE84"/>
    <mergeCell ref="AU53:AW53"/>
    <mergeCell ref="AY53:BA53"/>
    <mergeCell ref="AI10:AK10"/>
    <mergeCell ref="AM10:AO10"/>
    <mergeCell ref="AQ10:AS10"/>
    <mergeCell ref="AU10:AW10"/>
    <mergeCell ref="AY10:BA10"/>
    <mergeCell ref="A46:AB46"/>
    <mergeCell ref="AD46:BE46"/>
    <mergeCell ref="A47:AB47"/>
    <mergeCell ref="AD47:BE47"/>
    <mergeCell ref="AA1:AB2"/>
    <mergeCell ref="AA43:AB44"/>
    <mergeCell ref="BG43:BH44"/>
    <mergeCell ref="BG1:BH2"/>
    <mergeCell ref="A41:AB41"/>
    <mergeCell ref="AD41:BE41"/>
    <mergeCell ref="A42:AB42"/>
    <mergeCell ref="AD42:BE42"/>
    <mergeCell ref="BC10:BE10"/>
    <mergeCell ref="R10:T10"/>
    <mergeCell ref="V10:X10"/>
    <mergeCell ref="Z10:AB10"/>
    <mergeCell ref="AD10:AD11"/>
    <mergeCell ref="AE10:AG10"/>
    <mergeCell ref="A10:A11"/>
    <mergeCell ref="B10:D10"/>
  </mergeCells>
  <hyperlinks>
    <hyperlink ref="AD1" r:id="rId1" location="INDICE!A1" display="INDICE"/>
    <hyperlink ref="AA1" r:id="rId2" location="INDICE!A1"/>
    <hyperlink ref="AA1:AB2" location="INDICE!A1" display="INDICE"/>
    <hyperlink ref="AA43" r:id="rId3" location="INDICE!A1"/>
    <hyperlink ref="AA43:AB44" location="INDICE!A1" display="INDICE"/>
    <hyperlink ref="BG43" r:id="rId4" location="INDICE!A1"/>
    <hyperlink ref="BG43:BH44" location="INDICE!A1" display="INDICE"/>
    <hyperlink ref="BG1" r:id="rId5" location="INDICE!A1"/>
    <hyperlink ref="BG1:BH2" location="INDICE!A1" display="INDICE"/>
  </hyperlinks>
  <printOptions horizontalCentered="1"/>
  <pageMargins left="0.39370078740157483" right="0.39370078740157483" top="0.59055118110236227" bottom="0.98425196850393704" header="0" footer="0"/>
  <pageSetup scale="70" orientation="landscape" r:id="rId6"/>
  <headerFooter alignWithMargins="0"/>
  <rowBreaks count="2" manualBreakCount="2">
    <brk id="42" max="56" man="1"/>
    <brk id="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W54"/>
  <sheetViews>
    <sheetView zoomScaleNormal="100" zoomScaleSheetLayoutView="100" workbookViewId="0">
      <selection activeCell="U2" sqref="U2:V3"/>
    </sheetView>
  </sheetViews>
  <sheetFormatPr baseColWidth="10" defaultColWidth="11" defaultRowHeight="15" customHeight="1" x14ac:dyDescent="0.25"/>
  <cols>
    <col min="1" max="1" width="22.28515625" style="4" customWidth="1"/>
    <col min="2" max="20" width="8.28515625" style="4" customWidth="1"/>
    <col min="21" max="25" width="11.42578125" style="4" customWidth="1"/>
    <col min="26" max="258" width="11" style="4"/>
    <col min="259" max="259" width="24.7109375" style="4" customWidth="1"/>
    <col min="260" max="275" width="8.5703125" style="4" customWidth="1"/>
    <col min="276" max="514" width="11" style="4"/>
    <col min="515" max="515" width="24.7109375" style="4" customWidth="1"/>
    <col min="516" max="531" width="8.5703125" style="4" customWidth="1"/>
    <col min="532" max="770" width="11" style="4"/>
    <col min="771" max="771" width="24.7109375" style="4" customWidth="1"/>
    <col min="772" max="787" width="8.5703125" style="4" customWidth="1"/>
    <col min="788" max="1026" width="11" style="4"/>
    <col min="1027" max="1027" width="24.7109375" style="4" customWidth="1"/>
    <col min="1028" max="1043" width="8.5703125" style="4" customWidth="1"/>
    <col min="1044" max="1282" width="11" style="4"/>
    <col min="1283" max="1283" width="24.7109375" style="4" customWidth="1"/>
    <col min="1284" max="1299" width="8.5703125" style="4" customWidth="1"/>
    <col min="1300" max="1538" width="11" style="4"/>
    <col min="1539" max="1539" width="24.7109375" style="4" customWidth="1"/>
    <col min="1540" max="1555" width="8.5703125" style="4" customWidth="1"/>
    <col min="1556" max="1794" width="11" style="4"/>
    <col min="1795" max="1795" width="24.7109375" style="4" customWidth="1"/>
    <col min="1796" max="1811" width="8.5703125" style="4" customWidth="1"/>
    <col min="1812" max="2050" width="11" style="4"/>
    <col min="2051" max="2051" width="24.7109375" style="4" customWidth="1"/>
    <col min="2052" max="2067" width="8.5703125" style="4" customWidth="1"/>
    <col min="2068" max="2306" width="11" style="4"/>
    <col min="2307" max="2307" width="24.7109375" style="4" customWidth="1"/>
    <col min="2308" max="2323" width="8.5703125" style="4" customWidth="1"/>
    <col min="2324" max="2562" width="11" style="4"/>
    <col min="2563" max="2563" width="24.7109375" style="4" customWidth="1"/>
    <col min="2564" max="2579" width="8.5703125" style="4" customWidth="1"/>
    <col min="2580" max="2818" width="11" style="4"/>
    <col min="2819" max="2819" width="24.7109375" style="4" customWidth="1"/>
    <col min="2820" max="2835" width="8.5703125" style="4" customWidth="1"/>
    <col min="2836" max="3074" width="11" style="4"/>
    <col min="3075" max="3075" width="24.7109375" style="4" customWidth="1"/>
    <col min="3076" max="3091" width="8.5703125" style="4" customWidth="1"/>
    <col min="3092" max="3330" width="11" style="4"/>
    <col min="3331" max="3331" width="24.7109375" style="4" customWidth="1"/>
    <col min="3332" max="3347" width="8.5703125" style="4" customWidth="1"/>
    <col min="3348" max="3586" width="11" style="4"/>
    <col min="3587" max="3587" width="24.7109375" style="4" customWidth="1"/>
    <col min="3588" max="3603" width="8.5703125" style="4" customWidth="1"/>
    <col min="3604" max="3842" width="11" style="4"/>
    <col min="3843" max="3843" width="24.7109375" style="4" customWidth="1"/>
    <col min="3844" max="3859" width="8.5703125" style="4" customWidth="1"/>
    <col min="3860" max="4098" width="11" style="4"/>
    <col min="4099" max="4099" width="24.7109375" style="4" customWidth="1"/>
    <col min="4100" max="4115" width="8.5703125" style="4" customWidth="1"/>
    <col min="4116" max="4354" width="11" style="4"/>
    <col min="4355" max="4355" width="24.7109375" style="4" customWidth="1"/>
    <col min="4356" max="4371" width="8.5703125" style="4" customWidth="1"/>
    <col min="4372" max="4610" width="11" style="4"/>
    <col min="4611" max="4611" width="24.7109375" style="4" customWidth="1"/>
    <col min="4612" max="4627" width="8.5703125" style="4" customWidth="1"/>
    <col min="4628" max="4866" width="11" style="4"/>
    <col min="4867" max="4867" width="24.7109375" style="4" customWidth="1"/>
    <col min="4868" max="4883" width="8.5703125" style="4" customWidth="1"/>
    <col min="4884" max="5122" width="11" style="4"/>
    <col min="5123" max="5123" width="24.7109375" style="4" customWidth="1"/>
    <col min="5124" max="5139" width="8.5703125" style="4" customWidth="1"/>
    <col min="5140" max="5378" width="11" style="4"/>
    <col min="5379" max="5379" width="24.7109375" style="4" customWidth="1"/>
    <col min="5380" max="5395" width="8.5703125" style="4" customWidth="1"/>
    <col min="5396" max="5634" width="11" style="4"/>
    <col min="5635" max="5635" width="24.7109375" style="4" customWidth="1"/>
    <col min="5636" max="5651" width="8.5703125" style="4" customWidth="1"/>
    <col min="5652" max="5890" width="11" style="4"/>
    <col min="5891" max="5891" width="24.7109375" style="4" customWidth="1"/>
    <col min="5892" max="5907" width="8.5703125" style="4" customWidth="1"/>
    <col min="5908" max="6146" width="11" style="4"/>
    <col min="6147" max="6147" width="24.7109375" style="4" customWidth="1"/>
    <col min="6148" max="6163" width="8.5703125" style="4" customWidth="1"/>
    <col min="6164" max="6402" width="11" style="4"/>
    <col min="6403" max="6403" width="24.7109375" style="4" customWidth="1"/>
    <col min="6404" max="6419" width="8.5703125" style="4" customWidth="1"/>
    <col min="6420" max="6658" width="11" style="4"/>
    <col min="6659" max="6659" width="24.7109375" style="4" customWidth="1"/>
    <col min="6660" max="6675" width="8.5703125" style="4" customWidth="1"/>
    <col min="6676" max="6914" width="11" style="4"/>
    <col min="6915" max="6915" width="24.7109375" style="4" customWidth="1"/>
    <col min="6916" max="6931" width="8.5703125" style="4" customWidth="1"/>
    <col min="6932" max="7170" width="11" style="4"/>
    <col min="7171" max="7171" width="24.7109375" style="4" customWidth="1"/>
    <col min="7172" max="7187" width="8.5703125" style="4" customWidth="1"/>
    <col min="7188" max="7426" width="11" style="4"/>
    <col min="7427" max="7427" width="24.7109375" style="4" customWidth="1"/>
    <col min="7428" max="7443" width="8.5703125" style="4" customWidth="1"/>
    <col min="7444" max="7682" width="11" style="4"/>
    <col min="7683" max="7683" width="24.7109375" style="4" customWidth="1"/>
    <col min="7684" max="7699" width="8.5703125" style="4" customWidth="1"/>
    <col min="7700" max="7938" width="11" style="4"/>
    <col min="7939" max="7939" width="24.7109375" style="4" customWidth="1"/>
    <col min="7940" max="7955" width="8.5703125" style="4" customWidth="1"/>
    <col min="7956" max="8194" width="11" style="4"/>
    <col min="8195" max="8195" width="24.7109375" style="4" customWidth="1"/>
    <col min="8196" max="8211" width="8.5703125" style="4" customWidth="1"/>
    <col min="8212" max="8450" width="11" style="4"/>
    <col min="8451" max="8451" width="24.7109375" style="4" customWidth="1"/>
    <col min="8452" max="8467" width="8.5703125" style="4" customWidth="1"/>
    <col min="8468" max="8706" width="11" style="4"/>
    <col min="8707" max="8707" width="24.7109375" style="4" customWidth="1"/>
    <col min="8708" max="8723" width="8.5703125" style="4" customWidth="1"/>
    <col min="8724" max="8962" width="11" style="4"/>
    <col min="8963" max="8963" width="24.7109375" style="4" customWidth="1"/>
    <col min="8964" max="8979" width="8.5703125" style="4" customWidth="1"/>
    <col min="8980" max="9218" width="11" style="4"/>
    <col min="9219" max="9219" width="24.7109375" style="4" customWidth="1"/>
    <col min="9220" max="9235" width="8.5703125" style="4" customWidth="1"/>
    <col min="9236" max="9474" width="11" style="4"/>
    <col min="9475" max="9475" width="24.7109375" style="4" customWidth="1"/>
    <col min="9476" max="9491" width="8.5703125" style="4" customWidth="1"/>
    <col min="9492" max="9730" width="11" style="4"/>
    <col min="9731" max="9731" width="24.7109375" style="4" customWidth="1"/>
    <col min="9732" max="9747" width="8.5703125" style="4" customWidth="1"/>
    <col min="9748" max="9986" width="11" style="4"/>
    <col min="9987" max="9987" width="24.7109375" style="4" customWidth="1"/>
    <col min="9988" max="10003" width="8.5703125" style="4" customWidth="1"/>
    <col min="10004" max="10242" width="11" style="4"/>
    <col min="10243" max="10243" width="24.7109375" style="4" customWidth="1"/>
    <col min="10244" max="10259" width="8.5703125" style="4" customWidth="1"/>
    <col min="10260" max="10498" width="11" style="4"/>
    <col min="10499" max="10499" width="24.7109375" style="4" customWidth="1"/>
    <col min="10500" max="10515" width="8.5703125" style="4" customWidth="1"/>
    <col min="10516" max="10754" width="11" style="4"/>
    <col min="10755" max="10755" width="24.7109375" style="4" customWidth="1"/>
    <col min="10756" max="10771" width="8.5703125" style="4" customWidth="1"/>
    <col min="10772" max="11010" width="11" style="4"/>
    <col min="11011" max="11011" width="24.7109375" style="4" customWidth="1"/>
    <col min="11012" max="11027" width="8.5703125" style="4" customWidth="1"/>
    <col min="11028" max="11266" width="11" style="4"/>
    <col min="11267" max="11267" width="24.7109375" style="4" customWidth="1"/>
    <col min="11268" max="11283" width="8.5703125" style="4" customWidth="1"/>
    <col min="11284" max="11522" width="11" style="4"/>
    <col min="11523" max="11523" width="24.7109375" style="4" customWidth="1"/>
    <col min="11524" max="11539" width="8.5703125" style="4" customWidth="1"/>
    <col min="11540" max="11778" width="11" style="4"/>
    <col min="11779" max="11779" width="24.7109375" style="4" customWidth="1"/>
    <col min="11780" max="11795" width="8.5703125" style="4" customWidth="1"/>
    <col min="11796" max="12034" width="11" style="4"/>
    <col min="12035" max="12035" width="24.7109375" style="4" customWidth="1"/>
    <col min="12036" max="12051" width="8.5703125" style="4" customWidth="1"/>
    <col min="12052" max="12290" width="11" style="4"/>
    <col min="12291" max="12291" width="24.7109375" style="4" customWidth="1"/>
    <col min="12292" max="12307" width="8.5703125" style="4" customWidth="1"/>
    <col min="12308" max="12546" width="11" style="4"/>
    <col min="12547" max="12547" width="24.7109375" style="4" customWidth="1"/>
    <col min="12548" max="12563" width="8.5703125" style="4" customWidth="1"/>
    <col min="12564" max="12802" width="11" style="4"/>
    <col min="12803" max="12803" width="24.7109375" style="4" customWidth="1"/>
    <col min="12804" max="12819" width="8.5703125" style="4" customWidth="1"/>
    <col min="12820" max="13058" width="11" style="4"/>
    <col min="13059" max="13059" width="24.7109375" style="4" customWidth="1"/>
    <col min="13060" max="13075" width="8.5703125" style="4" customWidth="1"/>
    <col min="13076" max="13314" width="11" style="4"/>
    <col min="13315" max="13315" width="24.7109375" style="4" customWidth="1"/>
    <col min="13316" max="13331" width="8.5703125" style="4" customWidth="1"/>
    <col min="13332" max="13570" width="11" style="4"/>
    <col min="13571" max="13571" width="24.7109375" style="4" customWidth="1"/>
    <col min="13572" max="13587" width="8.5703125" style="4" customWidth="1"/>
    <col min="13588" max="13826" width="11" style="4"/>
    <col min="13827" max="13827" width="24.7109375" style="4" customWidth="1"/>
    <col min="13828" max="13843" width="8.5703125" style="4" customWidth="1"/>
    <col min="13844" max="14082" width="11" style="4"/>
    <col min="14083" max="14083" width="24.7109375" style="4" customWidth="1"/>
    <col min="14084" max="14099" width="8.5703125" style="4" customWidth="1"/>
    <col min="14100" max="14338" width="11" style="4"/>
    <col min="14339" max="14339" width="24.7109375" style="4" customWidth="1"/>
    <col min="14340" max="14355" width="8.5703125" style="4" customWidth="1"/>
    <col min="14356" max="14594" width="11" style="4"/>
    <col min="14595" max="14595" width="24.7109375" style="4" customWidth="1"/>
    <col min="14596" max="14611" width="8.5703125" style="4" customWidth="1"/>
    <col min="14612" max="14850" width="11" style="4"/>
    <col min="14851" max="14851" width="24.7109375" style="4" customWidth="1"/>
    <col min="14852" max="14867" width="8.5703125" style="4" customWidth="1"/>
    <col min="14868" max="15106" width="11" style="4"/>
    <col min="15107" max="15107" width="24.7109375" style="4" customWidth="1"/>
    <col min="15108" max="15123" width="8.5703125" style="4" customWidth="1"/>
    <col min="15124" max="15362" width="11" style="4"/>
    <col min="15363" max="15363" width="24.7109375" style="4" customWidth="1"/>
    <col min="15364" max="15379" width="8.5703125" style="4" customWidth="1"/>
    <col min="15380" max="15618" width="11" style="4"/>
    <col min="15619" max="15619" width="24.7109375" style="4" customWidth="1"/>
    <col min="15620" max="15635" width="8.5703125" style="4" customWidth="1"/>
    <col min="15636" max="15874" width="11" style="4"/>
    <col min="15875" max="15875" width="24.7109375" style="4" customWidth="1"/>
    <col min="15876" max="15891" width="8.5703125" style="4" customWidth="1"/>
    <col min="15892" max="16130" width="11" style="4"/>
    <col min="16131" max="16131" width="24.7109375" style="4" customWidth="1"/>
    <col min="16132" max="16147" width="8.5703125" style="4" customWidth="1"/>
    <col min="16148" max="16384" width="11" style="4"/>
  </cols>
  <sheetData>
    <row r="1" spans="1:23" s="1" customFormat="1" ht="15" customHeight="1" x14ac:dyDescent="0.25">
      <c r="A1" s="280" t="s">
        <v>461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/>
      <c r="V1"/>
      <c r="W1"/>
    </row>
    <row r="2" spans="1:23" s="1" customFormat="1" ht="15" customHeight="1" x14ac:dyDescent="0.25">
      <c r="A2" s="280" t="s">
        <v>455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318" t="s">
        <v>356</v>
      </c>
      <c r="V2" s="318"/>
      <c r="W2"/>
    </row>
    <row r="3" spans="1:23" s="1" customFormat="1" ht="15" customHeight="1" x14ac:dyDescent="0.25">
      <c r="A3" s="280" t="s">
        <v>456</v>
      </c>
      <c r="B3" s="280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318"/>
      <c r="V3" s="318"/>
      <c r="W3"/>
    </row>
    <row r="4" spans="1:23" s="1" customFormat="1" ht="15" customHeight="1" x14ac:dyDescent="0.25">
      <c r="A4" s="280" t="s">
        <v>517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/>
      <c r="V4"/>
      <c r="W4"/>
    </row>
    <row r="5" spans="1:23" ht="15" customHeight="1" thickBot="1" x14ac:dyDescent="0.3">
      <c r="A5" s="12"/>
      <c r="B5" s="12"/>
      <c r="C5" s="12"/>
      <c r="D5" s="12"/>
      <c r="E5" s="12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</row>
    <row r="6" spans="1:23" ht="15" customHeight="1" thickBot="1" x14ac:dyDescent="0.3">
      <c r="A6" s="2" t="s">
        <v>457</v>
      </c>
      <c r="B6" s="3">
        <v>2000</v>
      </c>
      <c r="C6" s="3">
        <v>2001</v>
      </c>
      <c r="D6" s="3">
        <v>2002</v>
      </c>
      <c r="E6" s="3">
        <v>2003</v>
      </c>
      <c r="F6" s="3">
        <v>2004</v>
      </c>
      <c r="G6" s="3">
        <v>2005</v>
      </c>
      <c r="H6" s="3">
        <v>2006</v>
      </c>
      <c r="I6" s="3">
        <v>2007</v>
      </c>
      <c r="J6" s="3">
        <v>2008</v>
      </c>
      <c r="K6" s="3">
        <v>2009</v>
      </c>
      <c r="L6" s="3">
        <v>2010</v>
      </c>
      <c r="M6" s="3">
        <v>2011</v>
      </c>
      <c r="N6" s="3">
        <v>2012</v>
      </c>
      <c r="O6" s="3">
        <v>2013</v>
      </c>
      <c r="P6" s="3">
        <v>2014</v>
      </c>
      <c r="Q6" s="3">
        <v>2015</v>
      </c>
      <c r="R6" s="3">
        <v>2016</v>
      </c>
      <c r="S6" s="3">
        <v>2017</v>
      </c>
      <c r="T6" s="3">
        <v>2018</v>
      </c>
    </row>
    <row r="7" spans="1:23" ht="15" customHeight="1" x14ac:dyDescent="0.25">
      <c r="A7" s="5"/>
    </row>
    <row r="8" spans="1:23" ht="15" customHeight="1" x14ac:dyDescent="0.25">
      <c r="A8" s="6" t="s">
        <v>10</v>
      </c>
      <c r="B8" s="322" t="s">
        <v>11</v>
      </c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267"/>
      <c r="T8" s="300"/>
      <c r="V8" s="7"/>
    </row>
    <row r="9" spans="1:23" ht="15" customHeight="1" x14ac:dyDescent="0.25">
      <c r="A9" s="8" t="s">
        <v>12</v>
      </c>
      <c r="B9" s="14">
        <f t="shared" ref="B9:M9" si="0">SUM(B10:B12)</f>
        <v>512105</v>
      </c>
      <c r="C9" s="14">
        <f t="shared" si="0"/>
        <v>512586</v>
      </c>
      <c r="D9" s="14">
        <f t="shared" si="0"/>
        <v>512609</v>
      </c>
      <c r="E9" s="14">
        <f t="shared" si="0"/>
        <v>511277</v>
      </c>
      <c r="F9" s="14">
        <f t="shared" si="0"/>
        <v>503229</v>
      </c>
      <c r="G9" s="14">
        <f t="shared" si="0"/>
        <v>500518</v>
      </c>
      <c r="H9" s="14">
        <f t="shared" si="0"/>
        <v>499781</v>
      </c>
      <c r="I9" s="14">
        <f t="shared" si="0"/>
        <v>498947</v>
      </c>
      <c r="J9" s="14">
        <f t="shared" si="0"/>
        <v>493762</v>
      </c>
      <c r="K9" s="14">
        <f t="shared" si="0"/>
        <v>486871</v>
      </c>
      <c r="L9" s="14">
        <f t="shared" si="0"/>
        <v>477992</v>
      </c>
      <c r="M9" s="14">
        <f t="shared" si="0"/>
        <v>468952</v>
      </c>
      <c r="N9" s="14">
        <f t="shared" ref="N9:S9" si="1">SUM(N10:N12)</f>
        <v>452846</v>
      </c>
      <c r="O9" s="14">
        <f t="shared" si="1"/>
        <v>444259</v>
      </c>
      <c r="P9" s="14">
        <f t="shared" si="1"/>
        <v>439369</v>
      </c>
      <c r="Q9" s="14">
        <f t="shared" si="1"/>
        <v>437786</v>
      </c>
      <c r="R9" s="14">
        <f t="shared" si="1"/>
        <v>438019</v>
      </c>
      <c r="S9" s="14">
        <f t="shared" si="1"/>
        <v>439319</v>
      </c>
      <c r="T9" s="14">
        <f t="shared" ref="T9" si="2">SUM(T10:T12)</f>
        <v>449586</v>
      </c>
    </row>
    <row r="10" spans="1:23" ht="15" customHeight="1" x14ac:dyDescent="0.25">
      <c r="A10" s="8" t="s">
        <v>13</v>
      </c>
      <c r="B10" s="14">
        <v>434913</v>
      </c>
      <c r="C10" s="14">
        <v>435783</v>
      </c>
      <c r="D10" s="14">
        <v>435923</v>
      </c>
      <c r="E10" s="14">
        <v>435743</v>
      </c>
      <c r="F10" s="14">
        <v>422990</v>
      </c>
      <c r="G10" s="14">
        <v>412242</v>
      </c>
      <c r="H10" s="14">
        <v>409730</v>
      </c>
      <c r="I10" s="14">
        <v>411644</v>
      </c>
      <c r="J10" s="14">
        <v>435676</v>
      </c>
      <c r="K10" s="14">
        <v>418794</v>
      </c>
      <c r="L10" s="14">
        <v>410497</v>
      </c>
      <c r="M10" s="14">
        <v>403489</v>
      </c>
      <c r="N10" s="14">
        <v>391991</v>
      </c>
      <c r="O10" s="14">
        <v>391855</v>
      </c>
      <c r="P10" s="14">
        <v>397591</v>
      </c>
      <c r="Q10" s="14">
        <v>394914</v>
      </c>
      <c r="R10" s="14">
        <v>395478</v>
      </c>
      <c r="S10" s="14">
        <v>398299</v>
      </c>
      <c r="T10" s="14">
        <v>438685</v>
      </c>
    </row>
    <row r="11" spans="1:23" ht="15" customHeight="1" x14ac:dyDescent="0.25">
      <c r="A11" s="8" t="s">
        <v>14</v>
      </c>
      <c r="B11" s="14">
        <v>42869</v>
      </c>
      <c r="C11" s="14">
        <v>44889</v>
      </c>
      <c r="D11" s="14">
        <v>45914</v>
      </c>
      <c r="E11" s="14">
        <v>44085</v>
      </c>
      <c r="F11" s="14">
        <v>48287</v>
      </c>
      <c r="G11" s="14">
        <v>55329</v>
      </c>
      <c r="H11" s="14">
        <v>55445</v>
      </c>
      <c r="I11" s="14">
        <v>54153</v>
      </c>
      <c r="J11" s="14">
        <v>45555</v>
      </c>
      <c r="K11" s="14">
        <v>50626</v>
      </c>
      <c r="L11" s="14">
        <v>50672</v>
      </c>
      <c r="M11" s="14">
        <v>48888</v>
      </c>
      <c r="N11" s="14">
        <v>45652</v>
      </c>
      <c r="O11" s="14">
        <v>41298</v>
      </c>
      <c r="P11" s="14">
        <v>32072</v>
      </c>
      <c r="Q11" s="14">
        <v>33148</v>
      </c>
      <c r="R11" s="14">
        <v>31831</v>
      </c>
      <c r="S11" s="14">
        <v>31077</v>
      </c>
      <c r="T11" s="14">
        <v>8343</v>
      </c>
    </row>
    <row r="12" spans="1:23" ht="15" customHeight="1" x14ac:dyDescent="0.25">
      <c r="A12" s="8" t="s">
        <v>15</v>
      </c>
      <c r="B12" s="14">
        <v>34323</v>
      </c>
      <c r="C12" s="14">
        <v>31914</v>
      </c>
      <c r="D12" s="14">
        <v>30772</v>
      </c>
      <c r="E12" s="14">
        <v>31449</v>
      </c>
      <c r="F12" s="14">
        <v>31952</v>
      </c>
      <c r="G12" s="14">
        <v>32947</v>
      </c>
      <c r="H12" s="14">
        <v>34606</v>
      </c>
      <c r="I12" s="14">
        <v>33150</v>
      </c>
      <c r="J12" s="14">
        <v>12531</v>
      </c>
      <c r="K12" s="14">
        <v>17451</v>
      </c>
      <c r="L12" s="14">
        <v>16823</v>
      </c>
      <c r="M12" s="14">
        <v>16575</v>
      </c>
      <c r="N12" s="14">
        <v>15203</v>
      </c>
      <c r="O12" s="14">
        <v>11106</v>
      </c>
      <c r="P12" s="14">
        <v>9706</v>
      </c>
      <c r="Q12" s="14">
        <v>9724</v>
      </c>
      <c r="R12" s="14">
        <v>10710</v>
      </c>
      <c r="S12" s="14">
        <v>9943</v>
      </c>
      <c r="T12" s="14">
        <v>2558</v>
      </c>
    </row>
    <row r="13" spans="1:23" ht="15" customHeight="1" x14ac:dyDescent="0.25">
      <c r="A13" s="9"/>
    </row>
    <row r="14" spans="1:23" ht="15" customHeight="1" x14ac:dyDescent="0.25">
      <c r="A14" s="9"/>
      <c r="B14" s="322" t="s">
        <v>243</v>
      </c>
      <c r="C14" s="322"/>
      <c r="D14" s="322"/>
      <c r="E14" s="322"/>
      <c r="F14" s="322"/>
      <c r="G14" s="322"/>
      <c r="H14" s="322"/>
      <c r="I14" s="322"/>
      <c r="J14" s="322"/>
      <c r="K14" s="322"/>
      <c r="L14" s="322"/>
      <c r="M14" s="322"/>
      <c r="N14" s="322"/>
      <c r="O14" s="322"/>
      <c r="P14" s="322"/>
      <c r="Q14" s="322"/>
      <c r="R14" s="322"/>
      <c r="S14" s="267"/>
      <c r="T14" s="300"/>
      <c r="V14" s="7"/>
    </row>
    <row r="15" spans="1:23" ht="15" customHeight="1" x14ac:dyDescent="0.25">
      <c r="A15" s="8" t="s">
        <v>13</v>
      </c>
      <c r="B15" s="4">
        <v>84.9</v>
      </c>
      <c r="C15" s="15">
        <f t="shared" ref="C15:N15" si="3">+C10/C9*100</f>
        <v>85.01656307429387</v>
      </c>
      <c r="D15" s="15">
        <f t="shared" si="3"/>
        <v>85.040059772653237</v>
      </c>
      <c r="E15" s="15">
        <f t="shared" si="3"/>
        <v>85.226403691149812</v>
      </c>
      <c r="F15" s="15">
        <f t="shared" si="3"/>
        <v>84.055171701153952</v>
      </c>
      <c r="G15" s="15">
        <f t="shared" si="3"/>
        <v>82.363071857555568</v>
      </c>
      <c r="H15" s="15">
        <f t="shared" si="3"/>
        <v>81.981908075737181</v>
      </c>
      <c r="I15" s="15">
        <f t="shared" si="3"/>
        <v>82.502550371081497</v>
      </c>
      <c r="J15" s="15">
        <f t="shared" si="3"/>
        <v>88.236032744520642</v>
      </c>
      <c r="K15" s="15">
        <f t="shared" si="3"/>
        <v>86.017446099685543</v>
      </c>
      <c r="L15" s="15">
        <f t="shared" si="3"/>
        <v>85.879470786121942</v>
      </c>
      <c r="M15" s="15">
        <f t="shared" si="3"/>
        <v>86.040575581296167</v>
      </c>
      <c r="N15" s="15">
        <f t="shared" si="3"/>
        <v>86.561656722152776</v>
      </c>
      <c r="O15" s="15">
        <f t="shared" ref="O15:T15" si="4">+O10/O9*100</f>
        <v>88.204178193351183</v>
      </c>
      <c r="P15" s="15">
        <f t="shared" si="4"/>
        <v>90.491363751197738</v>
      </c>
      <c r="Q15" s="15">
        <f t="shared" si="4"/>
        <v>90.207087481098071</v>
      </c>
      <c r="R15" s="15">
        <f t="shared" si="4"/>
        <v>90.287864225067864</v>
      </c>
      <c r="S15" s="15">
        <f t="shared" si="4"/>
        <v>90.662821321181198</v>
      </c>
      <c r="T15" s="15">
        <f t="shared" si="4"/>
        <v>97.575324854421623</v>
      </c>
    </row>
    <row r="16" spans="1:23" ht="15" customHeight="1" x14ac:dyDescent="0.25">
      <c r="A16" s="8" t="s">
        <v>14</v>
      </c>
      <c r="B16" s="4">
        <v>8.4</v>
      </c>
      <c r="C16" s="15">
        <f t="shared" ref="C16:N16" si="5">+C11/C9*100</f>
        <v>8.7573597406093793</v>
      </c>
      <c r="D16" s="15">
        <f t="shared" si="5"/>
        <v>8.9569242834206975</v>
      </c>
      <c r="E16" s="15">
        <f t="shared" si="5"/>
        <v>8.6225275144393354</v>
      </c>
      <c r="F16" s="15">
        <f t="shared" si="5"/>
        <v>9.5954326956514837</v>
      </c>
      <c r="G16" s="15">
        <f t="shared" si="5"/>
        <v>11.054347695787165</v>
      </c>
      <c r="H16" s="15">
        <f t="shared" si="5"/>
        <v>11.093859110290309</v>
      </c>
      <c r="I16" s="15">
        <f t="shared" si="5"/>
        <v>10.853457381244901</v>
      </c>
      <c r="J16" s="15">
        <f t="shared" si="5"/>
        <v>9.2261048845395148</v>
      </c>
      <c r="K16" s="15">
        <f t="shared" si="5"/>
        <v>10.398236904642092</v>
      </c>
      <c r="L16" s="15">
        <f t="shared" si="5"/>
        <v>10.6010142429162</v>
      </c>
      <c r="M16" s="15">
        <f t="shared" si="5"/>
        <v>10.42494754260564</v>
      </c>
      <c r="N16" s="15">
        <f t="shared" si="5"/>
        <v>10.081131333830927</v>
      </c>
      <c r="O16" s="15">
        <f t="shared" ref="O16:T16" si="6">+O11/O9*100</f>
        <v>9.2959287262610317</v>
      </c>
      <c r="P16" s="15">
        <f t="shared" si="6"/>
        <v>7.2995591404946643</v>
      </c>
      <c r="Q16" s="15">
        <f t="shared" si="6"/>
        <v>7.5717359623194893</v>
      </c>
      <c r="R16" s="15">
        <f t="shared" si="6"/>
        <v>7.267036361436376</v>
      </c>
      <c r="S16" s="15">
        <f t="shared" si="6"/>
        <v>7.073903018080256</v>
      </c>
      <c r="T16" s="15">
        <f t="shared" si="6"/>
        <v>1.8557072506706171</v>
      </c>
    </row>
    <row r="17" spans="1:20" ht="15" customHeight="1" x14ac:dyDescent="0.25">
      <c r="A17" s="8" t="s">
        <v>15</v>
      </c>
      <c r="B17" s="4">
        <v>6.7</v>
      </c>
      <c r="C17" s="15">
        <f t="shared" ref="C17:N17" si="7">+C12/C9*100</f>
        <v>6.2260771850967451</v>
      </c>
      <c r="D17" s="15">
        <f t="shared" si="7"/>
        <v>6.0030159439260729</v>
      </c>
      <c r="E17" s="15">
        <f t="shared" si="7"/>
        <v>6.1510687944108575</v>
      </c>
      <c r="F17" s="15">
        <f t="shared" si="7"/>
        <v>6.3493956031945702</v>
      </c>
      <c r="G17" s="15">
        <f t="shared" si="7"/>
        <v>6.5825804466572633</v>
      </c>
      <c r="H17" s="15">
        <f t="shared" si="7"/>
        <v>6.9242328139725196</v>
      </c>
      <c r="I17" s="15">
        <f t="shared" si="7"/>
        <v>6.6439922476736006</v>
      </c>
      <c r="J17" s="15">
        <f t="shared" si="7"/>
        <v>2.5378623709398456</v>
      </c>
      <c r="K17" s="15">
        <f t="shared" si="7"/>
        <v>3.5843169956723653</v>
      </c>
      <c r="L17" s="15">
        <f t="shared" si="7"/>
        <v>3.5195149709618576</v>
      </c>
      <c r="M17" s="15">
        <f t="shared" si="7"/>
        <v>3.5344768760981937</v>
      </c>
      <c r="N17" s="15">
        <f t="shared" si="7"/>
        <v>3.3572119440162882</v>
      </c>
      <c r="O17" s="15">
        <f t="shared" ref="O17:T17" si="8">+O12/O9*100</f>
        <v>2.4998930803877917</v>
      </c>
      <c r="P17" s="15">
        <f t="shared" si="8"/>
        <v>2.209077108307596</v>
      </c>
      <c r="Q17" s="15">
        <f t="shared" si="8"/>
        <v>2.22117655658244</v>
      </c>
      <c r="R17" s="15">
        <f t="shared" si="8"/>
        <v>2.4450994134957615</v>
      </c>
      <c r="S17" s="15">
        <f t="shared" si="8"/>
        <v>2.263275660738552</v>
      </c>
      <c r="T17" s="15">
        <f t="shared" si="8"/>
        <v>0.56896789490775956</v>
      </c>
    </row>
    <row r="18" spans="1:20" ht="15" customHeight="1" x14ac:dyDescent="0.25">
      <c r="A18" s="8"/>
    </row>
    <row r="19" spans="1:20" ht="15" customHeight="1" x14ac:dyDescent="0.25">
      <c r="A19" s="6" t="s">
        <v>16</v>
      </c>
      <c r="B19" s="322" t="s">
        <v>11</v>
      </c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267"/>
      <c r="T19" s="300"/>
    </row>
    <row r="20" spans="1:20" ht="15" customHeight="1" x14ac:dyDescent="0.25">
      <c r="A20" s="8" t="s">
        <v>12</v>
      </c>
      <c r="B20" s="14">
        <f t="shared" ref="B20:M20" si="9">SUM(B21:B23)</f>
        <v>955</v>
      </c>
      <c r="C20" s="14">
        <f t="shared" si="9"/>
        <v>747</v>
      </c>
      <c r="D20" s="14">
        <f t="shared" si="9"/>
        <v>975</v>
      </c>
      <c r="E20" s="14">
        <f t="shared" si="9"/>
        <v>653</v>
      </c>
      <c r="F20" s="14">
        <f t="shared" si="9"/>
        <v>660</v>
      </c>
      <c r="G20" s="14">
        <f t="shared" si="9"/>
        <v>370</v>
      </c>
      <c r="H20" s="14">
        <f t="shared" si="9"/>
        <v>367</v>
      </c>
      <c r="I20" s="14">
        <f t="shared" si="9"/>
        <v>251</v>
      </c>
      <c r="J20" s="14">
        <f t="shared" si="9"/>
        <v>323</v>
      </c>
      <c r="K20" s="14">
        <f t="shared" si="9"/>
        <v>318</v>
      </c>
      <c r="L20" s="14">
        <f t="shared" si="9"/>
        <v>357</v>
      </c>
      <c r="M20" s="14">
        <f t="shared" si="9"/>
        <v>302</v>
      </c>
      <c r="N20" s="14">
        <f t="shared" ref="N20:S20" si="10">SUM(N21:N23)</f>
        <v>279</v>
      </c>
      <c r="O20" s="14">
        <f t="shared" si="10"/>
        <v>224</v>
      </c>
      <c r="P20" s="14">
        <f t="shared" si="10"/>
        <v>188</v>
      </c>
      <c r="Q20" s="14">
        <f t="shared" si="10"/>
        <v>201</v>
      </c>
      <c r="R20" s="14">
        <f t="shared" si="10"/>
        <v>185</v>
      </c>
      <c r="S20" s="14">
        <f t="shared" si="10"/>
        <v>211</v>
      </c>
      <c r="T20" s="14">
        <f t="shared" ref="T20" si="11">SUM(T21:T23)</f>
        <v>232</v>
      </c>
    </row>
    <row r="21" spans="1:20" ht="15" customHeight="1" x14ac:dyDescent="0.25">
      <c r="A21" s="8" t="s">
        <v>13</v>
      </c>
      <c r="B21" s="14">
        <v>843</v>
      </c>
      <c r="C21" s="14">
        <v>645</v>
      </c>
      <c r="D21" s="14">
        <v>808</v>
      </c>
      <c r="E21" s="14">
        <v>590</v>
      </c>
      <c r="F21" s="14">
        <v>565</v>
      </c>
      <c r="G21" s="14">
        <v>324</v>
      </c>
      <c r="H21" s="14">
        <v>303</v>
      </c>
      <c r="I21" s="14">
        <v>237</v>
      </c>
      <c r="J21" s="14">
        <v>291</v>
      </c>
      <c r="K21" s="14">
        <v>289</v>
      </c>
      <c r="L21" s="14">
        <v>329</v>
      </c>
      <c r="M21" s="14">
        <v>250</v>
      </c>
      <c r="N21" s="14">
        <v>237</v>
      </c>
      <c r="O21" s="14">
        <v>181</v>
      </c>
      <c r="P21" s="14">
        <v>170</v>
      </c>
      <c r="Q21" s="14">
        <v>184</v>
      </c>
      <c r="R21" s="14">
        <v>166</v>
      </c>
      <c r="S21" s="14">
        <v>205</v>
      </c>
      <c r="T21" s="14">
        <v>222</v>
      </c>
    </row>
    <row r="22" spans="1:20" ht="15" customHeight="1" x14ac:dyDescent="0.25">
      <c r="A22" s="8" t="s">
        <v>14</v>
      </c>
      <c r="B22" s="14">
        <v>12</v>
      </c>
      <c r="C22" s="14">
        <v>40</v>
      </c>
      <c r="D22" s="14">
        <v>62</v>
      </c>
      <c r="E22" s="14">
        <v>16</v>
      </c>
      <c r="F22" s="14">
        <v>22</v>
      </c>
      <c r="G22" s="14">
        <v>18</v>
      </c>
      <c r="H22" s="14">
        <v>10</v>
      </c>
      <c r="I22" s="14">
        <v>5</v>
      </c>
      <c r="J22" s="14">
        <v>27</v>
      </c>
      <c r="K22" s="14">
        <v>23</v>
      </c>
      <c r="L22" s="14">
        <v>27</v>
      </c>
      <c r="M22" s="14">
        <v>47</v>
      </c>
      <c r="N22" s="14">
        <v>39</v>
      </c>
      <c r="O22" s="14">
        <v>41</v>
      </c>
      <c r="P22" s="14">
        <v>17</v>
      </c>
      <c r="Q22" s="14">
        <v>15</v>
      </c>
      <c r="R22" s="14">
        <v>19</v>
      </c>
      <c r="S22" s="14">
        <v>6</v>
      </c>
      <c r="T22" s="14">
        <v>10</v>
      </c>
    </row>
    <row r="23" spans="1:20" ht="15" customHeight="1" x14ac:dyDescent="0.25">
      <c r="A23" s="8" t="s">
        <v>15</v>
      </c>
      <c r="B23" s="14">
        <v>100</v>
      </c>
      <c r="C23" s="14">
        <v>62</v>
      </c>
      <c r="D23" s="14">
        <v>105</v>
      </c>
      <c r="E23" s="14">
        <v>47</v>
      </c>
      <c r="F23" s="14">
        <v>73</v>
      </c>
      <c r="G23" s="14">
        <v>28</v>
      </c>
      <c r="H23" s="14">
        <v>54</v>
      </c>
      <c r="I23" s="14">
        <v>9</v>
      </c>
      <c r="J23" s="14">
        <v>5</v>
      </c>
      <c r="K23" s="14">
        <v>6</v>
      </c>
      <c r="L23" s="14">
        <v>1</v>
      </c>
      <c r="M23" s="14">
        <v>5</v>
      </c>
      <c r="N23" s="14">
        <v>3</v>
      </c>
      <c r="O23" s="14">
        <v>2</v>
      </c>
      <c r="P23" s="14">
        <v>1</v>
      </c>
      <c r="Q23" s="14">
        <v>2</v>
      </c>
      <c r="R23" s="14">
        <v>0</v>
      </c>
      <c r="S23" s="14">
        <v>0</v>
      </c>
      <c r="T23" s="14">
        <v>0</v>
      </c>
    </row>
    <row r="24" spans="1:20" ht="15" customHeight="1" x14ac:dyDescent="0.25">
      <c r="A24" s="9"/>
    </row>
    <row r="25" spans="1:20" ht="15" customHeight="1" x14ac:dyDescent="0.25">
      <c r="A25" s="9"/>
      <c r="B25" s="322" t="s">
        <v>243</v>
      </c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267"/>
      <c r="T25" s="300"/>
    </row>
    <row r="26" spans="1:20" ht="15" customHeight="1" x14ac:dyDescent="0.25">
      <c r="A26" s="8" t="s">
        <v>13</v>
      </c>
      <c r="B26" s="4">
        <v>88.3</v>
      </c>
      <c r="C26" s="15">
        <f t="shared" ref="C26:N26" si="12">+C21/C20*100</f>
        <v>86.345381526104418</v>
      </c>
      <c r="D26" s="15">
        <f t="shared" si="12"/>
        <v>82.871794871794862</v>
      </c>
      <c r="E26" s="15">
        <f t="shared" si="12"/>
        <v>90.352220520673811</v>
      </c>
      <c r="F26" s="15">
        <f t="shared" si="12"/>
        <v>85.606060606060609</v>
      </c>
      <c r="G26" s="15">
        <f t="shared" si="12"/>
        <v>87.567567567567579</v>
      </c>
      <c r="H26" s="15">
        <f t="shared" si="12"/>
        <v>82.561307901907355</v>
      </c>
      <c r="I26" s="15">
        <f t="shared" si="12"/>
        <v>94.422310756972109</v>
      </c>
      <c r="J26" s="15">
        <f t="shared" si="12"/>
        <v>90.092879256965944</v>
      </c>
      <c r="K26" s="15">
        <f t="shared" si="12"/>
        <v>90.880503144654085</v>
      </c>
      <c r="L26" s="15">
        <f t="shared" si="12"/>
        <v>92.156862745098039</v>
      </c>
      <c r="M26" s="15">
        <f t="shared" si="12"/>
        <v>82.78145695364239</v>
      </c>
      <c r="N26" s="15">
        <f t="shared" si="12"/>
        <v>84.946236559139791</v>
      </c>
      <c r="O26" s="15">
        <f t="shared" ref="O26:T26" si="13">+O21/O20*100</f>
        <v>80.803571428571431</v>
      </c>
      <c r="P26" s="15">
        <f t="shared" si="13"/>
        <v>90.425531914893625</v>
      </c>
      <c r="Q26" s="15">
        <f t="shared" si="13"/>
        <v>91.542288557213936</v>
      </c>
      <c r="R26" s="15">
        <f t="shared" si="13"/>
        <v>89.72972972972974</v>
      </c>
      <c r="S26" s="15">
        <f t="shared" si="13"/>
        <v>97.156398104265406</v>
      </c>
      <c r="T26" s="15">
        <f t="shared" si="13"/>
        <v>95.689655172413794</v>
      </c>
    </row>
    <row r="27" spans="1:20" ht="15" customHeight="1" x14ac:dyDescent="0.25">
      <c r="A27" s="8" t="s">
        <v>14</v>
      </c>
      <c r="B27" s="4">
        <v>1.2</v>
      </c>
      <c r="C27" s="15">
        <f t="shared" ref="C27:N27" si="14">+C22/C20*100</f>
        <v>5.3547523427041499</v>
      </c>
      <c r="D27" s="15">
        <f t="shared" si="14"/>
        <v>6.3589743589743595</v>
      </c>
      <c r="E27" s="15">
        <f t="shared" si="14"/>
        <v>2.4502297090352223</v>
      </c>
      <c r="F27" s="15">
        <f t="shared" si="14"/>
        <v>3.3333333333333335</v>
      </c>
      <c r="G27" s="15">
        <f t="shared" si="14"/>
        <v>4.8648648648648649</v>
      </c>
      <c r="H27" s="15">
        <f t="shared" si="14"/>
        <v>2.7247956403269753</v>
      </c>
      <c r="I27" s="15">
        <f t="shared" si="14"/>
        <v>1.9920318725099602</v>
      </c>
      <c r="J27" s="15">
        <f t="shared" si="14"/>
        <v>8.3591331269349833</v>
      </c>
      <c r="K27" s="15">
        <f t="shared" si="14"/>
        <v>7.232704402515723</v>
      </c>
      <c r="L27" s="15">
        <f t="shared" si="14"/>
        <v>7.5630252100840334</v>
      </c>
      <c r="M27" s="15">
        <f t="shared" si="14"/>
        <v>15.562913907284766</v>
      </c>
      <c r="N27" s="15">
        <f t="shared" si="14"/>
        <v>13.978494623655912</v>
      </c>
      <c r="O27" s="15">
        <f t="shared" ref="O27:T27" si="15">+O22/O20*100</f>
        <v>18.303571428571427</v>
      </c>
      <c r="P27" s="15">
        <f t="shared" si="15"/>
        <v>9.0425531914893629</v>
      </c>
      <c r="Q27" s="15">
        <f t="shared" si="15"/>
        <v>7.4626865671641784</v>
      </c>
      <c r="R27" s="15">
        <f t="shared" si="15"/>
        <v>10.27027027027027</v>
      </c>
      <c r="S27" s="15">
        <f t="shared" si="15"/>
        <v>2.8436018957345972</v>
      </c>
      <c r="T27" s="15">
        <f t="shared" si="15"/>
        <v>4.3103448275862073</v>
      </c>
    </row>
    <row r="28" spans="1:20" ht="15" customHeight="1" x14ac:dyDescent="0.25">
      <c r="A28" s="8" t="s">
        <v>15</v>
      </c>
      <c r="B28" s="4">
        <v>10.5</v>
      </c>
      <c r="C28" s="15">
        <f t="shared" ref="C28:N28" si="16">+C23/C20*100</f>
        <v>8.2998661311914326</v>
      </c>
      <c r="D28" s="15">
        <f t="shared" si="16"/>
        <v>10.76923076923077</v>
      </c>
      <c r="E28" s="15">
        <f t="shared" si="16"/>
        <v>7.1975497702909648</v>
      </c>
      <c r="F28" s="15">
        <f t="shared" si="16"/>
        <v>11.060606060606061</v>
      </c>
      <c r="G28" s="15">
        <f t="shared" si="16"/>
        <v>7.5675675675675684</v>
      </c>
      <c r="H28" s="15">
        <f t="shared" si="16"/>
        <v>14.713896457765669</v>
      </c>
      <c r="I28" s="15">
        <f t="shared" si="16"/>
        <v>3.5856573705179287</v>
      </c>
      <c r="J28" s="15">
        <f t="shared" si="16"/>
        <v>1.5479876160990713</v>
      </c>
      <c r="K28" s="15">
        <f t="shared" si="16"/>
        <v>1.8867924528301887</v>
      </c>
      <c r="L28" s="15">
        <f t="shared" si="16"/>
        <v>0.28011204481792717</v>
      </c>
      <c r="M28" s="15">
        <f t="shared" si="16"/>
        <v>1.6556291390728477</v>
      </c>
      <c r="N28" s="15">
        <f t="shared" si="16"/>
        <v>1.0752688172043012</v>
      </c>
      <c r="O28" s="15">
        <f t="shared" ref="O28:T28" si="17">+O23/O20*100</f>
        <v>0.89285714285714279</v>
      </c>
      <c r="P28" s="15">
        <f t="shared" si="17"/>
        <v>0.53191489361702127</v>
      </c>
      <c r="Q28" s="15">
        <f t="shared" si="17"/>
        <v>0.99502487562189057</v>
      </c>
      <c r="R28" s="15">
        <f t="shared" si="17"/>
        <v>0</v>
      </c>
      <c r="S28" s="15">
        <f t="shared" si="17"/>
        <v>0</v>
      </c>
      <c r="T28" s="15">
        <f t="shared" si="17"/>
        <v>0</v>
      </c>
    </row>
    <row r="29" spans="1:20" ht="15" customHeight="1" x14ac:dyDescent="0.25">
      <c r="A29" s="9"/>
    </row>
    <row r="30" spans="1:20" ht="15" customHeight="1" x14ac:dyDescent="0.25">
      <c r="A30" s="319" t="s">
        <v>357</v>
      </c>
    </row>
    <row r="31" spans="1:20" ht="15" customHeight="1" x14ac:dyDescent="0.25">
      <c r="A31" s="319"/>
      <c r="B31" s="322" t="s">
        <v>11</v>
      </c>
      <c r="C31" s="322"/>
      <c r="D31" s="322"/>
      <c r="E31" s="322"/>
      <c r="F31" s="322"/>
      <c r="G31" s="32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22"/>
      <c r="S31" s="267"/>
      <c r="T31" s="300"/>
    </row>
    <row r="32" spans="1:20" ht="15" customHeight="1" x14ac:dyDescent="0.25">
      <c r="A32" s="8" t="s">
        <v>12</v>
      </c>
      <c r="B32" s="16" t="s">
        <v>17</v>
      </c>
      <c r="C32" s="16" t="s">
        <v>17</v>
      </c>
      <c r="D32" s="16" t="s">
        <v>17</v>
      </c>
      <c r="E32" s="16" t="s">
        <v>17</v>
      </c>
      <c r="F32" s="16" t="s">
        <v>17</v>
      </c>
      <c r="G32" s="16" t="s">
        <v>17</v>
      </c>
      <c r="H32" s="16" t="s">
        <v>17</v>
      </c>
      <c r="I32" s="16" t="s">
        <v>17</v>
      </c>
      <c r="J32" s="16" t="s">
        <v>17</v>
      </c>
      <c r="K32" s="17">
        <f t="shared" ref="K32:P32" si="18">SUM(K33:K35)</f>
        <v>305605</v>
      </c>
      <c r="L32" s="17">
        <f t="shared" si="18"/>
        <v>311227</v>
      </c>
      <c r="M32" s="17">
        <f t="shared" si="18"/>
        <v>313288</v>
      </c>
      <c r="N32" s="17">
        <f t="shared" si="18"/>
        <v>316723</v>
      </c>
      <c r="O32" s="17">
        <f t="shared" si="18"/>
        <v>323807</v>
      </c>
      <c r="P32" s="17">
        <f t="shared" si="18"/>
        <v>335714</v>
      </c>
      <c r="Q32" s="17">
        <f>SUM(Q33:Q35)</f>
        <v>336563</v>
      </c>
      <c r="R32" s="17">
        <f>SUM(R33:R35)</f>
        <v>336477</v>
      </c>
      <c r="S32" s="17">
        <f>SUM(S33:S35)</f>
        <v>339468</v>
      </c>
      <c r="T32" s="17">
        <f>SUM(T33:T35)</f>
        <v>351589</v>
      </c>
    </row>
    <row r="33" spans="1:20" ht="15" customHeight="1" x14ac:dyDescent="0.25">
      <c r="A33" s="8" t="s">
        <v>13</v>
      </c>
      <c r="B33" s="16" t="s">
        <v>17</v>
      </c>
      <c r="C33" s="16" t="s">
        <v>17</v>
      </c>
      <c r="D33" s="16" t="s">
        <v>17</v>
      </c>
      <c r="E33" s="16" t="s">
        <v>17</v>
      </c>
      <c r="F33" s="16" t="s">
        <v>17</v>
      </c>
      <c r="G33" s="16" t="s">
        <v>17</v>
      </c>
      <c r="H33" s="16" t="s">
        <v>17</v>
      </c>
      <c r="I33" s="16" t="s">
        <v>17</v>
      </c>
      <c r="J33" s="16" t="s">
        <v>17</v>
      </c>
      <c r="K33" s="14">
        <v>173296</v>
      </c>
      <c r="L33" s="14">
        <v>176067</v>
      </c>
      <c r="M33" s="14">
        <v>179931</v>
      </c>
      <c r="N33" s="14">
        <f>182392+506</f>
        <v>182898</v>
      </c>
      <c r="O33" s="14">
        <v>188355</v>
      </c>
      <c r="P33" s="14">
        <v>200799</v>
      </c>
      <c r="Q33" s="14">
        <v>202160</v>
      </c>
      <c r="R33" s="14">
        <v>207574</v>
      </c>
      <c r="S33" s="14">
        <v>213276</v>
      </c>
      <c r="T33" s="14">
        <v>313083</v>
      </c>
    </row>
    <row r="34" spans="1:20" ht="15" customHeight="1" x14ac:dyDescent="0.25">
      <c r="A34" s="8" t="s">
        <v>14</v>
      </c>
      <c r="B34" s="16" t="s">
        <v>17</v>
      </c>
      <c r="C34" s="16" t="s">
        <v>17</v>
      </c>
      <c r="D34" s="16" t="s">
        <v>17</v>
      </c>
      <c r="E34" s="16" t="s">
        <v>17</v>
      </c>
      <c r="F34" s="16" t="s">
        <v>17</v>
      </c>
      <c r="G34" s="16" t="s">
        <v>17</v>
      </c>
      <c r="H34" s="16" t="s">
        <v>17</v>
      </c>
      <c r="I34" s="16" t="s">
        <v>17</v>
      </c>
      <c r="J34" s="16" t="s">
        <v>17</v>
      </c>
      <c r="K34" s="14">
        <v>110225</v>
      </c>
      <c r="L34" s="14">
        <v>108644</v>
      </c>
      <c r="M34" s="14">
        <v>108587</v>
      </c>
      <c r="N34" s="14">
        <f>107903+419</f>
        <v>108322</v>
      </c>
      <c r="O34" s="14">
        <v>108147</v>
      </c>
      <c r="P34" s="14">
        <v>105657</v>
      </c>
      <c r="Q34" s="14">
        <v>102462</v>
      </c>
      <c r="R34" s="14">
        <v>98917</v>
      </c>
      <c r="S34" s="14">
        <v>97601</v>
      </c>
      <c r="T34" s="14">
        <v>38500</v>
      </c>
    </row>
    <row r="35" spans="1:20" ht="15" customHeight="1" x14ac:dyDescent="0.25">
      <c r="A35" s="8" t="s">
        <v>15</v>
      </c>
      <c r="B35" s="16" t="s">
        <v>17</v>
      </c>
      <c r="C35" s="16" t="s">
        <v>17</v>
      </c>
      <c r="D35" s="16" t="s">
        <v>17</v>
      </c>
      <c r="E35" s="16" t="s">
        <v>17</v>
      </c>
      <c r="F35" s="16" t="s">
        <v>17</v>
      </c>
      <c r="G35" s="16" t="s">
        <v>17</v>
      </c>
      <c r="H35" s="16" t="s">
        <v>17</v>
      </c>
      <c r="I35" s="16" t="s">
        <v>17</v>
      </c>
      <c r="J35" s="16" t="s">
        <v>17</v>
      </c>
      <c r="K35" s="14">
        <v>22084</v>
      </c>
      <c r="L35" s="14">
        <v>26516</v>
      </c>
      <c r="M35" s="14">
        <v>24770</v>
      </c>
      <c r="N35" s="14">
        <f>25286+217</f>
        <v>25503</v>
      </c>
      <c r="O35" s="14">
        <v>27305</v>
      </c>
      <c r="P35" s="14">
        <v>29258</v>
      </c>
      <c r="Q35" s="14">
        <v>31941</v>
      </c>
      <c r="R35" s="14">
        <v>29986</v>
      </c>
      <c r="S35" s="14">
        <v>28591</v>
      </c>
      <c r="T35" s="14">
        <v>6</v>
      </c>
    </row>
    <row r="36" spans="1:20" ht="15" customHeight="1" x14ac:dyDescent="0.25">
      <c r="A36" s="9"/>
    </row>
    <row r="37" spans="1:20" ht="15" customHeight="1" x14ac:dyDescent="0.25">
      <c r="A37" s="9"/>
      <c r="B37" s="322" t="s">
        <v>243</v>
      </c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267"/>
      <c r="T37" s="300"/>
    </row>
    <row r="38" spans="1:20" ht="15" customHeight="1" x14ac:dyDescent="0.25">
      <c r="A38" s="8" t="s">
        <v>13</v>
      </c>
      <c r="B38" s="16" t="s">
        <v>17</v>
      </c>
      <c r="C38" s="16" t="s">
        <v>17</v>
      </c>
      <c r="D38" s="16" t="s">
        <v>17</v>
      </c>
      <c r="E38" s="16" t="s">
        <v>17</v>
      </c>
      <c r="F38" s="16" t="s">
        <v>17</v>
      </c>
      <c r="G38" s="16" t="s">
        <v>17</v>
      </c>
      <c r="H38" s="16" t="s">
        <v>17</v>
      </c>
      <c r="I38" s="16" t="s">
        <v>17</v>
      </c>
      <c r="J38" s="16" t="s">
        <v>17</v>
      </c>
      <c r="K38" s="15">
        <f t="shared" ref="K38:P38" si="19">+K33/K32*100</f>
        <v>56.705878503296738</v>
      </c>
      <c r="L38" s="15">
        <f t="shared" si="19"/>
        <v>56.571891256221342</v>
      </c>
      <c r="M38" s="15">
        <f t="shared" si="19"/>
        <v>57.433096703352824</v>
      </c>
      <c r="N38" s="15">
        <f t="shared" si="19"/>
        <v>57.746990272256824</v>
      </c>
      <c r="O38" s="15">
        <f t="shared" si="19"/>
        <v>58.168909257675097</v>
      </c>
      <c r="P38" s="15">
        <f t="shared" si="19"/>
        <v>59.812518989377864</v>
      </c>
      <c r="Q38" s="15">
        <f>+Q33/Q32*100</f>
        <v>60.066020329032014</v>
      </c>
      <c r="R38" s="15">
        <f>+R33/R32*100</f>
        <v>61.690397857803056</v>
      </c>
      <c r="S38" s="15">
        <f>+S33/S32*100</f>
        <v>62.826540351373325</v>
      </c>
      <c r="T38" s="15">
        <f>+T33/T32*100</f>
        <v>89.048007759059587</v>
      </c>
    </row>
    <row r="39" spans="1:20" ht="15" customHeight="1" x14ac:dyDescent="0.25">
      <c r="A39" s="8" t="s">
        <v>14</v>
      </c>
      <c r="B39" s="16" t="s">
        <v>17</v>
      </c>
      <c r="C39" s="16" t="s">
        <v>17</v>
      </c>
      <c r="D39" s="16" t="s">
        <v>17</v>
      </c>
      <c r="E39" s="16" t="s">
        <v>17</v>
      </c>
      <c r="F39" s="16" t="s">
        <v>17</v>
      </c>
      <c r="G39" s="16" t="s">
        <v>17</v>
      </c>
      <c r="H39" s="16" t="s">
        <v>17</v>
      </c>
      <c r="I39" s="16" t="s">
        <v>17</v>
      </c>
      <c r="J39" s="16" t="s">
        <v>17</v>
      </c>
      <c r="K39" s="15">
        <f t="shared" ref="K39:P39" si="20">+K34/K32*100</f>
        <v>36.067799937828241</v>
      </c>
      <c r="L39" s="15">
        <f t="shared" si="20"/>
        <v>34.908282379099496</v>
      </c>
      <c r="M39" s="15">
        <f t="shared" si="20"/>
        <v>34.660440233906179</v>
      </c>
      <c r="N39" s="15">
        <f t="shared" si="20"/>
        <v>34.200863214859673</v>
      </c>
      <c r="O39" s="15">
        <f t="shared" si="20"/>
        <v>33.398598547900448</v>
      </c>
      <c r="P39" s="15">
        <f t="shared" si="20"/>
        <v>31.47232465729758</v>
      </c>
      <c r="Q39" s="15">
        <f>+Q34/Q32*100</f>
        <v>30.44363165291491</v>
      </c>
      <c r="R39" s="15">
        <f>+R34/R32*100</f>
        <v>29.397848887145333</v>
      </c>
      <c r="S39" s="15">
        <f>+S34/S32*100</f>
        <v>28.751163585374762</v>
      </c>
      <c r="T39" s="15">
        <f>+T34/T32*100</f>
        <v>10.950285702908793</v>
      </c>
    </row>
    <row r="40" spans="1:20" ht="15" customHeight="1" x14ac:dyDescent="0.25">
      <c r="A40" s="10" t="s">
        <v>15</v>
      </c>
      <c r="B40" s="16" t="s">
        <v>17</v>
      </c>
      <c r="C40" s="16" t="s">
        <v>17</v>
      </c>
      <c r="D40" s="16" t="s">
        <v>17</v>
      </c>
      <c r="E40" s="16" t="s">
        <v>17</v>
      </c>
      <c r="F40" s="16" t="s">
        <v>17</v>
      </c>
      <c r="G40" s="16" t="s">
        <v>17</v>
      </c>
      <c r="H40" s="16" t="s">
        <v>17</v>
      </c>
      <c r="I40" s="16" t="s">
        <v>17</v>
      </c>
      <c r="J40" s="16" t="s">
        <v>17</v>
      </c>
      <c r="K40" s="18">
        <f t="shared" ref="K40:P40" si="21">+K35/K32*100</f>
        <v>7.2263215588750178</v>
      </c>
      <c r="L40" s="18">
        <f t="shared" si="21"/>
        <v>8.5198263646791581</v>
      </c>
      <c r="M40" s="18">
        <f t="shared" si="21"/>
        <v>7.9064630627409924</v>
      </c>
      <c r="N40" s="18">
        <f t="shared" si="21"/>
        <v>8.0521465128834979</v>
      </c>
      <c r="O40" s="18">
        <f t="shared" si="21"/>
        <v>8.4324921944244569</v>
      </c>
      <c r="P40" s="18">
        <f t="shared" si="21"/>
        <v>8.7151563533245557</v>
      </c>
      <c r="Q40" s="18">
        <f>+Q35/Q32*100</f>
        <v>9.4903480180530835</v>
      </c>
      <c r="R40" s="18">
        <f>+R35/R32*100</f>
        <v>8.9117532550516074</v>
      </c>
      <c r="S40" s="18">
        <f>+S35/S32*100</f>
        <v>8.4222960632519115</v>
      </c>
      <c r="T40" s="18">
        <f>+T35/T32*100</f>
        <v>1.7065380316221498E-3</v>
      </c>
    </row>
    <row r="41" spans="1:20" ht="15" customHeight="1" x14ac:dyDescent="0.25">
      <c r="A41" s="9"/>
    </row>
    <row r="42" spans="1:20" ht="15" customHeight="1" x14ac:dyDescent="0.25">
      <c r="A42" s="319" t="s">
        <v>358</v>
      </c>
    </row>
    <row r="43" spans="1:20" ht="15" customHeight="1" x14ac:dyDescent="0.25">
      <c r="A43" s="319"/>
      <c r="B43" s="322" t="s">
        <v>11</v>
      </c>
      <c r="C43" s="322"/>
      <c r="D43" s="322"/>
      <c r="E43" s="322"/>
      <c r="F43" s="322"/>
      <c r="G43" s="322"/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S43" s="267"/>
      <c r="T43" s="300"/>
    </row>
    <row r="44" spans="1:20" ht="15" customHeight="1" x14ac:dyDescent="0.25">
      <c r="A44" s="8" t="s">
        <v>12</v>
      </c>
      <c r="B44" s="17">
        <f>SUM(B45:B47)</f>
        <v>201807</v>
      </c>
      <c r="C44" s="17">
        <f>SUM(C45:C47)</f>
        <v>214133</v>
      </c>
      <c r="D44" s="17">
        <f>SUM(D45:D47)</f>
        <v>222403</v>
      </c>
      <c r="E44" s="17">
        <f>SUM(E45:E47)</f>
        <v>241675</v>
      </c>
      <c r="F44" s="17">
        <f>SUM(F45:F47)</f>
        <v>247336</v>
      </c>
      <c r="G44" s="17">
        <f t="shared" ref="G44:L44" si="22">SUM(G45:G47)</f>
        <v>257917</v>
      </c>
      <c r="H44" s="17">
        <f t="shared" si="22"/>
        <v>262719</v>
      </c>
      <c r="I44" s="17">
        <f t="shared" si="22"/>
        <v>265241</v>
      </c>
      <c r="J44" s="17">
        <f t="shared" si="22"/>
        <v>265580</v>
      </c>
      <c r="K44" s="17">
        <f t="shared" si="22"/>
        <v>276378</v>
      </c>
      <c r="L44" s="17">
        <f t="shared" si="22"/>
        <v>282217</v>
      </c>
      <c r="M44" s="17">
        <f t="shared" ref="M44:R44" si="23">SUM(M45:M47)</f>
        <v>284188</v>
      </c>
      <c r="N44" s="17">
        <f t="shared" si="23"/>
        <v>287019</v>
      </c>
      <c r="O44" s="17">
        <f t="shared" si="23"/>
        <v>291732</v>
      </c>
      <c r="P44" s="17">
        <f t="shared" si="23"/>
        <v>299974</v>
      </c>
      <c r="Q44" s="17">
        <f t="shared" si="23"/>
        <v>299807</v>
      </c>
      <c r="R44" s="17">
        <f t="shared" si="23"/>
        <v>299388</v>
      </c>
      <c r="S44" s="17">
        <f t="shared" ref="S44:T44" si="24">SUM(S45:S47)</f>
        <v>302214</v>
      </c>
      <c r="T44" s="17">
        <f t="shared" si="24"/>
        <v>310457</v>
      </c>
    </row>
    <row r="45" spans="1:20" ht="15" customHeight="1" x14ac:dyDescent="0.25">
      <c r="A45" s="8" t="s">
        <v>13</v>
      </c>
      <c r="B45" s="14">
        <f>91586+24930</f>
        <v>116516</v>
      </c>
      <c r="C45" s="14">
        <v>117457</v>
      </c>
      <c r="D45" s="14">
        <v>121416</v>
      </c>
      <c r="E45" s="14">
        <v>136063</v>
      </c>
      <c r="F45" s="14">
        <v>136988</v>
      </c>
      <c r="G45" s="14">
        <v>138450</v>
      </c>
      <c r="H45" s="14">
        <v>138757</v>
      </c>
      <c r="I45" s="14">
        <v>143539</v>
      </c>
      <c r="J45" s="14">
        <v>159770</v>
      </c>
      <c r="K45" s="14">
        <v>156523</v>
      </c>
      <c r="L45" s="14">
        <v>158590</v>
      </c>
      <c r="M45" s="14">
        <v>163026</v>
      </c>
      <c r="N45" s="14">
        <f>164828+506</f>
        <v>165334</v>
      </c>
      <c r="O45" s="14">
        <f>43219+125596</f>
        <v>168815</v>
      </c>
      <c r="P45" s="14">
        <v>177502</v>
      </c>
      <c r="Q45" s="14">
        <v>178068</v>
      </c>
      <c r="R45" s="14">
        <v>182680</v>
      </c>
      <c r="S45" s="14">
        <v>188870</v>
      </c>
      <c r="T45" s="14">
        <v>277408</v>
      </c>
    </row>
    <row r="46" spans="1:20" ht="15" customHeight="1" x14ac:dyDescent="0.25">
      <c r="A46" s="8" t="s">
        <v>14</v>
      </c>
      <c r="B46" s="14">
        <f>49412+13792</f>
        <v>63204</v>
      </c>
      <c r="C46" s="14">
        <v>70690</v>
      </c>
      <c r="D46" s="14">
        <v>73468</v>
      </c>
      <c r="E46" s="14">
        <v>77308</v>
      </c>
      <c r="F46" s="14">
        <v>79955</v>
      </c>
      <c r="G46" s="14">
        <v>85212</v>
      </c>
      <c r="H46" s="14">
        <v>85650</v>
      </c>
      <c r="I46" s="14">
        <v>83878</v>
      </c>
      <c r="J46" s="14">
        <v>90016</v>
      </c>
      <c r="K46" s="14">
        <v>98042</v>
      </c>
      <c r="L46" s="14">
        <v>97882</v>
      </c>
      <c r="M46" s="14">
        <v>96953</v>
      </c>
      <c r="N46" s="14">
        <f>96271+419</f>
        <v>96690</v>
      </c>
      <c r="O46" s="14">
        <f>72720+23792</f>
        <v>96512</v>
      </c>
      <c r="P46" s="14">
        <v>93242</v>
      </c>
      <c r="Q46" s="14">
        <v>90913</v>
      </c>
      <c r="R46" s="14">
        <v>86722</v>
      </c>
      <c r="S46" s="14">
        <v>84753</v>
      </c>
      <c r="T46" s="14">
        <v>33043</v>
      </c>
    </row>
    <row r="47" spans="1:20" ht="15" customHeight="1" x14ac:dyDescent="0.25">
      <c r="A47" s="8" t="s">
        <v>15</v>
      </c>
      <c r="B47" s="14">
        <f>18330+3757</f>
        <v>22087</v>
      </c>
      <c r="C47" s="14">
        <v>25986</v>
      </c>
      <c r="D47" s="14">
        <v>27519</v>
      </c>
      <c r="E47" s="14">
        <v>28304</v>
      </c>
      <c r="F47" s="14">
        <v>30393</v>
      </c>
      <c r="G47" s="14">
        <v>34255</v>
      </c>
      <c r="H47" s="14">
        <v>38312</v>
      </c>
      <c r="I47" s="14">
        <v>37824</v>
      </c>
      <c r="J47" s="14">
        <v>15794</v>
      </c>
      <c r="K47" s="14">
        <v>21813</v>
      </c>
      <c r="L47" s="14">
        <v>25745</v>
      </c>
      <c r="M47" s="14">
        <v>24209</v>
      </c>
      <c r="N47" s="14">
        <f>24778+217</f>
        <v>24995</v>
      </c>
      <c r="O47" s="14">
        <f>5984+20421</f>
        <v>26405</v>
      </c>
      <c r="P47" s="14">
        <v>29230</v>
      </c>
      <c r="Q47" s="14">
        <v>30826</v>
      </c>
      <c r="R47" s="14">
        <v>29986</v>
      </c>
      <c r="S47" s="14">
        <v>28591</v>
      </c>
      <c r="T47" s="14">
        <v>6</v>
      </c>
    </row>
    <row r="48" spans="1:20" ht="15" customHeight="1" x14ac:dyDescent="0.25">
      <c r="A48" s="9"/>
    </row>
    <row r="49" spans="1:20" ht="15" customHeight="1" x14ac:dyDescent="0.25">
      <c r="A49" s="9"/>
      <c r="B49" s="322" t="s">
        <v>243</v>
      </c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267"/>
      <c r="T49" s="300"/>
    </row>
    <row r="50" spans="1:20" ht="15" customHeight="1" x14ac:dyDescent="0.25">
      <c r="A50" s="8" t="s">
        <v>13</v>
      </c>
      <c r="B50" s="15">
        <f t="shared" ref="B50:M50" si="25">+B45/B44*100</f>
        <v>57.736352059145624</v>
      </c>
      <c r="C50" s="15">
        <f t="shared" si="25"/>
        <v>54.852358113882495</v>
      </c>
      <c r="D50" s="15">
        <f t="shared" si="25"/>
        <v>54.592788766338586</v>
      </c>
      <c r="E50" s="15">
        <f t="shared" si="25"/>
        <v>56.299989655529117</v>
      </c>
      <c r="F50" s="15">
        <f t="shared" si="25"/>
        <v>55.38538668046705</v>
      </c>
      <c r="G50" s="15">
        <f t="shared" si="25"/>
        <v>53.680059864219885</v>
      </c>
      <c r="H50" s="15">
        <f t="shared" si="25"/>
        <v>52.815746101347827</v>
      </c>
      <c r="I50" s="15">
        <f t="shared" si="25"/>
        <v>54.116445044318183</v>
      </c>
      <c r="J50" s="15">
        <f t="shared" si="25"/>
        <v>60.158897507342424</v>
      </c>
      <c r="K50" s="15">
        <f t="shared" si="25"/>
        <v>56.633668381709114</v>
      </c>
      <c r="L50" s="15">
        <f t="shared" si="25"/>
        <v>56.194346903269462</v>
      </c>
      <c r="M50" s="15">
        <f t="shared" si="25"/>
        <v>57.365546750742467</v>
      </c>
      <c r="N50" s="15">
        <f t="shared" ref="N50:S50" si="26">+N45/N44*100</f>
        <v>57.603852009797265</v>
      </c>
      <c r="O50" s="15">
        <f t="shared" si="26"/>
        <v>57.866466482936396</v>
      </c>
      <c r="P50" s="15">
        <f t="shared" si="26"/>
        <v>59.17246161333982</v>
      </c>
      <c r="Q50" s="15">
        <f t="shared" si="26"/>
        <v>59.394210275277089</v>
      </c>
      <c r="R50" s="15">
        <f t="shared" si="26"/>
        <v>61.017809665050038</v>
      </c>
      <c r="S50" s="15">
        <f t="shared" si="26"/>
        <v>62.495450243866927</v>
      </c>
      <c r="T50" s="15">
        <f t="shared" ref="T50" si="27">+T45/T44*100</f>
        <v>89.354725453122327</v>
      </c>
    </row>
    <row r="51" spans="1:20" ht="15" customHeight="1" x14ac:dyDescent="0.25">
      <c r="A51" s="8" t="s">
        <v>14</v>
      </c>
      <c r="B51" s="15">
        <f t="shared" ref="B51:M51" si="28">+B46/B44*100</f>
        <v>31.319032540992136</v>
      </c>
      <c r="C51" s="15">
        <f t="shared" si="28"/>
        <v>33.012193356465374</v>
      </c>
      <c r="D51" s="15">
        <f t="shared" si="28"/>
        <v>33.03372706303422</v>
      </c>
      <c r="E51" s="15">
        <f t="shared" si="28"/>
        <v>31.988414192614044</v>
      </c>
      <c r="F51" s="15">
        <f t="shared" si="28"/>
        <v>32.32647087362939</v>
      </c>
      <c r="G51" s="15">
        <f t="shared" si="28"/>
        <v>33.038535652942613</v>
      </c>
      <c r="H51" s="15">
        <f t="shared" si="28"/>
        <v>32.601372569170863</v>
      </c>
      <c r="I51" s="15">
        <f t="shared" si="28"/>
        <v>31.623316153988263</v>
      </c>
      <c r="J51" s="15">
        <f t="shared" si="28"/>
        <v>33.894118533022066</v>
      </c>
      <c r="K51" s="15">
        <f t="shared" si="28"/>
        <v>35.473879975974931</v>
      </c>
      <c r="L51" s="15">
        <f t="shared" si="28"/>
        <v>34.683240201688768</v>
      </c>
      <c r="M51" s="15">
        <f t="shared" si="28"/>
        <v>34.115796585358986</v>
      </c>
      <c r="N51" s="15">
        <f t="shared" ref="N51:S51" si="29">+N46/N44*100</f>
        <v>33.687665276514792</v>
      </c>
      <c r="O51" s="15">
        <f t="shared" si="29"/>
        <v>33.082418109771986</v>
      </c>
      <c r="P51" s="15">
        <f t="shared" si="29"/>
        <v>31.083360557915018</v>
      </c>
      <c r="Q51" s="15">
        <f t="shared" si="29"/>
        <v>30.323841671475314</v>
      </c>
      <c r="R51" s="15">
        <f t="shared" si="29"/>
        <v>28.966424840006948</v>
      </c>
      <c r="S51" s="15">
        <f t="shared" si="29"/>
        <v>28.044035021541024</v>
      </c>
      <c r="T51" s="15">
        <f t="shared" ref="T51" si="30">+T46/T44*100</f>
        <v>10.643341912084443</v>
      </c>
    </row>
    <row r="52" spans="1:20" ht="15" customHeight="1" thickBot="1" x14ac:dyDescent="0.3">
      <c r="A52" s="11" t="s">
        <v>15</v>
      </c>
      <c r="B52" s="19">
        <f t="shared" ref="B52:M52" si="31">+B47/B44*100</f>
        <v>10.944615399862245</v>
      </c>
      <c r="C52" s="19">
        <f t="shared" si="31"/>
        <v>12.135448529652132</v>
      </c>
      <c r="D52" s="19">
        <f t="shared" si="31"/>
        <v>12.373484170627194</v>
      </c>
      <c r="E52" s="19">
        <f t="shared" si="31"/>
        <v>11.711596151856833</v>
      </c>
      <c r="F52" s="19">
        <f t="shared" si="31"/>
        <v>12.288142445903548</v>
      </c>
      <c r="G52" s="19">
        <f t="shared" si="31"/>
        <v>13.281404482837504</v>
      </c>
      <c r="H52" s="19">
        <f t="shared" si="31"/>
        <v>14.582881329481308</v>
      </c>
      <c r="I52" s="19">
        <f t="shared" si="31"/>
        <v>14.260238801693554</v>
      </c>
      <c r="J52" s="19">
        <f t="shared" si="31"/>
        <v>5.9469839596355145</v>
      </c>
      <c r="K52" s="19">
        <f t="shared" si="31"/>
        <v>7.892451642315959</v>
      </c>
      <c r="L52" s="19">
        <f t="shared" si="31"/>
        <v>9.1224128950417587</v>
      </c>
      <c r="M52" s="19">
        <f t="shared" si="31"/>
        <v>8.5186566638985468</v>
      </c>
      <c r="N52" s="19">
        <f t="shared" ref="N52:S52" si="32">+N47/N44*100</f>
        <v>8.7084827136879444</v>
      </c>
      <c r="O52" s="19">
        <f t="shared" si="32"/>
        <v>9.0511154072916238</v>
      </c>
      <c r="P52" s="19">
        <f t="shared" si="32"/>
        <v>9.7441778287451584</v>
      </c>
      <c r="Q52" s="19">
        <f t="shared" si="32"/>
        <v>10.281948053247589</v>
      </c>
      <c r="R52" s="19">
        <f t="shared" si="32"/>
        <v>10.015765494943016</v>
      </c>
      <c r="S52" s="19">
        <f t="shared" si="32"/>
        <v>9.460514734592044</v>
      </c>
      <c r="T52" s="19">
        <f t="shared" ref="T52" si="33">+T47/T44*100</f>
        <v>1.9326347932241822E-3</v>
      </c>
    </row>
    <row r="53" spans="1:20" ht="15" customHeight="1" x14ac:dyDescent="0.25">
      <c r="A53" s="320" t="s">
        <v>244</v>
      </c>
      <c r="B53" s="320"/>
      <c r="C53" s="320"/>
      <c r="D53" s="320"/>
      <c r="E53" s="320"/>
      <c r="F53" s="320"/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67"/>
      <c r="T53" s="67"/>
    </row>
    <row r="54" spans="1:20" ht="15" customHeight="1" x14ac:dyDescent="0.25">
      <c r="A54" s="321" t="s">
        <v>242</v>
      </c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266"/>
      <c r="T54" s="299"/>
    </row>
  </sheetData>
  <mergeCells count="13">
    <mergeCell ref="U2:V3"/>
    <mergeCell ref="A30:A31"/>
    <mergeCell ref="A42:A43"/>
    <mergeCell ref="A53:R53"/>
    <mergeCell ref="A54:R54"/>
    <mergeCell ref="B8:R8"/>
    <mergeCell ref="B14:R14"/>
    <mergeCell ref="B19:R19"/>
    <mergeCell ref="B31:R31"/>
    <mergeCell ref="B25:R25"/>
    <mergeCell ref="B37:R37"/>
    <mergeCell ref="B49:R49"/>
    <mergeCell ref="B43:R43"/>
  </mergeCells>
  <hyperlinks>
    <hyperlink ref="U2" r:id="rId1" location="INDICE!A1"/>
    <hyperlink ref="U2:V3" location="INDICE!A1" display="INDICE"/>
  </hyperlinks>
  <printOptions horizontalCentered="1"/>
  <pageMargins left="0.51181102362204722" right="0.51181102362204722" top="0.55118110236220474" bottom="0.55118110236220474" header="0.31496062992125984" footer="0.31496062992125984"/>
  <pageSetup scale="68" orientation="landscape" r:id="rId2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4"/>
  <sheetViews>
    <sheetView zoomScaleNormal="100" zoomScaleSheetLayoutView="100" workbookViewId="0">
      <selection activeCell="V8" sqref="V8"/>
    </sheetView>
  </sheetViews>
  <sheetFormatPr baseColWidth="10" defaultRowHeight="15" customHeight="1" x14ac:dyDescent="0.25"/>
  <cols>
    <col min="1" max="1" width="19.28515625" style="184" customWidth="1"/>
    <col min="2" max="19" width="6.7109375" style="184" customWidth="1"/>
    <col min="20" max="20" width="7" style="184" bestFit="1" customWidth="1"/>
    <col min="21" max="253" width="11.42578125" style="184"/>
    <col min="254" max="254" width="19.28515625" style="184" customWidth="1"/>
    <col min="255" max="274" width="6.7109375" style="184" customWidth="1"/>
    <col min="275" max="509" width="11.42578125" style="184"/>
    <col min="510" max="510" width="19.28515625" style="184" customWidth="1"/>
    <col min="511" max="530" width="6.7109375" style="184" customWidth="1"/>
    <col min="531" max="765" width="11.42578125" style="184"/>
    <col min="766" max="766" width="19.28515625" style="184" customWidth="1"/>
    <col min="767" max="786" width="6.7109375" style="184" customWidth="1"/>
    <col min="787" max="1021" width="11.42578125" style="184"/>
    <col min="1022" max="1022" width="19.28515625" style="184" customWidth="1"/>
    <col min="1023" max="1042" width="6.7109375" style="184" customWidth="1"/>
    <col min="1043" max="1277" width="11.42578125" style="184"/>
    <col min="1278" max="1278" width="19.28515625" style="184" customWidth="1"/>
    <col min="1279" max="1298" width="6.7109375" style="184" customWidth="1"/>
    <col min="1299" max="1533" width="11.42578125" style="184"/>
    <col min="1534" max="1534" width="19.28515625" style="184" customWidth="1"/>
    <col min="1535" max="1554" width="6.7109375" style="184" customWidth="1"/>
    <col min="1555" max="1789" width="11.42578125" style="184"/>
    <col min="1790" max="1790" width="19.28515625" style="184" customWidth="1"/>
    <col min="1791" max="1810" width="6.7109375" style="184" customWidth="1"/>
    <col min="1811" max="2045" width="11.42578125" style="184"/>
    <col min="2046" max="2046" width="19.28515625" style="184" customWidth="1"/>
    <col min="2047" max="2066" width="6.7109375" style="184" customWidth="1"/>
    <col min="2067" max="2301" width="11.42578125" style="184"/>
    <col min="2302" max="2302" width="19.28515625" style="184" customWidth="1"/>
    <col min="2303" max="2322" width="6.7109375" style="184" customWidth="1"/>
    <col min="2323" max="2557" width="11.42578125" style="184"/>
    <col min="2558" max="2558" width="19.28515625" style="184" customWidth="1"/>
    <col min="2559" max="2578" width="6.7109375" style="184" customWidth="1"/>
    <col min="2579" max="2813" width="11.42578125" style="184"/>
    <col min="2814" max="2814" width="19.28515625" style="184" customWidth="1"/>
    <col min="2815" max="2834" width="6.7109375" style="184" customWidth="1"/>
    <col min="2835" max="3069" width="11.42578125" style="184"/>
    <col min="3070" max="3070" width="19.28515625" style="184" customWidth="1"/>
    <col min="3071" max="3090" width="6.7109375" style="184" customWidth="1"/>
    <col min="3091" max="3325" width="11.42578125" style="184"/>
    <col min="3326" max="3326" width="19.28515625" style="184" customWidth="1"/>
    <col min="3327" max="3346" width="6.7109375" style="184" customWidth="1"/>
    <col min="3347" max="3581" width="11.42578125" style="184"/>
    <col min="3582" max="3582" width="19.28515625" style="184" customWidth="1"/>
    <col min="3583" max="3602" width="6.7109375" style="184" customWidth="1"/>
    <col min="3603" max="3837" width="11.42578125" style="184"/>
    <col min="3838" max="3838" width="19.28515625" style="184" customWidth="1"/>
    <col min="3839" max="3858" width="6.7109375" style="184" customWidth="1"/>
    <col min="3859" max="4093" width="11.42578125" style="184"/>
    <col min="4094" max="4094" width="19.28515625" style="184" customWidth="1"/>
    <col min="4095" max="4114" width="6.7109375" style="184" customWidth="1"/>
    <col min="4115" max="4349" width="11.42578125" style="184"/>
    <col min="4350" max="4350" width="19.28515625" style="184" customWidth="1"/>
    <col min="4351" max="4370" width="6.7109375" style="184" customWidth="1"/>
    <col min="4371" max="4605" width="11.42578125" style="184"/>
    <col min="4606" max="4606" width="19.28515625" style="184" customWidth="1"/>
    <col min="4607" max="4626" width="6.7109375" style="184" customWidth="1"/>
    <col min="4627" max="4861" width="11.42578125" style="184"/>
    <col min="4862" max="4862" width="19.28515625" style="184" customWidth="1"/>
    <col min="4863" max="4882" width="6.7109375" style="184" customWidth="1"/>
    <col min="4883" max="5117" width="11.42578125" style="184"/>
    <col min="5118" max="5118" width="19.28515625" style="184" customWidth="1"/>
    <col min="5119" max="5138" width="6.7109375" style="184" customWidth="1"/>
    <col min="5139" max="5373" width="11.42578125" style="184"/>
    <col min="5374" max="5374" width="19.28515625" style="184" customWidth="1"/>
    <col min="5375" max="5394" width="6.7109375" style="184" customWidth="1"/>
    <col min="5395" max="5629" width="11.42578125" style="184"/>
    <col min="5630" max="5630" width="19.28515625" style="184" customWidth="1"/>
    <col min="5631" max="5650" width="6.7109375" style="184" customWidth="1"/>
    <col min="5651" max="5885" width="11.42578125" style="184"/>
    <col min="5886" max="5886" width="19.28515625" style="184" customWidth="1"/>
    <col min="5887" max="5906" width="6.7109375" style="184" customWidth="1"/>
    <col min="5907" max="6141" width="11.42578125" style="184"/>
    <col min="6142" max="6142" width="19.28515625" style="184" customWidth="1"/>
    <col min="6143" max="6162" width="6.7109375" style="184" customWidth="1"/>
    <col min="6163" max="6397" width="11.42578125" style="184"/>
    <col min="6398" max="6398" width="19.28515625" style="184" customWidth="1"/>
    <col min="6399" max="6418" width="6.7109375" style="184" customWidth="1"/>
    <col min="6419" max="6653" width="11.42578125" style="184"/>
    <col min="6654" max="6654" width="19.28515625" style="184" customWidth="1"/>
    <col min="6655" max="6674" width="6.7109375" style="184" customWidth="1"/>
    <col min="6675" max="6909" width="11.42578125" style="184"/>
    <col min="6910" max="6910" width="19.28515625" style="184" customWidth="1"/>
    <col min="6911" max="6930" width="6.7109375" style="184" customWidth="1"/>
    <col min="6931" max="7165" width="11.42578125" style="184"/>
    <col min="7166" max="7166" width="19.28515625" style="184" customWidth="1"/>
    <col min="7167" max="7186" width="6.7109375" style="184" customWidth="1"/>
    <col min="7187" max="7421" width="11.42578125" style="184"/>
    <col min="7422" max="7422" width="19.28515625" style="184" customWidth="1"/>
    <col min="7423" max="7442" width="6.7109375" style="184" customWidth="1"/>
    <col min="7443" max="7677" width="11.42578125" style="184"/>
    <col min="7678" max="7678" width="19.28515625" style="184" customWidth="1"/>
    <col min="7679" max="7698" width="6.7109375" style="184" customWidth="1"/>
    <col min="7699" max="7933" width="11.42578125" style="184"/>
    <col min="7934" max="7934" width="19.28515625" style="184" customWidth="1"/>
    <col min="7935" max="7954" width="6.7109375" style="184" customWidth="1"/>
    <col min="7955" max="8189" width="11.42578125" style="184"/>
    <col min="8190" max="8190" width="19.28515625" style="184" customWidth="1"/>
    <col min="8191" max="8210" width="6.7109375" style="184" customWidth="1"/>
    <col min="8211" max="8445" width="11.42578125" style="184"/>
    <col min="8446" max="8446" width="19.28515625" style="184" customWidth="1"/>
    <col min="8447" max="8466" width="6.7109375" style="184" customWidth="1"/>
    <col min="8467" max="8701" width="11.42578125" style="184"/>
    <col min="8702" max="8702" width="19.28515625" style="184" customWidth="1"/>
    <col min="8703" max="8722" width="6.7109375" style="184" customWidth="1"/>
    <col min="8723" max="8957" width="11.42578125" style="184"/>
    <col min="8958" max="8958" width="19.28515625" style="184" customWidth="1"/>
    <col min="8959" max="8978" width="6.7109375" style="184" customWidth="1"/>
    <col min="8979" max="9213" width="11.42578125" style="184"/>
    <col min="9214" max="9214" width="19.28515625" style="184" customWidth="1"/>
    <col min="9215" max="9234" width="6.7109375" style="184" customWidth="1"/>
    <col min="9235" max="9469" width="11.42578125" style="184"/>
    <col min="9470" max="9470" width="19.28515625" style="184" customWidth="1"/>
    <col min="9471" max="9490" width="6.7109375" style="184" customWidth="1"/>
    <col min="9491" max="9725" width="11.42578125" style="184"/>
    <col min="9726" max="9726" width="19.28515625" style="184" customWidth="1"/>
    <col min="9727" max="9746" width="6.7109375" style="184" customWidth="1"/>
    <col min="9747" max="9981" width="11.42578125" style="184"/>
    <col min="9982" max="9982" width="19.28515625" style="184" customWidth="1"/>
    <col min="9983" max="10002" width="6.7109375" style="184" customWidth="1"/>
    <col min="10003" max="10237" width="11.42578125" style="184"/>
    <col min="10238" max="10238" width="19.28515625" style="184" customWidth="1"/>
    <col min="10239" max="10258" width="6.7109375" style="184" customWidth="1"/>
    <col min="10259" max="10493" width="11.42578125" style="184"/>
    <col min="10494" max="10494" width="19.28515625" style="184" customWidth="1"/>
    <col min="10495" max="10514" width="6.7109375" style="184" customWidth="1"/>
    <col min="10515" max="10749" width="11.42578125" style="184"/>
    <col min="10750" max="10750" width="19.28515625" style="184" customWidth="1"/>
    <col min="10751" max="10770" width="6.7109375" style="184" customWidth="1"/>
    <col min="10771" max="11005" width="11.42578125" style="184"/>
    <col min="11006" max="11006" width="19.28515625" style="184" customWidth="1"/>
    <col min="11007" max="11026" width="6.7109375" style="184" customWidth="1"/>
    <col min="11027" max="11261" width="11.42578125" style="184"/>
    <col min="11262" max="11262" width="19.28515625" style="184" customWidth="1"/>
    <col min="11263" max="11282" width="6.7109375" style="184" customWidth="1"/>
    <col min="11283" max="11517" width="11.42578125" style="184"/>
    <col min="11518" max="11518" width="19.28515625" style="184" customWidth="1"/>
    <col min="11519" max="11538" width="6.7109375" style="184" customWidth="1"/>
    <col min="11539" max="11773" width="11.42578125" style="184"/>
    <col min="11774" max="11774" width="19.28515625" style="184" customWidth="1"/>
    <col min="11775" max="11794" width="6.7109375" style="184" customWidth="1"/>
    <col min="11795" max="12029" width="11.42578125" style="184"/>
    <col min="12030" max="12030" width="19.28515625" style="184" customWidth="1"/>
    <col min="12031" max="12050" width="6.7109375" style="184" customWidth="1"/>
    <col min="12051" max="12285" width="11.42578125" style="184"/>
    <col min="12286" max="12286" width="19.28515625" style="184" customWidth="1"/>
    <col min="12287" max="12306" width="6.7109375" style="184" customWidth="1"/>
    <col min="12307" max="12541" width="11.42578125" style="184"/>
    <col min="12542" max="12542" width="19.28515625" style="184" customWidth="1"/>
    <col min="12543" max="12562" width="6.7109375" style="184" customWidth="1"/>
    <col min="12563" max="12797" width="11.42578125" style="184"/>
    <col min="12798" max="12798" width="19.28515625" style="184" customWidth="1"/>
    <col min="12799" max="12818" width="6.7109375" style="184" customWidth="1"/>
    <col min="12819" max="13053" width="11.42578125" style="184"/>
    <col min="13054" max="13054" width="19.28515625" style="184" customWidth="1"/>
    <col min="13055" max="13074" width="6.7109375" style="184" customWidth="1"/>
    <col min="13075" max="13309" width="11.42578125" style="184"/>
    <col min="13310" max="13310" width="19.28515625" style="184" customWidth="1"/>
    <col min="13311" max="13330" width="6.7109375" style="184" customWidth="1"/>
    <col min="13331" max="13565" width="11.42578125" style="184"/>
    <col min="13566" max="13566" width="19.28515625" style="184" customWidth="1"/>
    <col min="13567" max="13586" width="6.7109375" style="184" customWidth="1"/>
    <col min="13587" max="13821" width="11.42578125" style="184"/>
    <col min="13822" max="13822" width="19.28515625" style="184" customWidth="1"/>
    <col min="13823" max="13842" width="6.7109375" style="184" customWidth="1"/>
    <col min="13843" max="14077" width="11.42578125" style="184"/>
    <col min="14078" max="14078" width="19.28515625" style="184" customWidth="1"/>
    <col min="14079" max="14098" width="6.7109375" style="184" customWidth="1"/>
    <col min="14099" max="14333" width="11.42578125" style="184"/>
    <col min="14334" max="14334" width="19.28515625" style="184" customWidth="1"/>
    <col min="14335" max="14354" width="6.7109375" style="184" customWidth="1"/>
    <col min="14355" max="14589" width="11.42578125" style="184"/>
    <col min="14590" max="14590" width="19.28515625" style="184" customWidth="1"/>
    <col min="14591" max="14610" width="6.7109375" style="184" customWidth="1"/>
    <col min="14611" max="14845" width="11.42578125" style="184"/>
    <col min="14846" max="14846" width="19.28515625" style="184" customWidth="1"/>
    <col min="14847" max="14866" width="6.7109375" style="184" customWidth="1"/>
    <col min="14867" max="15101" width="11.42578125" style="184"/>
    <col min="15102" max="15102" width="19.28515625" style="184" customWidth="1"/>
    <col min="15103" max="15122" width="6.7109375" style="184" customWidth="1"/>
    <col min="15123" max="15357" width="11.42578125" style="184"/>
    <col min="15358" max="15358" width="19.28515625" style="184" customWidth="1"/>
    <col min="15359" max="15378" width="6.7109375" style="184" customWidth="1"/>
    <col min="15379" max="15613" width="11.42578125" style="184"/>
    <col min="15614" max="15614" width="19.28515625" style="184" customWidth="1"/>
    <col min="15615" max="15634" width="6.7109375" style="184" customWidth="1"/>
    <col min="15635" max="15869" width="11.42578125" style="184"/>
    <col min="15870" max="15870" width="19.28515625" style="184" customWidth="1"/>
    <col min="15871" max="15890" width="6.7109375" style="184" customWidth="1"/>
    <col min="15891" max="16125" width="11.42578125" style="184"/>
    <col min="16126" max="16126" width="19.28515625" style="184" customWidth="1"/>
    <col min="16127" max="16146" width="6.7109375" style="184" customWidth="1"/>
    <col min="16147" max="16384" width="11.42578125" style="184"/>
  </cols>
  <sheetData>
    <row r="1" spans="1:24" ht="15" customHeight="1" x14ac:dyDescent="0.2">
      <c r="A1" s="349" t="s">
        <v>333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289"/>
      <c r="U1" s="29"/>
      <c r="V1" s="318" t="s">
        <v>356</v>
      </c>
      <c r="W1" s="318"/>
    </row>
    <row r="2" spans="1:24" ht="15" customHeight="1" x14ac:dyDescent="0.2">
      <c r="A2" s="349" t="s">
        <v>9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289"/>
      <c r="U2" s="30"/>
      <c r="V2" s="318"/>
      <c r="W2" s="318"/>
    </row>
    <row r="3" spans="1:24" ht="15" customHeight="1" x14ac:dyDescent="0.25">
      <c r="A3" s="349" t="s">
        <v>354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289"/>
    </row>
    <row r="4" spans="1:24" ht="15" customHeight="1" x14ac:dyDescent="0.25">
      <c r="A4" s="349" t="s">
        <v>248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289"/>
    </row>
    <row r="5" spans="1:24" ht="15" customHeight="1" x14ac:dyDescent="0.25">
      <c r="A5" s="349" t="s">
        <v>516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289"/>
    </row>
    <row r="6" spans="1:24" ht="15" customHeight="1" thickBot="1" x14ac:dyDescent="0.3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24" s="85" customFormat="1" ht="26.25" thickBot="1" x14ac:dyDescent="0.3">
      <c r="A7" s="215" t="s">
        <v>171</v>
      </c>
      <c r="B7" s="44">
        <v>2000</v>
      </c>
      <c r="C7" s="44">
        <v>2001</v>
      </c>
      <c r="D7" s="44">
        <v>2002</v>
      </c>
      <c r="E7" s="44">
        <v>2003</v>
      </c>
      <c r="F7" s="44">
        <v>2004</v>
      </c>
      <c r="G7" s="44">
        <v>2005</v>
      </c>
      <c r="H7" s="44">
        <v>2006</v>
      </c>
      <c r="I7" s="44">
        <v>2007</v>
      </c>
      <c r="J7" s="44">
        <v>2008</v>
      </c>
      <c r="K7" s="44">
        <v>2009</v>
      </c>
      <c r="L7" s="44">
        <v>2010</v>
      </c>
      <c r="M7" s="44">
        <v>2011</v>
      </c>
      <c r="N7" s="44">
        <v>2012</v>
      </c>
      <c r="O7" s="44">
        <v>2013</v>
      </c>
      <c r="P7" s="44">
        <v>2014</v>
      </c>
      <c r="Q7" s="44">
        <v>2015</v>
      </c>
      <c r="R7" s="44">
        <v>2016</v>
      </c>
      <c r="S7" s="44">
        <v>2017</v>
      </c>
      <c r="T7" s="44">
        <v>2018</v>
      </c>
    </row>
    <row r="8" spans="1:24" ht="15" customHeight="1" x14ac:dyDescent="0.25">
      <c r="A8" s="21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</row>
    <row r="9" spans="1:24" ht="15" customHeight="1" x14ac:dyDescent="0.25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</row>
    <row r="10" spans="1:24" ht="15" customHeight="1" x14ac:dyDescent="0.2">
      <c r="A10" s="47" t="s">
        <v>19</v>
      </c>
      <c r="B10" s="59">
        <f t="shared" ref="B10:M10" si="0">SUM(B12:B14)</f>
        <v>2646</v>
      </c>
      <c r="C10" s="59">
        <f t="shared" si="0"/>
        <v>3260</v>
      </c>
      <c r="D10" s="59">
        <f t="shared" si="0"/>
        <v>3877</v>
      </c>
      <c r="E10" s="59">
        <f t="shared" si="0"/>
        <v>4121</v>
      </c>
      <c r="F10" s="59">
        <f t="shared" si="0"/>
        <v>4178</v>
      </c>
      <c r="G10" s="59">
        <f t="shared" si="0"/>
        <v>4993</v>
      </c>
      <c r="H10" s="59">
        <f t="shared" si="0"/>
        <v>5229</v>
      </c>
      <c r="I10" s="59">
        <f t="shared" si="0"/>
        <v>5194</v>
      </c>
      <c r="J10" s="59">
        <f t="shared" si="0"/>
        <v>5695</v>
      </c>
      <c r="K10" s="59">
        <f t="shared" si="0"/>
        <v>5868</v>
      </c>
      <c r="L10" s="59">
        <f t="shared" si="0"/>
        <v>5257</v>
      </c>
      <c r="M10" s="59">
        <f t="shared" si="0"/>
        <v>5712</v>
      </c>
      <c r="N10" s="59">
        <f t="shared" ref="N10:S10" si="1">SUM(N12:N14)</f>
        <v>5388</v>
      </c>
      <c r="O10" s="59">
        <f t="shared" si="1"/>
        <v>6091</v>
      </c>
      <c r="P10" s="59">
        <f t="shared" si="1"/>
        <v>7091</v>
      </c>
      <c r="Q10" s="59">
        <f t="shared" si="1"/>
        <v>8507</v>
      </c>
      <c r="R10" s="59">
        <f t="shared" si="1"/>
        <v>9699</v>
      </c>
      <c r="S10" s="59">
        <f t="shared" si="1"/>
        <v>10854</v>
      </c>
      <c r="T10" s="59">
        <f>SUM(T12:T14)</f>
        <v>13506</v>
      </c>
      <c r="U10" s="260"/>
      <c r="V10" s="48"/>
      <c r="W10" s="48"/>
      <c r="X10" s="48"/>
    </row>
    <row r="11" spans="1:24" ht="15" customHeight="1" x14ac:dyDescent="0.25">
      <c r="A11" s="46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</row>
    <row r="12" spans="1:24" ht="15" customHeight="1" x14ac:dyDescent="0.25">
      <c r="A12" s="52" t="s">
        <v>172</v>
      </c>
      <c r="B12" s="48">
        <v>989</v>
      </c>
      <c r="C12" s="48">
        <v>1160</v>
      </c>
      <c r="D12" s="48">
        <v>1171</v>
      </c>
      <c r="E12" s="48">
        <v>1268</v>
      </c>
      <c r="F12" s="48">
        <v>1169</v>
      </c>
      <c r="G12" s="48">
        <v>1082</v>
      </c>
      <c r="H12" s="48">
        <v>1314</v>
      </c>
      <c r="I12" s="48">
        <v>1231</v>
      </c>
      <c r="J12" s="48">
        <v>1279</v>
      </c>
      <c r="K12" s="48">
        <v>1262</v>
      </c>
      <c r="L12" s="48">
        <v>981</v>
      </c>
      <c r="M12" s="48">
        <v>1125</v>
      </c>
      <c r="N12" s="48">
        <v>1066</v>
      </c>
      <c r="O12" s="48">
        <v>1125</v>
      </c>
      <c r="P12" s="48">
        <v>1424</v>
      </c>
      <c r="Q12" s="48">
        <v>1766</v>
      </c>
      <c r="R12" s="48">
        <v>2238</v>
      </c>
      <c r="S12" s="48">
        <v>2398</v>
      </c>
      <c r="T12" s="48">
        <v>2912</v>
      </c>
    </row>
    <row r="13" spans="1:24" ht="15" customHeight="1" x14ac:dyDescent="0.25">
      <c r="A13" s="52" t="s">
        <v>173</v>
      </c>
      <c r="B13" s="48">
        <v>354</v>
      </c>
      <c r="C13" s="48">
        <v>449</v>
      </c>
      <c r="D13" s="48">
        <v>540</v>
      </c>
      <c r="E13" s="48">
        <v>571</v>
      </c>
      <c r="F13" s="48">
        <v>568</v>
      </c>
      <c r="G13" s="48">
        <v>936</v>
      </c>
      <c r="H13" s="48">
        <v>889</v>
      </c>
      <c r="I13" s="48">
        <v>758</v>
      </c>
      <c r="J13" s="48">
        <v>667</v>
      </c>
      <c r="K13" s="48">
        <v>687</v>
      </c>
      <c r="L13" s="48">
        <v>475</v>
      </c>
      <c r="M13" s="48">
        <v>419</v>
      </c>
      <c r="N13" s="48">
        <v>628</v>
      </c>
      <c r="O13" s="48">
        <v>492</v>
      </c>
      <c r="P13" s="48">
        <v>472</v>
      </c>
      <c r="Q13" s="48">
        <v>521</v>
      </c>
      <c r="R13" s="48">
        <v>515</v>
      </c>
      <c r="S13" s="48">
        <v>534</v>
      </c>
      <c r="T13" s="48">
        <v>769</v>
      </c>
    </row>
    <row r="14" spans="1:24" ht="15" customHeight="1" x14ac:dyDescent="0.25">
      <c r="A14" s="52" t="s">
        <v>174</v>
      </c>
      <c r="B14" s="48">
        <v>1303</v>
      </c>
      <c r="C14" s="48">
        <v>1651</v>
      </c>
      <c r="D14" s="48">
        <v>2166</v>
      </c>
      <c r="E14" s="48">
        <v>2282</v>
      </c>
      <c r="F14" s="48">
        <v>2441</v>
      </c>
      <c r="G14" s="48">
        <v>2975</v>
      </c>
      <c r="H14" s="48">
        <v>3026</v>
      </c>
      <c r="I14" s="48">
        <v>3205</v>
      </c>
      <c r="J14" s="48">
        <v>3749</v>
      </c>
      <c r="K14" s="48">
        <v>3919</v>
      </c>
      <c r="L14" s="48">
        <v>3801</v>
      </c>
      <c r="M14" s="48">
        <v>4168</v>
      </c>
      <c r="N14" s="48">
        <v>3694</v>
      </c>
      <c r="O14" s="48">
        <v>4474</v>
      </c>
      <c r="P14" s="48">
        <v>5195</v>
      </c>
      <c r="Q14" s="48">
        <v>6220</v>
      </c>
      <c r="R14" s="48">
        <v>6946</v>
      </c>
      <c r="S14" s="48">
        <v>7922</v>
      </c>
      <c r="T14" s="48">
        <v>9825</v>
      </c>
    </row>
    <row r="15" spans="1:24" ht="15" customHeight="1" x14ac:dyDescent="0.25">
      <c r="A15" s="46"/>
      <c r="B15" s="46" t="s">
        <v>175</v>
      </c>
      <c r="C15" s="46" t="s">
        <v>175</v>
      </c>
      <c r="D15" s="46" t="s">
        <v>175</v>
      </c>
      <c r="E15" s="46" t="s">
        <v>175</v>
      </c>
      <c r="F15" s="46" t="s">
        <v>175</v>
      </c>
      <c r="G15" s="46" t="s">
        <v>175</v>
      </c>
      <c r="H15" s="46" t="s">
        <v>175</v>
      </c>
      <c r="I15" s="46" t="s">
        <v>175</v>
      </c>
      <c r="J15" s="46" t="s">
        <v>175</v>
      </c>
      <c r="K15" s="46" t="s">
        <v>175</v>
      </c>
      <c r="L15" s="46" t="s">
        <v>175</v>
      </c>
      <c r="M15" s="46" t="s">
        <v>175</v>
      </c>
      <c r="N15" s="46" t="s">
        <v>175</v>
      </c>
      <c r="O15" s="46" t="s">
        <v>175</v>
      </c>
      <c r="P15" s="46" t="s">
        <v>175</v>
      </c>
      <c r="Q15" s="46" t="s">
        <v>175</v>
      </c>
      <c r="R15" s="46"/>
      <c r="S15" s="46"/>
      <c r="T15" s="46"/>
    </row>
    <row r="16" spans="1:24" ht="15" customHeight="1" x14ac:dyDescent="0.25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 ht="15" customHeight="1" x14ac:dyDescent="0.25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 ht="15" customHeight="1" x14ac:dyDescent="0.25">
      <c r="A18" s="47" t="s">
        <v>19</v>
      </c>
      <c r="B18" s="219">
        <f t="shared" ref="B18:P18" si="2">SUM(B20:B22)</f>
        <v>100</v>
      </c>
      <c r="C18" s="219">
        <f t="shared" si="2"/>
        <v>100</v>
      </c>
      <c r="D18" s="219">
        <f t="shared" si="2"/>
        <v>100</v>
      </c>
      <c r="E18" s="219">
        <f t="shared" si="2"/>
        <v>100</v>
      </c>
      <c r="F18" s="219">
        <f t="shared" si="2"/>
        <v>100</v>
      </c>
      <c r="G18" s="219">
        <f t="shared" si="2"/>
        <v>100</v>
      </c>
      <c r="H18" s="219">
        <f t="shared" si="2"/>
        <v>100</v>
      </c>
      <c r="I18" s="219">
        <f t="shared" si="2"/>
        <v>100</v>
      </c>
      <c r="J18" s="219">
        <f t="shared" si="2"/>
        <v>100</v>
      </c>
      <c r="K18" s="219">
        <f t="shared" si="2"/>
        <v>100</v>
      </c>
      <c r="L18" s="219">
        <f t="shared" si="2"/>
        <v>100</v>
      </c>
      <c r="M18" s="219">
        <f t="shared" si="2"/>
        <v>99.999999999999986</v>
      </c>
      <c r="N18" s="219">
        <f t="shared" si="2"/>
        <v>100</v>
      </c>
      <c r="O18" s="219">
        <f t="shared" si="2"/>
        <v>100</v>
      </c>
      <c r="P18" s="219">
        <f t="shared" si="2"/>
        <v>100</v>
      </c>
      <c r="Q18" s="219">
        <f>SUM(Q20:Q22)</f>
        <v>100</v>
      </c>
      <c r="R18" s="219">
        <f>SUM(R20:R22)</f>
        <v>100</v>
      </c>
      <c r="S18" s="219">
        <f>SUM(S20:S22)</f>
        <v>100</v>
      </c>
      <c r="T18" s="219">
        <f>SUM(T20:T22)</f>
        <v>100</v>
      </c>
    </row>
    <row r="19" spans="1:20" ht="15" customHeight="1" x14ac:dyDescent="0.25">
      <c r="A19" s="46"/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</row>
    <row r="20" spans="1:20" ht="15" customHeight="1" x14ac:dyDescent="0.25">
      <c r="A20" s="52" t="s">
        <v>172</v>
      </c>
      <c r="B20" s="217">
        <f>+B12/$B$10*100</f>
        <v>37.377173091458801</v>
      </c>
      <c r="C20" s="217">
        <f>+C12/$C$10*100</f>
        <v>35.582822085889568</v>
      </c>
      <c r="D20" s="217">
        <f t="shared" ref="D20:O20" si="3">+D12/D10*100</f>
        <v>30.203765798297656</v>
      </c>
      <c r="E20" s="217">
        <f t="shared" si="3"/>
        <v>30.76923076923077</v>
      </c>
      <c r="F20" s="217">
        <f t="shared" si="3"/>
        <v>27.979894686452848</v>
      </c>
      <c r="G20" s="217">
        <f t="shared" si="3"/>
        <v>21.67033847386341</v>
      </c>
      <c r="H20" s="217">
        <f t="shared" si="3"/>
        <v>25.129087779690192</v>
      </c>
      <c r="I20" s="217">
        <f t="shared" si="3"/>
        <v>23.700423565652677</v>
      </c>
      <c r="J20" s="217">
        <f t="shared" si="3"/>
        <v>22.458296751536437</v>
      </c>
      <c r="K20" s="217">
        <f t="shared" si="3"/>
        <v>21.506475800954327</v>
      </c>
      <c r="L20" s="217">
        <f t="shared" si="3"/>
        <v>18.660833174814535</v>
      </c>
      <c r="M20" s="217">
        <f t="shared" si="3"/>
        <v>19.695378151260503</v>
      </c>
      <c r="N20" s="217">
        <f t="shared" si="3"/>
        <v>19.784706755753525</v>
      </c>
      <c r="O20" s="217">
        <f t="shared" si="3"/>
        <v>18.469873583976359</v>
      </c>
      <c r="P20" s="217">
        <f>+P12/P10*100</f>
        <v>20.081793823156112</v>
      </c>
      <c r="Q20" s="217">
        <f>+Q12/Q10*100</f>
        <v>20.759374632655462</v>
      </c>
      <c r="R20" s="217">
        <f>+R12/R10*100</f>
        <v>23.074543767398701</v>
      </c>
      <c r="S20" s="217">
        <f>+S12/S10*100</f>
        <v>22.093237516123089</v>
      </c>
      <c r="T20" s="217">
        <f>+T12/T10*100</f>
        <v>21.560787798015696</v>
      </c>
    </row>
    <row r="21" spans="1:20" ht="15" customHeight="1" x14ac:dyDescent="0.25">
      <c r="A21" s="52" t="s">
        <v>173</v>
      </c>
      <c r="B21" s="217">
        <f>+B13/$B$10*100</f>
        <v>13.378684807256235</v>
      </c>
      <c r="C21" s="217">
        <f>+C13/$C$10*100</f>
        <v>13.773006134969327</v>
      </c>
      <c r="D21" s="217">
        <f t="shared" ref="D21:O21" si="4">+D13/D10*100</f>
        <v>13.928295073510446</v>
      </c>
      <c r="E21" s="217">
        <f t="shared" si="4"/>
        <v>13.855860228099976</v>
      </c>
      <c r="F21" s="217">
        <f t="shared" si="4"/>
        <v>13.595021541407373</v>
      </c>
      <c r="G21" s="217">
        <f t="shared" si="4"/>
        <v>18.746244742639696</v>
      </c>
      <c r="H21" s="217">
        <f t="shared" si="4"/>
        <v>17.001338688085678</v>
      </c>
      <c r="I21" s="217">
        <f t="shared" si="4"/>
        <v>14.593762033115132</v>
      </c>
      <c r="J21" s="217">
        <f t="shared" si="4"/>
        <v>11.712028094820019</v>
      </c>
      <c r="K21" s="217">
        <f t="shared" si="4"/>
        <v>11.707566462167689</v>
      </c>
      <c r="L21" s="217">
        <f t="shared" si="4"/>
        <v>9.0355716187939894</v>
      </c>
      <c r="M21" s="217">
        <f t="shared" si="4"/>
        <v>7.3354341736694684</v>
      </c>
      <c r="N21" s="217">
        <f t="shared" si="4"/>
        <v>11.655530809205644</v>
      </c>
      <c r="O21" s="217">
        <f t="shared" si="4"/>
        <v>8.077491380725661</v>
      </c>
      <c r="P21" s="217">
        <f>+P13/P10*100</f>
        <v>6.656324918911297</v>
      </c>
      <c r="Q21" s="217">
        <f>+Q13/Q10*100</f>
        <v>6.1243681673915598</v>
      </c>
      <c r="R21" s="217">
        <f>+R13/R10*100</f>
        <v>5.3098257552324979</v>
      </c>
      <c r="S21" s="217">
        <f>+S13/S10*100</f>
        <v>4.9198452183526804</v>
      </c>
      <c r="T21" s="217">
        <f>+T13/T10*100</f>
        <v>5.6937657337479637</v>
      </c>
    </row>
    <row r="22" spans="1:20" ht="15" customHeight="1" thickBot="1" x14ac:dyDescent="0.3">
      <c r="A22" s="43" t="s">
        <v>174</v>
      </c>
      <c r="B22" s="57">
        <f>+B14/$B$10*100</f>
        <v>49.244142101284957</v>
      </c>
      <c r="C22" s="57">
        <f>+C14/$C$10*100</f>
        <v>50.644171779141104</v>
      </c>
      <c r="D22" s="57">
        <f t="shared" ref="D22:O22" si="5">+D14/D10*100</f>
        <v>55.8679391281919</v>
      </c>
      <c r="E22" s="57">
        <f t="shared" si="5"/>
        <v>55.374909002669256</v>
      </c>
      <c r="F22" s="57">
        <f t="shared" si="5"/>
        <v>58.425083772139786</v>
      </c>
      <c r="G22" s="57">
        <f t="shared" si="5"/>
        <v>59.583416783496901</v>
      </c>
      <c r="H22" s="57">
        <f t="shared" si="5"/>
        <v>57.869573532224138</v>
      </c>
      <c r="I22" s="57">
        <f t="shared" si="5"/>
        <v>61.705814401232196</v>
      </c>
      <c r="J22" s="57">
        <f t="shared" si="5"/>
        <v>65.829675153643549</v>
      </c>
      <c r="K22" s="57">
        <f t="shared" si="5"/>
        <v>66.78595773687799</v>
      </c>
      <c r="L22" s="57">
        <f t="shared" si="5"/>
        <v>72.303595206391478</v>
      </c>
      <c r="M22" s="57">
        <f t="shared" si="5"/>
        <v>72.969187675070017</v>
      </c>
      <c r="N22" s="57">
        <f t="shared" si="5"/>
        <v>68.559762435040824</v>
      </c>
      <c r="O22" s="57">
        <f t="shared" si="5"/>
        <v>73.452635035297973</v>
      </c>
      <c r="P22" s="57">
        <f>+P14/P10*100</f>
        <v>73.261881257932586</v>
      </c>
      <c r="Q22" s="57">
        <f>+Q14/Q10*100</f>
        <v>73.116257199952983</v>
      </c>
      <c r="R22" s="57">
        <f>+R14/R10*100</f>
        <v>71.615630477368796</v>
      </c>
      <c r="S22" s="57">
        <f>+S14/S10*100</f>
        <v>72.986917265524227</v>
      </c>
      <c r="T22" s="57">
        <f>+T14/T10*100</f>
        <v>72.745446468236338</v>
      </c>
    </row>
    <row r="23" spans="1:20" ht="15" customHeight="1" x14ac:dyDescent="0.25">
      <c r="A23" s="321" t="s">
        <v>242</v>
      </c>
      <c r="B23" s="321"/>
      <c r="C23" s="321"/>
      <c r="D23" s="321"/>
      <c r="E23" s="321"/>
      <c r="F23" s="321"/>
      <c r="G23" s="321"/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288"/>
    </row>
    <row r="24" spans="1:20" ht="15" customHeight="1" x14ac:dyDescent="0.25">
      <c r="A24" s="206"/>
    </row>
  </sheetData>
  <mergeCells count="7">
    <mergeCell ref="A5:R5"/>
    <mergeCell ref="A23:R23"/>
    <mergeCell ref="V1:W2"/>
    <mergeCell ref="A1:R1"/>
    <mergeCell ref="A2:R2"/>
    <mergeCell ref="A3:R3"/>
    <mergeCell ref="A4:R4"/>
  </mergeCells>
  <hyperlinks>
    <hyperlink ref="V1" r:id="rId1" location="INDICE!A1"/>
    <hyperlink ref="V1:W2" location="INDICE!A1" display="INDICE"/>
  </hyperlinks>
  <printOptions horizontalCentered="1"/>
  <pageMargins left="0.78740157480314965" right="0.78740157480314965" top="0.82677165354330717" bottom="0.98425196850393704" header="0.47244094488188981" footer="0.51181102362204722"/>
  <pageSetup scale="81" orientation="landscape" r:id="rId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P75"/>
  <sheetViews>
    <sheetView zoomScaleNormal="100" zoomScaleSheetLayoutView="100" workbookViewId="0">
      <selection activeCell="O5" sqref="O5"/>
    </sheetView>
  </sheetViews>
  <sheetFormatPr baseColWidth="10" defaultColWidth="11" defaultRowHeight="12.75" x14ac:dyDescent="0.25"/>
  <cols>
    <col min="1" max="1" width="37.28515625" style="42" bestFit="1" customWidth="1"/>
    <col min="2" max="12" width="6.7109375" style="46" customWidth="1"/>
    <col min="13" max="13" width="6.42578125" style="46" bestFit="1" customWidth="1"/>
    <col min="14" max="14" width="8.85546875" style="46" customWidth="1"/>
    <col min="15" max="257" width="11" style="46"/>
    <col min="258" max="258" width="45.7109375" style="46" customWidth="1"/>
    <col min="259" max="267" width="7.5703125" style="46" customWidth="1"/>
    <col min="268" max="513" width="11" style="46"/>
    <col min="514" max="514" width="45.7109375" style="46" customWidth="1"/>
    <col min="515" max="523" width="7.5703125" style="46" customWidth="1"/>
    <col min="524" max="769" width="11" style="46"/>
    <col min="770" max="770" width="45.7109375" style="46" customWidth="1"/>
    <col min="771" max="779" width="7.5703125" style="46" customWidth="1"/>
    <col min="780" max="1025" width="11" style="46"/>
    <col min="1026" max="1026" width="45.7109375" style="46" customWidth="1"/>
    <col min="1027" max="1035" width="7.5703125" style="46" customWidth="1"/>
    <col min="1036" max="1281" width="11" style="46"/>
    <col min="1282" max="1282" width="45.7109375" style="46" customWidth="1"/>
    <col min="1283" max="1291" width="7.5703125" style="46" customWidth="1"/>
    <col min="1292" max="1537" width="11" style="46"/>
    <col min="1538" max="1538" width="45.7109375" style="46" customWidth="1"/>
    <col min="1539" max="1547" width="7.5703125" style="46" customWidth="1"/>
    <col min="1548" max="1793" width="11" style="46"/>
    <col min="1794" max="1794" width="45.7109375" style="46" customWidth="1"/>
    <col min="1795" max="1803" width="7.5703125" style="46" customWidth="1"/>
    <col min="1804" max="2049" width="11" style="46"/>
    <col min="2050" max="2050" width="45.7109375" style="46" customWidth="1"/>
    <col min="2051" max="2059" width="7.5703125" style="46" customWidth="1"/>
    <col min="2060" max="2305" width="11" style="46"/>
    <col min="2306" max="2306" width="45.7109375" style="46" customWidth="1"/>
    <col min="2307" max="2315" width="7.5703125" style="46" customWidth="1"/>
    <col min="2316" max="2561" width="11" style="46"/>
    <col min="2562" max="2562" width="45.7109375" style="46" customWidth="1"/>
    <col min="2563" max="2571" width="7.5703125" style="46" customWidth="1"/>
    <col min="2572" max="2817" width="11" style="46"/>
    <col min="2818" max="2818" width="45.7109375" style="46" customWidth="1"/>
    <col min="2819" max="2827" width="7.5703125" style="46" customWidth="1"/>
    <col min="2828" max="3073" width="11" style="46"/>
    <col min="3074" max="3074" width="45.7109375" style="46" customWidth="1"/>
    <col min="3075" max="3083" width="7.5703125" style="46" customWidth="1"/>
    <col min="3084" max="3329" width="11" style="46"/>
    <col min="3330" max="3330" width="45.7109375" style="46" customWidth="1"/>
    <col min="3331" max="3339" width="7.5703125" style="46" customWidth="1"/>
    <col min="3340" max="3585" width="11" style="46"/>
    <col min="3586" max="3586" width="45.7109375" style="46" customWidth="1"/>
    <col min="3587" max="3595" width="7.5703125" style="46" customWidth="1"/>
    <col min="3596" max="3841" width="11" style="46"/>
    <col min="3842" max="3842" width="45.7109375" style="46" customWidth="1"/>
    <col min="3843" max="3851" width="7.5703125" style="46" customWidth="1"/>
    <col min="3852" max="4097" width="11" style="46"/>
    <col min="4098" max="4098" width="45.7109375" style="46" customWidth="1"/>
    <col min="4099" max="4107" width="7.5703125" style="46" customWidth="1"/>
    <col min="4108" max="4353" width="11" style="46"/>
    <col min="4354" max="4354" width="45.7109375" style="46" customWidth="1"/>
    <col min="4355" max="4363" width="7.5703125" style="46" customWidth="1"/>
    <col min="4364" max="4609" width="11" style="46"/>
    <col min="4610" max="4610" width="45.7109375" style="46" customWidth="1"/>
    <col min="4611" max="4619" width="7.5703125" style="46" customWidth="1"/>
    <col min="4620" max="4865" width="11" style="46"/>
    <col min="4866" max="4866" width="45.7109375" style="46" customWidth="1"/>
    <col min="4867" max="4875" width="7.5703125" style="46" customWidth="1"/>
    <col min="4876" max="5121" width="11" style="46"/>
    <col min="5122" max="5122" width="45.7109375" style="46" customWidth="1"/>
    <col min="5123" max="5131" width="7.5703125" style="46" customWidth="1"/>
    <col min="5132" max="5377" width="11" style="46"/>
    <col min="5378" max="5378" width="45.7109375" style="46" customWidth="1"/>
    <col min="5379" max="5387" width="7.5703125" style="46" customWidth="1"/>
    <col min="5388" max="5633" width="11" style="46"/>
    <col min="5634" max="5634" width="45.7109375" style="46" customWidth="1"/>
    <col min="5635" max="5643" width="7.5703125" style="46" customWidth="1"/>
    <col min="5644" max="5889" width="11" style="46"/>
    <col min="5890" max="5890" width="45.7109375" style="46" customWidth="1"/>
    <col min="5891" max="5899" width="7.5703125" style="46" customWidth="1"/>
    <col min="5900" max="6145" width="11" style="46"/>
    <col min="6146" max="6146" width="45.7109375" style="46" customWidth="1"/>
    <col min="6147" max="6155" width="7.5703125" style="46" customWidth="1"/>
    <col min="6156" max="6401" width="11" style="46"/>
    <col min="6402" max="6402" width="45.7109375" style="46" customWidth="1"/>
    <col min="6403" max="6411" width="7.5703125" style="46" customWidth="1"/>
    <col min="6412" max="6657" width="11" style="46"/>
    <col min="6658" max="6658" width="45.7109375" style="46" customWidth="1"/>
    <col min="6659" max="6667" width="7.5703125" style="46" customWidth="1"/>
    <col min="6668" max="6913" width="11" style="46"/>
    <col min="6914" max="6914" width="45.7109375" style="46" customWidth="1"/>
    <col min="6915" max="6923" width="7.5703125" style="46" customWidth="1"/>
    <col min="6924" max="7169" width="11" style="46"/>
    <col min="7170" max="7170" width="45.7109375" style="46" customWidth="1"/>
    <col min="7171" max="7179" width="7.5703125" style="46" customWidth="1"/>
    <col min="7180" max="7425" width="11" style="46"/>
    <col min="7426" max="7426" width="45.7109375" style="46" customWidth="1"/>
    <col min="7427" max="7435" width="7.5703125" style="46" customWidth="1"/>
    <col min="7436" max="7681" width="11" style="46"/>
    <col min="7682" max="7682" width="45.7109375" style="46" customWidth="1"/>
    <col min="7683" max="7691" width="7.5703125" style="46" customWidth="1"/>
    <col min="7692" max="7937" width="11" style="46"/>
    <col min="7938" max="7938" width="45.7109375" style="46" customWidth="1"/>
    <col min="7939" max="7947" width="7.5703125" style="46" customWidth="1"/>
    <col min="7948" max="8193" width="11" style="46"/>
    <col min="8194" max="8194" width="45.7109375" style="46" customWidth="1"/>
    <col min="8195" max="8203" width="7.5703125" style="46" customWidth="1"/>
    <col min="8204" max="8449" width="11" style="46"/>
    <col min="8450" max="8450" width="45.7109375" style="46" customWidth="1"/>
    <col min="8451" max="8459" width="7.5703125" style="46" customWidth="1"/>
    <col min="8460" max="8705" width="11" style="46"/>
    <col min="8706" max="8706" width="45.7109375" style="46" customWidth="1"/>
    <col min="8707" max="8715" width="7.5703125" style="46" customWidth="1"/>
    <col min="8716" max="8961" width="11" style="46"/>
    <col min="8962" max="8962" width="45.7109375" style="46" customWidth="1"/>
    <col min="8963" max="8971" width="7.5703125" style="46" customWidth="1"/>
    <col min="8972" max="9217" width="11" style="46"/>
    <col min="9218" max="9218" width="45.7109375" style="46" customWidth="1"/>
    <col min="9219" max="9227" width="7.5703125" style="46" customWidth="1"/>
    <col min="9228" max="9473" width="11" style="46"/>
    <col min="9474" max="9474" width="45.7109375" style="46" customWidth="1"/>
    <col min="9475" max="9483" width="7.5703125" style="46" customWidth="1"/>
    <col min="9484" max="9729" width="11" style="46"/>
    <col min="9730" max="9730" width="45.7109375" style="46" customWidth="1"/>
    <col min="9731" max="9739" width="7.5703125" style="46" customWidth="1"/>
    <col min="9740" max="9985" width="11" style="46"/>
    <col min="9986" max="9986" width="45.7109375" style="46" customWidth="1"/>
    <col min="9987" max="9995" width="7.5703125" style="46" customWidth="1"/>
    <col min="9996" max="10241" width="11" style="46"/>
    <col min="10242" max="10242" width="45.7109375" style="46" customWidth="1"/>
    <col min="10243" max="10251" width="7.5703125" style="46" customWidth="1"/>
    <col min="10252" max="10497" width="11" style="46"/>
    <col min="10498" max="10498" width="45.7109375" style="46" customWidth="1"/>
    <col min="10499" max="10507" width="7.5703125" style="46" customWidth="1"/>
    <col min="10508" max="10753" width="11" style="46"/>
    <col min="10754" max="10754" width="45.7109375" style="46" customWidth="1"/>
    <col min="10755" max="10763" width="7.5703125" style="46" customWidth="1"/>
    <col min="10764" max="11009" width="11" style="46"/>
    <col min="11010" max="11010" width="45.7109375" style="46" customWidth="1"/>
    <col min="11011" max="11019" width="7.5703125" style="46" customWidth="1"/>
    <col min="11020" max="11265" width="11" style="46"/>
    <col min="11266" max="11266" width="45.7109375" style="46" customWidth="1"/>
    <col min="11267" max="11275" width="7.5703125" style="46" customWidth="1"/>
    <col min="11276" max="11521" width="11" style="46"/>
    <col min="11522" max="11522" width="45.7109375" style="46" customWidth="1"/>
    <col min="11523" max="11531" width="7.5703125" style="46" customWidth="1"/>
    <col min="11532" max="11777" width="11" style="46"/>
    <col min="11778" max="11778" width="45.7109375" style="46" customWidth="1"/>
    <col min="11779" max="11787" width="7.5703125" style="46" customWidth="1"/>
    <col min="11788" max="12033" width="11" style="46"/>
    <col min="12034" max="12034" width="45.7109375" style="46" customWidth="1"/>
    <col min="12035" max="12043" width="7.5703125" style="46" customWidth="1"/>
    <col min="12044" max="12289" width="11" style="46"/>
    <col min="12290" max="12290" width="45.7109375" style="46" customWidth="1"/>
    <col min="12291" max="12299" width="7.5703125" style="46" customWidth="1"/>
    <col min="12300" max="12545" width="11" style="46"/>
    <col min="12546" max="12546" width="45.7109375" style="46" customWidth="1"/>
    <col min="12547" max="12555" width="7.5703125" style="46" customWidth="1"/>
    <col min="12556" max="12801" width="11" style="46"/>
    <col min="12802" max="12802" width="45.7109375" style="46" customWidth="1"/>
    <col min="12803" max="12811" width="7.5703125" style="46" customWidth="1"/>
    <col min="12812" max="13057" width="11" style="46"/>
    <col min="13058" max="13058" width="45.7109375" style="46" customWidth="1"/>
    <col min="13059" max="13067" width="7.5703125" style="46" customWidth="1"/>
    <col min="13068" max="13313" width="11" style="46"/>
    <col min="13314" max="13314" width="45.7109375" style="46" customWidth="1"/>
    <col min="13315" max="13323" width="7.5703125" style="46" customWidth="1"/>
    <col min="13324" max="13569" width="11" style="46"/>
    <col min="13570" max="13570" width="45.7109375" style="46" customWidth="1"/>
    <col min="13571" max="13579" width="7.5703125" style="46" customWidth="1"/>
    <col min="13580" max="13825" width="11" style="46"/>
    <col min="13826" max="13826" width="45.7109375" style="46" customWidth="1"/>
    <col min="13827" max="13835" width="7.5703125" style="46" customWidth="1"/>
    <col min="13836" max="14081" width="11" style="46"/>
    <col min="14082" max="14082" width="45.7109375" style="46" customWidth="1"/>
    <col min="14083" max="14091" width="7.5703125" style="46" customWidth="1"/>
    <col min="14092" max="14337" width="11" style="46"/>
    <col min="14338" max="14338" width="45.7109375" style="46" customWidth="1"/>
    <col min="14339" max="14347" width="7.5703125" style="46" customWidth="1"/>
    <col min="14348" max="14593" width="11" style="46"/>
    <col min="14594" max="14594" width="45.7109375" style="46" customWidth="1"/>
    <col min="14595" max="14603" width="7.5703125" style="46" customWidth="1"/>
    <col min="14604" max="14849" width="11" style="46"/>
    <col min="14850" max="14850" width="45.7109375" style="46" customWidth="1"/>
    <col min="14851" max="14859" width="7.5703125" style="46" customWidth="1"/>
    <col min="14860" max="15105" width="11" style="46"/>
    <col min="15106" max="15106" width="45.7109375" style="46" customWidth="1"/>
    <col min="15107" max="15115" width="7.5703125" style="46" customWidth="1"/>
    <col min="15116" max="15361" width="11" style="46"/>
    <col min="15362" max="15362" width="45.7109375" style="46" customWidth="1"/>
    <col min="15363" max="15371" width="7.5703125" style="46" customWidth="1"/>
    <col min="15372" max="15617" width="11" style="46"/>
    <col min="15618" max="15618" width="45.7109375" style="46" customWidth="1"/>
    <col min="15619" max="15627" width="7.5703125" style="46" customWidth="1"/>
    <col min="15628" max="15873" width="11" style="46"/>
    <col min="15874" max="15874" width="45.7109375" style="46" customWidth="1"/>
    <col min="15875" max="15883" width="7.5703125" style="46" customWidth="1"/>
    <col min="15884" max="16129" width="11" style="46"/>
    <col min="16130" max="16130" width="45.7109375" style="46" customWidth="1"/>
    <col min="16131" max="16139" width="7.5703125" style="46" customWidth="1"/>
    <col min="16140" max="16384" width="11" style="46"/>
  </cols>
  <sheetData>
    <row r="1" spans="1:16" s="184" customFormat="1" ht="14.25" customHeight="1" x14ac:dyDescent="0.2">
      <c r="A1" s="349" t="s">
        <v>334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29"/>
      <c r="O1" s="318" t="s">
        <v>356</v>
      </c>
      <c r="P1" s="318"/>
    </row>
    <row r="2" spans="1:16" s="184" customFormat="1" ht="14.25" customHeight="1" x14ac:dyDescent="0.2">
      <c r="A2" s="349" t="s">
        <v>176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0"/>
      <c r="O2" s="318"/>
      <c r="P2" s="318"/>
    </row>
    <row r="3" spans="1:16" s="184" customFormat="1" ht="14.25" x14ac:dyDescent="0.25">
      <c r="A3" s="349" t="s">
        <v>248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</row>
    <row r="4" spans="1:16" s="184" customFormat="1" ht="14.25" x14ac:dyDescent="0.25">
      <c r="A4" s="349" t="s">
        <v>609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</row>
    <row r="5" spans="1:16" s="184" customFormat="1" thickBot="1" x14ac:dyDescent="0.3">
      <c r="A5" s="185"/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</row>
    <row r="6" spans="1:16" ht="18.75" customHeight="1" thickBot="1" x14ac:dyDescent="0.3">
      <c r="A6" s="84" t="s">
        <v>475</v>
      </c>
      <c r="B6" s="186">
        <v>2007</v>
      </c>
      <c r="C6" s="186">
        <v>2008</v>
      </c>
      <c r="D6" s="186">
        <v>2009</v>
      </c>
      <c r="E6" s="186">
        <v>2010</v>
      </c>
      <c r="F6" s="186">
        <v>2011</v>
      </c>
      <c r="G6" s="186">
        <v>2012</v>
      </c>
      <c r="H6" s="186">
        <v>2013</v>
      </c>
      <c r="I6" s="186">
        <v>2014</v>
      </c>
      <c r="J6" s="186">
        <v>2015</v>
      </c>
      <c r="K6" s="186">
        <v>2016</v>
      </c>
      <c r="L6" s="186">
        <v>2017</v>
      </c>
      <c r="M6" s="312">
        <v>2018</v>
      </c>
    </row>
    <row r="7" spans="1:16" x14ac:dyDescent="0.25">
      <c r="A7" s="82" t="s">
        <v>19</v>
      </c>
      <c r="B7" s="187">
        <f t="shared" ref="B7:I7" si="0">SUM(B9:B73)</f>
        <v>5172</v>
      </c>
      <c r="C7" s="187">
        <f t="shared" si="0"/>
        <v>5695</v>
      </c>
      <c r="D7" s="187">
        <f t="shared" si="0"/>
        <v>5848</v>
      </c>
      <c r="E7" s="187">
        <f t="shared" si="0"/>
        <v>5257</v>
      </c>
      <c r="F7" s="187">
        <f t="shared" si="0"/>
        <v>5712</v>
      </c>
      <c r="G7" s="187">
        <f t="shared" si="0"/>
        <v>5388</v>
      </c>
      <c r="H7" s="187">
        <f t="shared" si="0"/>
        <v>6091</v>
      </c>
      <c r="I7" s="187">
        <f t="shared" si="0"/>
        <v>7091</v>
      </c>
      <c r="J7" s="187">
        <f>SUM(J9:J73)</f>
        <v>8507</v>
      </c>
      <c r="K7" s="187">
        <f>SUM(K9:K73)</f>
        <v>9699</v>
      </c>
      <c r="L7" s="187">
        <f>SUM(L9:L73)</f>
        <v>10854</v>
      </c>
      <c r="M7" s="187">
        <f>SUM(M9:M73)</f>
        <v>13506</v>
      </c>
    </row>
    <row r="9" spans="1:16" x14ac:dyDescent="0.2">
      <c r="A9" s="188" t="s">
        <v>476</v>
      </c>
      <c r="B9" s="189" t="s">
        <v>61</v>
      </c>
      <c r="C9" s="189" t="s">
        <v>61</v>
      </c>
      <c r="D9" s="189" t="s">
        <v>61</v>
      </c>
      <c r="E9" s="189" t="s">
        <v>61</v>
      </c>
      <c r="F9" s="190">
        <v>19</v>
      </c>
      <c r="G9" s="190">
        <v>13</v>
      </c>
      <c r="H9" s="189">
        <v>14</v>
      </c>
      <c r="I9" s="14">
        <v>13</v>
      </c>
      <c r="J9" s="191">
        <v>24</v>
      </c>
      <c r="K9" s="248">
        <v>57</v>
      </c>
      <c r="L9" s="292">
        <v>57</v>
      </c>
      <c r="M9" s="292">
        <f>SUM([2]TM!$U$3:$U$227)</f>
        <v>44</v>
      </c>
      <c r="N9" s="294"/>
      <c r="O9" s="292"/>
    </row>
    <row r="10" spans="1:16" x14ac:dyDescent="0.2">
      <c r="A10" s="188" t="s">
        <v>181</v>
      </c>
      <c r="B10" s="189" t="s">
        <v>61</v>
      </c>
      <c r="C10" s="189">
        <v>16</v>
      </c>
      <c r="D10" s="192">
        <v>54</v>
      </c>
      <c r="E10" s="193">
        <v>36</v>
      </c>
      <c r="F10" s="193">
        <v>69</v>
      </c>
      <c r="G10" s="193">
        <v>71</v>
      </c>
      <c r="H10" s="189">
        <v>76</v>
      </c>
      <c r="I10" s="14">
        <v>95</v>
      </c>
      <c r="J10" s="191">
        <v>93</v>
      </c>
      <c r="K10" s="248">
        <v>160</v>
      </c>
      <c r="L10" s="292">
        <v>133</v>
      </c>
      <c r="M10" s="292">
        <f>SUM([2]TM!$X$3:$X$227)</f>
        <v>258</v>
      </c>
      <c r="N10" s="294"/>
      <c r="O10" s="292"/>
    </row>
    <row r="11" spans="1:16" x14ac:dyDescent="0.2">
      <c r="A11" s="188" t="s">
        <v>502</v>
      </c>
      <c r="B11" s="194" t="s">
        <v>61</v>
      </c>
      <c r="C11" s="194" t="s">
        <v>61</v>
      </c>
      <c r="D11" s="194" t="s">
        <v>61</v>
      </c>
      <c r="E11" s="194" t="s">
        <v>61</v>
      </c>
      <c r="F11" s="194" t="s">
        <v>61</v>
      </c>
      <c r="G11" s="194" t="s">
        <v>61</v>
      </c>
      <c r="H11" s="194">
        <v>32</v>
      </c>
      <c r="I11" s="195">
        <v>35</v>
      </c>
      <c r="J11" s="191">
        <v>83</v>
      </c>
      <c r="K11" s="248">
        <v>222</v>
      </c>
      <c r="L11" s="292">
        <v>309</v>
      </c>
      <c r="M11" s="292">
        <f>SUM([2]TM!$CU$3:$CU$227)</f>
        <v>241</v>
      </c>
      <c r="N11" s="294"/>
      <c r="O11" s="292"/>
    </row>
    <row r="12" spans="1:16" x14ac:dyDescent="0.2">
      <c r="A12" s="188" t="s">
        <v>227</v>
      </c>
      <c r="B12" s="194" t="s">
        <v>61</v>
      </c>
      <c r="C12" s="194" t="s">
        <v>61</v>
      </c>
      <c r="D12" s="194" t="s">
        <v>61</v>
      </c>
      <c r="E12" s="194" t="s">
        <v>61</v>
      </c>
      <c r="F12" s="194" t="s">
        <v>61</v>
      </c>
      <c r="G12" s="194" t="s">
        <v>61</v>
      </c>
      <c r="H12" s="194">
        <v>1</v>
      </c>
      <c r="I12" s="195">
        <v>25</v>
      </c>
      <c r="J12" s="191">
        <v>4</v>
      </c>
      <c r="K12" s="248">
        <v>7</v>
      </c>
      <c r="L12" s="292">
        <v>3</v>
      </c>
      <c r="M12" s="292">
        <v>13</v>
      </c>
      <c r="N12" s="294"/>
      <c r="O12" s="292"/>
    </row>
    <row r="13" spans="1:16" x14ac:dyDescent="0.2">
      <c r="A13" s="188" t="s">
        <v>503</v>
      </c>
      <c r="B13" s="196">
        <v>207</v>
      </c>
      <c r="C13" s="189">
        <v>228</v>
      </c>
      <c r="D13" s="192">
        <v>200</v>
      </c>
      <c r="E13" s="193">
        <v>185</v>
      </c>
      <c r="F13" s="193">
        <v>124</v>
      </c>
      <c r="G13" s="193">
        <v>216</v>
      </c>
      <c r="H13" s="189">
        <v>229</v>
      </c>
      <c r="I13" s="14">
        <v>128</v>
      </c>
      <c r="J13" s="191">
        <v>160</v>
      </c>
      <c r="K13" s="248">
        <v>185</v>
      </c>
      <c r="L13" s="292">
        <v>157</v>
      </c>
      <c r="M13" s="292">
        <v>201</v>
      </c>
      <c r="N13" s="294"/>
      <c r="O13" s="292"/>
    </row>
    <row r="14" spans="1:16" x14ac:dyDescent="0.25">
      <c r="A14" s="188" t="s">
        <v>477</v>
      </c>
      <c r="B14" s="196">
        <v>227</v>
      </c>
      <c r="C14" s="189">
        <v>144</v>
      </c>
      <c r="D14" s="192">
        <v>40</v>
      </c>
      <c r="E14" s="193">
        <v>26</v>
      </c>
      <c r="F14" s="193">
        <v>1</v>
      </c>
      <c r="G14" s="189" t="s">
        <v>61</v>
      </c>
      <c r="H14" s="189" t="s">
        <v>61</v>
      </c>
      <c r="I14" s="189" t="s">
        <v>61</v>
      </c>
      <c r="J14" s="189" t="s">
        <v>61</v>
      </c>
      <c r="K14" s="261">
        <v>0</v>
      </c>
      <c r="L14" s="261">
        <v>0</v>
      </c>
      <c r="M14" s="261">
        <v>0</v>
      </c>
    </row>
    <row r="15" spans="1:16" x14ac:dyDescent="0.2">
      <c r="A15" s="188" t="s">
        <v>478</v>
      </c>
      <c r="B15" s="196">
        <v>18</v>
      </c>
      <c r="C15" s="189">
        <v>35</v>
      </c>
      <c r="D15" s="192">
        <v>75</v>
      </c>
      <c r="E15" s="193">
        <v>89</v>
      </c>
      <c r="F15" s="193">
        <v>90</v>
      </c>
      <c r="G15" s="193">
        <v>98</v>
      </c>
      <c r="H15" s="189">
        <v>52</v>
      </c>
      <c r="I15" s="14">
        <v>94</v>
      </c>
      <c r="J15" s="191">
        <v>102</v>
      </c>
      <c r="K15" s="248">
        <v>43</v>
      </c>
      <c r="L15" s="292">
        <v>96</v>
      </c>
      <c r="M15" s="292">
        <v>111</v>
      </c>
      <c r="N15" s="294"/>
      <c r="O15" s="292"/>
    </row>
    <row r="16" spans="1:16" x14ac:dyDescent="0.2">
      <c r="A16" s="188" t="s">
        <v>479</v>
      </c>
      <c r="B16" s="196">
        <v>37</v>
      </c>
      <c r="C16" s="189">
        <v>30</v>
      </c>
      <c r="D16" s="192">
        <v>104</v>
      </c>
      <c r="E16" s="193">
        <v>58</v>
      </c>
      <c r="F16" s="193">
        <v>80</v>
      </c>
      <c r="G16" s="193">
        <v>90</v>
      </c>
      <c r="H16" s="189">
        <v>34</v>
      </c>
      <c r="I16" s="14">
        <v>80</v>
      </c>
      <c r="J16" s="191">
        <v>65</v>
      </c>
      <c r="K16" s="248">
        <v>146</v>
      </c>
      <c r="L16" s="292">
        <v>82</v>
      </c>
      <c r="M16" s="292">
        <v>110</v>
      </c>
      <c r="N16" s="294"/>
      <c r="O16" s="292"/>
    </row>
    <row r="17" spans="1:15" x14ac:dyDescent="0.2">
      <c r="A17" s="188" t="s">
        <v>480</v>
      </c>
      <c r="B17" s="196">
        <v>110</v>
      </c>
      <c r="C17" s="189">
        <v>88</v>
      </c>
      <c r="D17" s="192">
        <v>78</v>
      </c>
      <c r="E17" s="193">
        <v>41</v>
      </c>
      <c r="F17" s="193">
        <v>38</v>
      </c>
      <c r="G17" s="193">
        <v>45</v>
      </c>
      <c r="H17" s="189">
        <v>10</v>
      </c>
      <c r="I17" s="14">
        <v>16</v>
      </c>
      <c r="J17" s="191">
        <v>16</v>
      </c>
      <c r="K17" s="248">
        <v>22</v>
      </c>
      <c r="L17" s="292">
        <v>31</v>
      </c>
      <c r="M17" s="292">
        <v>90</v>
      </c>
      <c r="N17" s="294"/>
      <c r="O17" s="292"/>
    </row>
    <row r="18" spans="1:15" x14ac:dyDescent="0.2">
      <c r="A18" s="188" t="s">
        <v>481</v>
      </c>
      <c r="B18" s="196">
        <v>144</v>
      </c>
      <c r="C18" s="189">
        <v>133</v>
      </c>
      <c r="D18" s="192">
        <v>190</v>
      </c>
      <c r="E18" s="193">
        <v>73</v>
      </c>
      <c r="F18" s="193">
        <v>81</v>
      </c>
      <c r="G18" s="193">
        <v>169</v>
      </c>
      <c r="H18" s="189">
        <v>155</v>
      </c>
      <c r="I18" s="14">
        <v>123</v>
      </c>
      <c r="J18" s="191">
        <v>170</v>
      </c>
      <c r="K18" s="248">
        <v>99</v>
      </c>
      <c r="L18" s="292">
        <v>155</v>
      </c>
      <c r="M18" s="292">
        <v>232</v>
      </c>
      <c r="N18" s="294"/>
      <c r="O18" s="292"/>
    </row>
    <row r="19" spans="1:15" x14ac:dyDescent="0.2">
      <c r="A19" s="188" t="s">
        <v>205</v>
      </c>
      <c r="B19" s="189" t="s">
        <v>61</v>
      </c>
      <c r="C19" s="189">
        <v>1</v>
      </c>
      <c r="D19" s="192">
        <v>29</v>
      </c>
      <c r="E19" s="193">
        <v>48</v>
      </c>
      <c r="F19" s="193">
        <v>115</v>
      </c>
      <c r="G19" s="193">
        <v>117</v>
      </c>
      <c r="H19" s="189">
        <v>130</v>
      </c>
      <c r="I19" s="14">
        <v>102</v>
      </c>
      <c r="J19" s="191">
        <v>129</v>
      </c>
      <c r="K19" s="248">
        <v>135</v>
      </c>
      <c r="L19" s="292">
        <v>134</v>
      </c>
      <c r="M19" s="292">
        <f>SUM([2]TM!$CX$3:$CX$227)</f>
        <v>169</v>
      </c>
      <c r="N19" s="294"/>
      <c r="O19" s="292"/>
    </row>
    <row r="20" spans="1:15" x14ac:dyDescent="0.2">
      <c r="A20" s="188" t="s">
        <v>206</v>
      </c>
      <c r="B20" s="196">
        <v>6</v>
      </c>
      <c r="C20" s="189">
        <v>14</v>
      </c>
      <c r="D20" s="192">
        <v>13</v>
      </c>
      <c r="E20" s="193">
        <v>12</v>
      </c>
      <c r="F20" s="193">
        <v>8</v>
      </c>
      <c r="G20" s="189" t="s">
        <v>61</v>
      </c>
      <c r="H20" s="189" t="s">
        <v>61</v>
      </c>
      <c r="I20" s="14">
        <v>1</v>
      </c>
      <c r="J20" s="191">
        <v>3</v>
      </c>
      <c r="K20" s="248">
        <v>0</v>
      </c>
      <c r="L20" s="248">
        <v>0</v>
      </c>
      <c r="M20" s="248">
        <f>SUM([2]TM!$DA$3:$DA$227)</f>
        <v>1</v>
      </c>
      <c r="N20" s="294"/>
      <c r="O20" s="292"/>
    </row>
    <row r="21" spans="1:15" x14ac:dyDescent="0.2">
      <c r="A21" s="188" t="s">
        <v>182</v>
      </c>
      <c r="B21" s="189" t="s">
        <v>61</v>
      </c>
      <c r="C21" s="189" t="s">
        <v>61</v>
      </c>
      <c r="D21" s="192">
        <v>5</v>
      </c>
      <c r="E21" s="189" t="s">
        <v>61</v>
      </c>
      <c r="F21" s="189">
        <v>84</v>
      </c>
      <c r="G21" s="189">
        <v>281</v>
      </c>
      <c r="H21" s="189">
        <v>239</v>
      </c>
      <c r="I21" s="14">
        <v>199</v>
      </c>
      <c r="J21" s="191">
        <v>241</v>
      </c>
      <c r="K21" s="248">
        <v>201</v>
      </c>
      <c r="L21" s="292">
        <v>270</v>
      </c>
      <c r="M21" s="292">
        <f>SUM([2]TM!$AA$3:$AA$227)</f>
        <v>235</v>
      </c>
      <c r="N21" s="294"/>
      <c r="O21" s="292"/>
    </row>
    <row r="22" spans="1:15" x14ac:dyDescent="0.2">
      <c r="A22" s="188" t="s">
        <v>197</v>
      </c>
      <c r="B22" s="189" t="s">
        <v>61</v>
      </c>
      <c r="C22" s="189" t="s">
        <v>61</v>
      </c>
      <c r="D22" s="189" t="s">
        <v>61</v>
      </c>
      <c r="E22" s="189" t="s">
        <v>61</v>
      </c>
      <c r="F22" s="189" t="s">
        <v>61</v>
      </c>
      <c r="G22" s="189">
        <v>31</v>
      </c>
      <c r="H22" s="189">
        <v>44</v>
      </c>
      <c r="I22" s="14">
        <v>68</v>
      </c>
      <c r="J22" s="191">
        <v>62</v>
      </c>
      <c r="K22" s="248">
        <v>46</v>
      </c>
      <c r="L22" s="292">
        <v>72</v>
      </c>
      <c r="M22" s="292">
        <f>SUM([2]TM!$BZ$3:$BZ$227)</f>
        <v>120</v>
      </c>
      <c r="N22" s="294"/>
      <c r="O22" s="292"/>
    </row>
    <row r="23" spans="1:15" x14ac:dyDescent="0.2">
      <c r="A23" s="188" t="s">
        <v>193</v>
      </c>
      <c r="B23" s="189" t="s">
        <v>61</v>
      </c>
      <c r="C23" s="189" t="s">
        <v>61</v>
      </c>
      <c r="D23" s="189" t="s">
        <v>61</v>
      </c>
      <c r="E23" s="189" t="s">
        <v>61</v>
      </c>
      <c r="F23" s="189" t="s">
        <v>61</v>
      </c>
      <c r="G23" s="193">
        <v>20</v>
      </c>
      <c r="H23" s="189" t="s">
        <v>61</v>
      </c>
      <c r="I23" s="189" t="s">
        <v>61</v>
      </c>
      <c r="J23" s="189" t="s">
        <v>61</v>
      </c>
      <c r="K23" s="261">
        <v>0</v>
      </c>
      <c r="L23" s="261">
        <v>0</v>
      </c>
      <c r="M23" s="261">
        <f>SUM([2]TM!$BN$3:$BN$227)</f>
        <v>20</v>
      </c>
      <c r="N23" s="294"/>
      <c r="O23" s="292"/>
    </row>
    <row r="24" spans="1:15" x14ac:dyDescent="0.2">
      <c r="A24" s="188" t="s">
        <v>194</v>
      </c>
      <c r="B24" s="189" t="s">
        <v>61</v>
      </c>
      <c r="C24" s="189" t="s">
        <v>61</v>
      </c>
      <c r="D24" s="189" t="s">
        <v>61</v>
      </c>
      <c r="E24" s="189" t="s">
        <v>61</v>
      </c>
      <c r="F24" s="189" t="s">
        <v>61</v>
      </c>
      <c r="G24" s="189" t="s">
        <v>61</v>
      </c>
      <c r="H24" s="189">
        <v>19</v>
      </c>
      <c r="I24" s="189" t="s">
        <v>61</v>
      </c>
      <c r="J24" s="189" t="s">
        <v>61</v>
      </c>
      <c r="K24" s="261">
        <v>25</v>
      </c>
      <c r="L24" s="292">
        <v>9</v>
      </c>
      <c r="M24" s="261">
        <v>0</v>
      </c>
      <c r="N24" s="294"/>
      <c r="O24" s="292"/>
    </row>
    <row r="25" spans="1:15" x14ac:dyDescent="0.2">
      <c r="A25" s="188" t="s">
        <v>207</v>
      </c>
      <c r="B25" s="196">
        <v>30</v>
      </c>
      <c r="C25" s="189">
        <v>19</v>
      </c>
      <c r="D25" s="192">
        <v>38</v>
      </c>
      <c r="E25" s="193">
        <v>33</v>
      </c>
      <c r="F25" s="193">
        <v>34</v>
      </c>
      <c r="G25" s="193">
        <v>35</v>
      </c>
      <c r="H25" s="189">
        <v>38</v>
      </c>
      <c r="I25" s="14">
        <v>34</v>
      </c>
      <c r="J25" s="191">
        <v>32</v>
      </c>
      <c r="K25" s="248">
        <v>46</v>
      </c>
      <c r="L25" s="292">
        <v>47</v>
      </c>
      <c r="M25" s="292">
        <v>73</v>
      </c>
      <c r="N25" s="294"/>
      <c r="O25" s="292"/>
    </row>
    <row r="26" spans="1:15" x14ac:dyDescent="0.2">
      <c r="A26" s="188" t="s">
        <v>183</v>
      </c>
      <c r="B26" s="196">
        <v>38</v>
      </c>
      <c r="C26" s="189">
        <v>208</v>
      </c>
      <c r="D26" s="192">
        <v>234</v>
      </c>
      <c r="E26" s="193">
        <v>423</v>
      </c>
      <c r="F26" s="193">
        <v>443</v>
      </c>
      <c r="G26" s="193">
        <v>346</v>
      </c>
      <c r="H26" s="189">
        <v>555</v>
      </c>
      <c r="I26" s="14">
        <v>695</v>
      </c>
      <c r="J26" s="191">
        <v>960</v>
      </c>
      <c r="K26" s="248">
        <v>907</v>
      </c>
      <c r="L26" s="292">
        <v>1172</v>
      </c>
      <c r="M26" s="292">
        <v>1632</v>
      </c>
      <c r="N26" s="294"/>
      <c r="O26" s="292"/>
    </row>
    <row r="27" spans="1:15" x14ac:dyDescent="0.2">
      <c r="A27" s="188" t="s">
        <v>482</v>
      </c>
      <c r="B27" s="196">
        <v>49</v>
      </c>
      <c r="C27" s="189">
        <v>58</v>
      </c>
      <c r="D27" s="192">
        <v>64</v>
      </c>
      <c r="E27" s="193">
        <v>38</v>
      </c>
      <c r="F27" s="193">
        <v>28</v>
      </c>
      <c r="G27" s="193">
        <v>46</v>
      </c>
      <c r="H27" s="189">
        <v>24</v>
      </c>
      <c r="I27" s="14">
        <v>44</v>
      </c>
      <c r="J27" s="191">
        <v>33</v>
      </c>
      <c r="K27" s="248">
        <v>120</v>
      </c>
      <c r="L27" s="292">
        <v>113</v>
      </c>
      <c r="M27" s="292">
        <v>69</v>
      </c>
      <c r="N27" s="294"/>
      <c r="O27" s="292"/>
    </row>
    <row r="28" spans="1:15" x14ac:dyDescent="0.2">
      <c r="A28" s="188" t="s">
        <v>185</v>
      </c>
      <c r="B28" s="196">
        <v>141</v>
      </c>
      <c r="C28" s="189">
        <v>120</v>
      </c>
      <c r="D28" s="192">
        <v>109</v>
      </c>
      <c r="E28" s="193">
        <v>30</v>
      </c>
      <c r="F28" s="193">
        <v>119</v>
      </c>
      <c r="G28" s="193">
        <v>104</v>
      </c>
      <c r="H28" s="189">
        <v>68</v>
      </c>
      <c r="I28" s="14">
        <v>94</v>
      </c>
      <c r="J28" s="191">
        <v>66</v>
      </c>
      <c r="K28" s="248">
        <v>100</v>
      </c>
      <c r="L28" s="292">
        <v>79</v>
      </c>
      <c r="M28" s="292">
        <v>123</v>
      </c>
      <c r="N28" s="294"/>
      <c r="O28" s="292"/>
    </row>
    <row r="29" spans="1:15" x14ac:dyDescent="0.2">
      <c r="A29" s="188" t="s">
        <v>186</v>
      </c>
      <c r="B29" s="196">
        <v>650</v>
      </c>
      <c r="C29" s="189">
        <v>669</v>
      </c>
      <c r="D29" s="192">
        <v>658</v>
      </c>
      <c r="E29" s="193">
        <v>608</v>
      </c>
      <c r="F29" s="193">
        <v>612</v>
      </c>
      <c r="G29" s="193">
        <v>515</v>
      </c>
      <c r="H29" s="189">
        <v>585</v>
      </c>
      <c r="I29" s="14">
        <v>445</v>
      </c>
      <c r="J29" s="191">
        <v>741</v>
      </c>
      <c r="K29" s="248">
        <v>679</v>
      </c>
      <c r="L29" s="292">
        <v>714</v>
      </c>
      <c r="M29" s="292">
        <v>715</v>
      </c>
      <c r="N29" s="294"/>
      <c r="O29" s="292"/>
    </row>
    <row r="30" spans="1:15" x14ac:dyDescent="0.2">
      <c r="A30" s="188" t="s">
        <v>208</v>
      </c>
      <c r="B30" s="196">
        <v>86</v>
      </c>
      <c r="C30" s="189">
        <v>128</v>
      </c>
      <c r="D30" s="192">
        <v>129</v>
      </c>
      <c r="E30" s="193">
        <v>88</v>
      </c>
      <c r="F30" s="193">
        <v>169</v>
      </c>
      <c r="G30" s="193">
        <v>162</v>
      </c>
      <c r="H30" s="189">
        <v>180</v>
      </c>
      <c r="I30" s="14">
        <v>215</v>
      </c>
      <c r="J30" s="191">
        <v>238</v>
      </c>
      <c r="K30" s="248">
        <v>224</v>
      </c>
      <c r="L30" s="292">
        <v>258</v>
      </c>
      <c r="M30" s="292">
        <v>244</v>
      </c>
      <c r="N30" s="294"/>
      <c r="O30" s="292"/>
    </row>
    <row r="31" spans="1:15" x14ac:dyDescent="0.2">
      <c r="A31" s="188" t="s">
        <v>209</v>
      </c>
      <c r="B31" s="196">
        <v>45</v>
      </c>
      <c r="C31" s="189">
        <v>138</v>
      </c>
      <c r="D31" s="192">
        <v>47</v>
      </c>
      <c r="E31" s="193">
        <v>37</v>
      </c>
      <c r="F31" s="193">
        <v>46</v>
      </c>
      <c r="G31" s="193">
        <v>61</v>
      </c>
      <c r="H31" s="189">
        <v>34</v>
      </c>
      <c r="I31" s="14">
        <v>52</v>
      </c>
      <c r="J31" s="191">
        <v>37</v>
      </c>
      <c r="K31" s="248">
        <v>100</v>
      </c>
      <c r="L31" s="292">
        <v>64</v>
      </c>
      <c r="M31" s="292">
        <v>76</v>
      </c>
      <c r="N31" s="294"/>
      <c r="O31" s="292"/>
    </row>
    <row r="32" spans="1:15" x14ac:dyDescent="0.2">
      <c r="A32" s="188" t="s">
        <v>210</v>
      </c>
      <c r="B32" s="196">
        <v>45</v>
      </c>
      <c r="C32" s="189">
        <v>50</v>
      </c>
      <c r="D32" s="192">
        <v>45</v>
      </c>
      <c r="E32" s="193">
        <v>64</v>
      </c>
      <c r="F32" s="193">
        <v>67</v>
      </c>
      <c r="G32" s="193">
        <v>36</v>
      </c>
      <c r="H32" s="189">
        <v>54</v>
      </c>
      <c r="I32" s="14">
        <v>73</v>
      </c>
      <c r="J32" s="191">
        <v>46</v>
      </c>
      <c r="K32" s="248">
        <v>86</v>
      </c>
      <c r="L32" s="292">
        <v>94</v>
      </c>
      <c r="M32" s="292">
        <v>107</v>
      </c>
      <c r="N32" s="294"/>
      <c r="O32" s="292"/>
    </row>
    <row r="33" spans="1:15" x14ac:dyDescent="0.2">
      <c r="A33" s="188" t="s">
        <v>211</v>
      </c>
      <c r="B33" s="196">
        <v>42</v>
      </c>
      <c r="C33" s="189">
        <v>21</v>
      </c>
      <c r="D33" s="192">
        <v>52</v>
      </c>
      <c r="E33" s="193">
        <v>35</v>
      </c>
      <c r="F33" s="193">
        <v>47</v>
      </c>
      <c r="G33" s="193">
        <v>51</v>
      </c>
      <c r="H33" s="189">
        <v>55</v>
      </c>
      <c r="I33" s="14">
        <v>106</v>
      </c>
      <c r="J33" s="191">
        <v>178</v>
      </c>
      <c r="K33" s="248">
        <v>162</v>
      </c>
      <c r="L33" s="292">
        <v>151</v>
      </c>
      <c r="M33" s="292">
        <v>255</v>
      </c>
      <c r="N33" s="294"/>
      <c r="O33" s="292"/>
    </row>
    <row r="34" spans="1:15" x14ac:dyDescent="0.2">
      <c r="A34" s="188" t="s">
        <v>212</v>
      </c>
      <c r="B34" s="189" t="s">
        <v>61</v>
      </c>
      <c r="C34" s="189" t="s">
        <v>61</v>
      </c>
      <c r="D34" s="189" t="s">
        <v>61</v>
      </c>
      <c r="E34" s="189" t="s">
        <v>61</v>
      </c>
      <c r="F34" s="189" t="s">
        <v>61</v>
      </c>
      <c r="G34" s="189" t="s">
        <v>61</v>
      </c>
      <c r="H34" s="189">
        <v>27</v>
      </c>
      <c r="I34" s="14">
        <v>12</v>
      </c>
      <c r="J34" s="191">
        <v>31</v>
      </c>
      <c r="K34" s="248">
        <v>50</v>
      </c>
      <c r="L34" s="292">
        <v>32</v>
      </c>
      <c r="M34" s="292">
        <v>79</v>
      </c>
      <c r="N34" s="294"/>
      <c r="O34" s="292"/>
    </row>
    <row r="35" spans="1:15" x14ac:dyDescent="0.25">
      <c r="A35" s="188" t="s">
        <v>483</v>
      </c>
      <c r="B35" s="196">
        <v>58</v>
      </c>
      <c r="C35" s="189">
        <v>16</v>
      </c>
      <c r="D35" s="192">
        <v>20</v>
      </c>
      <c r="E35" s="189" t="s">
        <v>61</v>
      </c>
      <c r="F35" s="189" t="s">
        <v>61</v>
      </c>
      <c r="G35" s="189" t="s">
        <v>61</v>
      </c>
      <c r="H35" s="189" t="s">
        <v>61</v>
      </c>
      <c r="I35" s="189" t="s">
        <v>61</v>
      </c>
      <c r="J35" s="189" t="s">
        <v>61</v>
      </c>
      <c r="K35" s="261">
        <v>0</v>
      </c>
      <c r="L35" s="261">
        <v>0</v>
      </c>
      <c r="M35" s="261">
        <v>0</v>
      </c>
    </row>
    <row r="36" spans="1:15" x14ac:dyDescent="0.2">
      <c r="A36" s="188" t="s">
        <v>484</v>
      </c>
      <c r="B36" s="189" t="s">
        <v>61</v>
      </c>
      <c r="C36" s="189">
        <v>5</v>
      </c>
      <c r="D36" s="192">
        <v>1</v>
      </c>
      <c r="E36" s="193">
        <v>11</v>
      </c>
      <c r="F36" s="189">
        <v>10</v>
      </c>
      <c r="G36" s="189">
        <v>16</v>
      </c>
      <c r="H36" s="189">
        <v>8</v>
      </c>
      <c r="I36" s="14">
        <v>13</v>
      </c>
      <c r="J36" s="191">
        <v>6</v>
      </c>
      <c r="K36" s="248">
        <v>10</v>
      </c>
      <c r="L36" s="292">
        <v>11</v>
      </c>
      <c r="M36" s="292">
        <v>34</v>
      </c>
      <c r="N36" s="294"/>
      <c r="O36" s="292"/>
    </row>
    <row r="37" spans="1:15" x14ac:dyDescent="0.2">
      <c r="A37" s="188" t="s">
        <v>611</v>
      </c>
      <c r="B37" s="189" t="s">
        <v>61</v>
      </c>
      <c r="C37" s="189" t="s">
        <v>61</v>
      </c>
      <c r="D37" s="189" t="s">
        <v>61</v>
      </c>
      <c r="E37" s="189" t="s">
        <v>61</v>
      </c>
      <c r="F37" s="189" t="s">
        <v>61</v>
      </c>
      <c r="G37" s="189" t="s">
        <v>61</v>
      </c>
      <c r="H37" s="189" t="s">
        <v>61</v>
      </c>
      <c r="I37" s="189" t="s">
        <v>61</v>
      </c>
      <c r="J37" s="189" t="s">
        <v>61</v>
      </c>
      <c r="K37" s="189" t="s">
        <v>61</v>
      </c>
      <c r="L37" s="189" t="s">
        <v>61</v>
      </c>
      <c r="M37" s="292">
        <v>5</v>
      </c>
      <c r="N37" s="294"/>
      <c r="O37" s="292"/>
    </row>
    <row r="38" spans="1:15" x14ac:dyDescent="0.2">
      <c r="A38" s="188" t="s">
        <v>485</v>
      </c>
      <c r="B38" s="189" t="s">
        <v>61</v>
      </c>
      <c r="C38" s="189" t="s">
        <v>61</v>
      </c>
      <c r="D38" s="189" t="s">
        <v>61</v>
      </c>
      <c r="E38" s="189" t="s">
        <v>61</v>
      </c>
      <c r="F38" s="189" t="s">
        <v>61</v>
      </c>
      <c r="G38" s="189" t="s">
        <v>61</v>
      </c>
      <c r="H38" s="189">
        <v>503</v>
      </c>
      <c r="I38" s="14">
        <v>855</v>
      </c>
      <c r="J38" s="191">
        <v>964</v>
      </c>
      <c r="K38" s="248">
        <v>1102</v>
      </c>
      <c r="L38" s="292">
        <v>1081</v>
      </c>
      <c r="M38" s="292">
        <v>1328</v>
      </c>
      <c r="N38" s="294"/>
      <c r="O38" s="292"/>
    </row>
    <row r="39" spans="1:15" x14ac:dyDescent="0.2">
      <c r="A39" s="188" t="s">
        <v>214</v>
      </c>
      <c r="B39" s="196">
        <v>37</v>
      </c>
      <c r="C39" s="189">
        <v>67</v>
      </c>
      <c r="D39" s="192">
        <v>52</v>
      </c>
      <c r="E39" s="193">
        <v>37</v>
      </c>
      <c r="F39" s="193">
        <v>47</v>
      </c>
      <c r="G39" s="193">
        <v>51</v>
      </c>
      <c r="H39" s="189">
        <v>28</v>
      </c>
      <c r="I39" s="14">
        <v>54</v>
      </c>
      <c r="J39" s="191">
        <v>71</v>
      </c>
      <c r="K39" s="248">
        <v>131</v>
      </c>
      <c r="L39" s="292">
        <v>93</v>
      </c>
      <c r="M39" s="292">
        <v>171</v>
      </c>
      <c r="N39" s="294"/>
      <c r="O39" s="292"/>
    </row>
    <row r="40" spans="1:15" ht="25.5" x14ac:dyDescent="0.2">
      <c r="A40" s="188" t="s">
        <v>215</v>
      </c>
      <c r="B40" s="196">
        <v>81</v>
      </c>
      <c r="C40" s="189">
        <v>85</v>
      </c>
      <c r="D40" s="192">
        <v>82</v>
      </c>
      <c r="E40" s="193">
        <v>63</v>
      </c>
      <c r="F40" s="193">
        <v>86</v>
      </c>
      <c r="G40" s="193">
        <v>68</v>
      </c>
      <c r="H40" s="189">
        <v>54</v>
      </c>
      <c r="I40" s="14">
        <v>101</v>
      </c>
      <c r="J40" s="191">
        <v>83</v>
      </c>
      <c r="K40" s="248">
        <v>93</v>
      </c>
      <c r="L40" s="248">
        <v>86</v>
      </c>
      <c r="M40" s="248">
        <v>117</v>
      </c>
      <c r="N40" s="294"/>
      <c r="O40" s="292"/>
    </row>
    <row r="41" spans="1:15" x14ac:dyDescent="0.2">
      <c r="A41" s="188" t="s">
        <v>216</v>
      </c>
      <c r="C41" s="189">
        <v>30</v>
      </c>
      <c r="D41" s="192">
        <v>13</v>
      </c>
      <c r="E41" s="193">
        <v>49</v>
      </c>
      <c r="F41" s="193">
        <v>15</v>
      </c>
      <c r="G41" s="193">
        <v>34</v>
      </c>
      <c r="H41" s="189">
        <v>48</v>
      </c>
      <c r="I41" s="14">
        <v>51</v>
      </c>
      <c r="J41" s="191">
        <v>45</v>
      </c>
      <c r="K41" s="248">
        <v>80</v>
      </c>
      <c r="L41" s="292">
        <v>83</v>
      </c>
      <c r="M41" s="292">
        <v>63</v>
      </c>
      <c r="N41" s="294"/>
      <c r="O41" s="292"/>
    </row>
    <row r="42" spans="1:15" x14ac:dyDescent="0.2">
      <c r="A42" s="188" t="s">
        <v>217</v>
      </c>
      <c r="B42" s="196">
        <v>126</v>
      </c>
      <c r="C42" s="189">
        <v>105</v>
      </c>
      <c r="D42" s="192">
        <v>127</v>
      </c>
      <c r="E42" s="193">
        <v>106</v>
      </c>
      <c r="F42" s="193">
        <v>75</v>
      </c>
      <c r="G42" s="193">
        <v>107</v>
      </c>
      <c r="H42" s="189">
        <v>90</v>
      </c>
      <c r="I42" s="14">
        <v>153</v>
      </c>
      <c r="J42" s="191">
        <v>252</v>
      </c>
      <c r="K42" s="248">
        <v>328</v>
      </c>
      <c r="L42" s="292">
        <v>329</v>
      </c>
      <c r="M42" s="292">
        <v>466</v>
      </c>
      <c r="N42" s="294"/>
      <c r="O42" s="292"/>
    </row>
    <row r="43" spans="1:15" x14ac:dyDescent="0.2">
      <c r="A43" s="188" t="s">
        <v>218</v>
      </c>
      <c r="B43" s="196">
        <v>123</v>
      </c>
      <c r="C43" s="189">
        <v>92</v>
      </c>
      <c r="D43" s="192">
        <v>121</v>
      </c>
      <c r="E43" s="193">
        <v>89</v>
      </c>
      <c r="F43" s="193">
        <v>140</v>
      </c>
      <c r="G43" s="193">
        <v>97</v>
      </c>
      <c r="H43" s="189">
        <v>126</v>
      </c>
      <c r="I43" s="14">
        <v>148</v>
      </c>
      <c r="J43" s="191">
        <v>181</v>
      </c>
      <c r="K43" s="248">
        <v>140</v>
      </c>
      <c r="L43" s="292">
        <v>211</v>
      </c>
      <c r="M43" s="292">
        <v>251</v>
      </c>
      <c r="N43" s="294"/>
      <c r="O43" s="292"/>
    </row>
    <row r="44" spans="1:15" x14ac:dyDescent="0.2">
      <c r="A44" s="188" t="s">
        <v>188</v>
      </c>
      <c r="B44" s="189" t="s">
        <v>61</v>
      </c>
      <c r="C44" s="189" t="s">
        <v>61</v>
      </c>
      <c r="D44" s="189" t="s">
        <v>61</v>
      </c>
      <c r="E44" s="189" t="s">
        <v>61</v>
      </c>
      <c r="F44" s="189" t="s">
        <v>61</v>
      </c>
      <c r="G44" s="193">
        <v>46</v>
      </c>
      <c r="H44" s="189" t="s">
        <v>61</v>
      </c>
      <c r="I44" s="14">
        <v>53</v>
      </c>
      <c r="J44" s="191">
        <v>27</v>
      </c>
      <c r="K44" s="248">
        <v>38</v>
      </c>
      <c r="L44" s="292">
        <v>33</v>
      </c>
      <c r="M44" s="292">
        <v>49</v>
      </c>
      <c r="N44" s="294"/>
      <c r="O44" s="292"/>
    </row>
    <row r="45" spans="1:15" x14ac:dyDescent="0.2">
      <c r="A45" s="188" t="s">
        <v>486</v>
      </c>
      <c r="B45" s="196">
        <v>13</v>
      </c>
      <c r="C45" s="189">
        <v>14</v>
      </c>
      <c r="D45" s="192">
        <v>6</v>
      </c>
      <c r="E45" s="193">
        <v>13</v>
      </c>
      <c r="F45" s="193">
        <v>9</v>
      </c>
      <c r="G45" s="193">
        <v>9</v>
      </c>
      <c r="H45" s="189">
        <v>6</v>
      </c>
      <c r="I45" s="14">
        <v>10</v>
      </c>
      <c r="J45" s="191">
        <v>9</v>
      </c>
      <c r="K45" s="248">
        <v>8</v>
      </c>
      <c r="L45" s="292">
        <v>5</v>
      </c>
      <c r="M45" s="292">
        <v>1</v>
      </c>
      <c r="N45" s="294"/>
      <c r="O45" s="292"/>
    </row>
    <row r="46" spans="1:15" x14ac:dyDescent="0.25">
      <c r="A46" s="188" t="s">
        <v>487</v>
      </c>
      <c r="B46" s="196">
        <v>162</v>
      </c>
      <c r="C46" s="189">
        <v>97</v>
      </c>
      <c r="D46" s="192">
        <v>116</v>
      </c>
      <c r="E46" s="193">
        <v>83</v>
      </c>
      <c r="F46" s="193">
        <v>66</v>
      </c>
      <c r="G46" s="193">
        <v>55</v>
      </c>
      <c r="H46" s="189">
        <v>48</v>
      </c>
      <c r="I46" s="14">
        <v>26</v>
      </c>
      <c r="J46" s="189" t="s">
        <v>61</v>
      </c>
      <c r="K46" s="261">
        <v>0</v>
      </c>
      <c r="L46" s="261">
        <v>0</v>
      </c>
      <c r="M46" s="261">
        <v>0</v>
      </c>
    </row>
    <row r="47" spans="1:15" x14ac:dyDescent="0.25">
      <c r="A47" s="188" t="s">
        <v>488</v>
      </c>
      <c r="B47" s="189" t="s">
        <v>61</v>
      </c>
      <c r="C47" s="189" t="s">
        <v>61</v>
      </c>
      <c r="D47" s="189" t="s">
        <v>61</v>
      </c>
      <c r="E47" s="189" t="s">
        <v>61</v>
      </c>
      <c r="F47" s="197">
        <v>2</v>
      </c>
      <c r="G47" s="189" t="s">
        <v>61</v>
      </c>
      <c r="H47" s="189" t="s">
        <v>61</v>
      </c>
      <c r="I47" s="189" t="s">
        <v>61</v>
      </c>
      <c r="J47" s="189" t="s">
        <v>61</v>
      </c>
      <c r="K47" s="261">
        <v>0</v>
      </c>
      <c r="L47" s="261">
        <v>0</v>
      </c>
      <c r="M47" s="261">
        <v>0</v>
      </c>
    </row>
    <row r="48" spans="1:15" x14ac:dyDescent="0.2">
      <c r="A48" s="188" t="s">
        <v>489</v>
      </c>
      <c r="B48" s="189" t="s">
        <v>61</v>
      </c>
      <c r="C48" s="189" t="s">
        <v>61</v>
      </c>
      <c r="D48" s="192">
        <v>55</v>
      </c>
      <c r="E48" s="193">
        <v>116</v>
      </c>
      <c r="F48" s="193">
        <v>140</v>
      </c>
      <c r="G48" s="193">
        <v>69</v>
      </c>
      <c r="H48" s="189">
        <v>173</v>
      </c>
      <c r="I48" s="14">
        <v>144</v>
      </c>
      <c r="J48" s="191">
        <v>116</v>
      </c>
      <c r="K48" s="248">
        <v>139</v>
      </c>
      <c r="L48" s="292">
        <v>188</v>
      </c>
      <c r="M48" s="292">
        <v>255</v>
      </c>
      <c r="N48" s="294"/>
      <c r="O48" s="292"/>
    </row>
    <row r="49" spans="1:15" x14ac:dyDescent="0.2">
      <c r="A49" s="176" t="s">
        <v>191</v>
      </c>
      <c r="B49" s="189" t="s">
        <v>61</v>
      </c>
      <c r="C49" s="189" t="s">
        <v>61</v>
      </c>
      <c r="D49" s="189" t="s">
        <v>61</v>
      </c>
      <c r="E49" s="189" t="s">
        <v>61</v>
      </c>
      <c r="F49" s="189" t="s">
        <v>61</v>
      </c>
      <c r="G49" s="189" t="s">
        <v>61</v>
      </c>
      <c r="H49" s="189" t="s">
        <v>61</v>
      </c>
      <c r="I49" s="14">
        <v>2</v>
      </c>
      <c r="J49" s="191">
        <v>345</v>
      </c>
      <c r="K49" s="248">
        <v>642</v>
      </c>
      <c r="L49" s="292">
        <v>540</v>
      </c>
      <c r="M49" s="292">
        <v>727</v>
      </c>
      <c r="N49" s="294"/>
      <c r="O49" s="292"/>
    </row>
    <row r="50" spans="1:15" x14ac:dyDescent="0.25">
      <c r="A50" s="188" t="s">
        <v>490</v>
      </c>
      <c r="B50" s="196">
        <v>262</v>
      </c>
      <c r="C50" s="189">
        <v>92</v>
      </c>
      <c r="D50" s="192">
        <v>46</v>
      </c>
      <c r="E50" s="193">
        <v>51</v>
      </c>
      <c r="F50" s="193">
        <v>3</v>
      </c>
      <c r="G50" s="189" t="s">
        <v>61</v>
      </c>
      <c r="H50" s="189" t="s">
        <v>61</v>
      </c>
      <c r="I50" s="189" t="s">
        <v>61</v>
      </c>
      <c r="J50" s="189" t="s">
        <v>61</v>
      </c>
      <c r="K50" s="261">
        <v>0</v>
      </c>
      <c r="L50" s="261">
        <v>0</v>
      </c>
      <c r="M50" s="261">
        <v>0</v>
      </c>
    </row>
    <row r="51" spans="1:15" x14ac:dyDescent="0.25">
      <c r="A51" s="188" t="s">
        <v>491</v>
      </c>
      <c r="B51" s="196">
        <v>275</v>
      </c>
      <c r="C51" s="189">
        <v>336</v>
      </c>
      <c r="D51" s="192">
        <v>278</v>
      </c>
      <c r="E51" s="193">
        <v>322</v>
      </c>
      <c r="F51" s="193">
        <v>346</v>
      </c>
      <c r="G51" s="193">
        <v>309</v>
      </c>
      <c r="H51" s="189" t="s">
        <v>61</v>
      </c>
      <c r="I51" s="189" t="s">
        <v>61</v>
      </c>
      <c r="J51" s="189" t="s">
        <v>61</v>
      </c>
      <c r="K51" s="261">
        <v>0</v>
      </c>
      <c r="L51" s="261">
        <v>0</v>
      </c>
      <c r="M51" s="261">
        <v>0</v>
      </c>
    </row>
    <row r="52" spans="1:15" x14ac:dyDescent="0.2">
      <c r="A52" s="188" t="s">
        <v>492</v>
      </c>
      <c r="B52" s="189" t="s">
        <v>61</v>
      </c>
      <c r="C52" s="189" t="s">
        <v>61</v>
      </c>
      <c r="D52" s="192">
        <v>21</v>
      </c>
      <c r="E52" s="189" t="s">
        <v>61</v>
      </c>
      <c r="F52" s="189" t="s">
        <v>61</v>
      </c>
      <c r="G52" s="189" t="s">
        <v>61</v>
      </c>
      <c r="H52" s="189">
        <v>380</v>
      </c>
      <c r="I52" s="14">
        <v>362</v>
      </c>
      <c r="J52" s="191">
        <v>445</v>
      </c>
      <c r="K52" s="248">
        <v>471</v>
      </c>
      <c r="L52" s="292">
        <v>506</v>
      </c>
      <c r="M52" s="292">
        <v>712</v>
      </c>
      <c r="N52" s="294"/>
      <c r="O52" s="292"/>
    </row>
    <row r="53" spans="1:15" x14ac:dyDescent="0.2">
      <c r="A53" s="188" t="s">
        <v>493</v>
      </c>
      <c r="B53" s="196">
        <v>88</v>
      </c>
      <c r="C53" s="189">
        <v>132</v>
      </c>
      <c r="D53" s="192">
        <v>222</v>
      </c>
      <c r="E53" s="193">
        <v>141</v>
      </c>
      <c r="F53" s="193">
        <v>285</v>
      </c>
      <c r="G53" s="193">
        <v>123</v>
      </c>
      <c r="H53" s="189">
        <v>197</v>
      </c>
      <c r="I53" s="14">
        <v>273</v>
      </c>
      <c r="J53" s="191">
        <v>268</v>
      </c>
      <c r="K53" s="248">
        <v>408</v>
      </c>
      <c r="L53" s="292">
        <v>461</v>
      </c>
      <c r="M53" s="292">
        <v>643</v>
      </c>
      <c r="N53" s="294"/>
      <c r="O53" s="292"/>
    </row>
    <row r="54" spans="1:15" x14ac:dyDescent="0.2">
      <c r="A54" s="176" t="s">
        <v>192</v>
      </c>
      <c r="B54" s="189" t="s">
        <v>61</v>
      </c>
      <c r="C54" s="189" t="s">
        <v>61</v>
      </c>
      <c r="D54" s="189" t="s">
        <v>61</v>
      </c>
      <c r="E54" s="189" t="s">
        <v>61</v>
      </c>
      <c r="F54" s="189" t="s">
        <v>61</v>
      </c>
      <c r="G54" s="189" t="s">
        <v>61</v>
      </c>
      <c r="H54" s="189" t="s">
        <v>61</v>
      </c>
      <c r="I54" s="14">
        <v>7</v>
      </c>
      <c r="J54" s="189" t="s">
        <v>61</v>
      </c>
      <c r="K54" s="261">
        <v>0</v>
      </c>
      <c r="L54" s="261">
        <v>0</v>
      </c>
      <c r="M54" s="261">
        <v>0</v>
      </c>
      <c r="N54" s="294"/>
      <c r="O54" s="292"/>
    </row>
    <row r="55" spans="1:15" x14ac:dyDescent="0.2">
      <c r="A55" s="188" t="s">
        <v>220</v>
      </c>
      <c r="B55" s="196">
        <v>13</v>
      </c>
      <c r="C55" s="189">
        <v>22</v>
      </c>
      <c r="D55" s="192">
        <v>33</v>
      </c>
      <c r="E55" s="193">
        <v>6</v>
      </c>
      <c r="F55" s="193">
        <v>11</v>
      </c>
      <c r="G55" s="193">
        <v>10</v>
      </c>
      <c r="H55" s="189">
        <v>20</v>
      </c>
      <c r="I55" s="14">
        <v>21</v>
      </c>
      <c r="J55" s="191">
        <v>28</v>
      </c>
      <c r="K55" s="248">
        <v>18</v>
      </c>
      <c r="L55" s="292">
        <v>22</v>
      </c>
      <c r="M55" s="292">
        <v>37</v>
      </c>
      <c r="N55" s="294"/>
      <c r="O55" s="292"/>
    </row>
    <row r="56" spans="1:15" x14ac:dyDescent="0.25">
      <c r="A56" s="188" t="s">
        <v>494</v>
      </c>
      <c r="B56" s="196">
        <v>140</v>
      </c>
      <c r="C56" s="189">
        <v>150</v>
      </c>
      <c r="D56" s="192">
        <v>95</v>
      </c>
      <c r="E56" s="193">
        <v>43</v>
      </c>
      <c r="F56" s="189" t="s">
        <v>61</v>
      </c>
      <c r="G56" s="189" t="s">
        <v>61</v>
      </c>
      <c r="H56" s="189" t="s">
        <v>61</v>
      </c>
      <c r="I56" s="189" t="s">
        <v>61</v>
      </c>
      <c r="J56" s="189" t="s">
        <v>61</v>
      </c>
      <c r="K56" s="261">
        <v>0</v>
      </c>
      <c r="L56" s="261">
        <v>0</v>
      </c>
      <c r="M56" s="261">
        <v>0</v>
      </c>
    </row>
    <row r="57" spans="1:15" x14ac:dyDescent="0.2">
      <c r="A57" s="188" t="s">
        <v>221</v>
      </c>
      <c r="B57" s="196">
        <v>41</v>
      </c>
      <c r="C57" s="189">
        <v>47</v>
      </c>
      <c r="D57" s="192">
        <v>56</v>
      </c>
      <c r="E57" s="193">
        <v>30</v>
      </c>
      <c r="F57" s="193">
        <v>32</v>
      </c>
      <c r="G57" s="193">
        <v>27</v>
      </c>
      <c r="H57" s="189">
        <v>12</v>
      </c>
      <c r="I57" s="14">
        <v>27</v>
      </c>
      <c r="J57" s="191">
        <v>25</v>
      </c>
      <c r="K57" s="248">
        <v>19</v>
      </c>
      <c r="L57" s="292">
        <v>26</v>
      </c>
      <c r="M57" s="292">
        <v>31</v>
      </c>
      <c r="N57" s="294"/>
      <c r="O57" s="292"/>
    </row>
    <row r="58" spans="1:15" x14ac:dyDescent="0.2">
      <c r="A58" s="188" t="s">
        <v>223</v>
      </c>
      <c r="B58" s="189" t="s">
        <v>61</v>
      </c>
      <c r="C58" s="189" t="s">
        <v>61</v>
      </c>
      <c r="D58" s="189" t="s">
        <v>61</v>
      </c>
      <c r="E58" s="189" t="s">
        <v>61</v>
      </c>
      <c r="F58" s="193">
        <v>8</v>
      </c>
      <c r="G58" s="193">
        <v>13</v>
      </c>
      <c r="H58" s="189" t="s">
        <v>61</v>
      </c>
      <c r="I58" s="189" t="s">
        <v>61</v>
      </c>
      <c r="J58" s="189" t="s">
        <v>61</v>
      </c>
      <c r="K58" s="261">
        <v>0</v>
      </c>
      <c r="L58" s="261">
        <v>0</v>
      </c>
      <c r="M58" s="261">
        <v>0</v>
      </c>
      <c r="N58" s="294"/>
      <c r="O58" s="292"/>
    </row>
    <row r="59" spans="1:15" x14ac:dyDescent="0.2">
      <c r="A59" s="188" t="s">
        <v>495</v>
      </c>
      <c r="B59" s="196">
        <v>119</v>
      </c>
      <c r="C59" s="189">
        <v>153</v>
      </c>
      <c r="D59" s="192">
        <v>150</v>
      </c>
      <c r="E59" s="193">
        <v>114</v>
      </c>
      <c r="F59" s="193">
        <v>130</v>
      </c>
      <c r="G59" s="193">
        <v>104</v>
      </c>
      <c r="H59" s="189">
        <v>96</v>
      </c>
      <c r="I59" s="14">
        <v>111</v>
      </c>
      <c r="J59" s="191">
        <v>149</v>
      </c>
      <c r="K59" s="248">
        <v>136</v>
      </c>
      <c r="L59" s="292">
        <v>185</v>
      </c>
      <c r="M59" s="292">
        <v>176</v>
      </c>
      <c r="N59" s="294"/>
      <c r="O59" s="292"/>
    </row>
    <row r="60" spans="1:15" x14ac:dyDescent="0.2">
      <c r="A60" s="176" t="s">
        <v>224</v>
      </c>
      <c r="B60" s="189" t="s">
        <v>61</v>
      </c>
      <c r="C60" s="189" t="s">
        <v>61</v>
      </c>
      <c r="D60" s="189" t="s">
        <v>61</v>
      </c>
      <c r="E60" s="189" t="s">
        <v>61</v>
      </c>
      <c r="F60" s="189" t="s">
        <v>61</v>
      </c>
      <c r="G60" s="189" t="s">
        <v>61</v>
      </c>
      <c r="H60" s="189" t="s">
        <v>61</v>
      </c>
      <c r="I60" s="14">
        <v>48</v>
      </c>
      <c r="J60" s="191">
        <v>130</v>
      </c>
      <c r="K60" s="248">
        <v>216</v>
      </c>
      <c r="L60" s="292">
        <v>232</v>
      </c>
      <c r="M60" s="292">
        <v>275</v>
      </c>
      <c r="N60" s="294"/>
      <c r="O60" s="292"/>
    </row>
    <row r="61" spans="1:15" x14ac:dyDescent="0.2">
      <c r="A61" s="188" t="s">
        <v>496</v>
      </c>
      <c r="B61" s="196">
        <v>42</v>
      </c>
      <c r="C61" s="189">
        <v>25</v>
      </c>
      <c r="D61" s="192">
        <v>42</v>
      </c>
      <c r="E61" s="193">
        <v>20</v>
      </c>
      <c r="F61" s="193">
        <v>10</v>
      </c>
      <c r="G61" s="193">
        <v>13</v>
      </c>
      <c r="H61" s="189">
        <v>39</v>
      </c>
      <c r="I61" s="14">
        <v>31</v>
      </c>
      <c r="J61" s="191">
        <v>10</v>
      </c>
      <c r="K61" s="248">
        <v>34</v>
      </c>
      <c r="L61" s="292">
        <v>26</v>
      </c>
      <c r="M61" s="292">
        <v>45</v>
      </c>
      <c r="N61" s="294"/>
      <c r="O61" s="292"/>
    </row>
    <row r="62" spans="1:15" x14ac:dyDescent="0.2">
      <c r="A62" s="188" t="s">
        <v>233</v>
      </c>
      <c r="B62" s="196">
        <v>15</v>
      </c>
      <c r="C62" s="189">
        <v>9</v>
      </c>
      <c r="D62" s="189" t="s">
        <v>61</v>
      </c>
      <c r="E62" s="193">
        <v>3</v>
      </c>
      <c r="F62" s="193">
        <v>5</v>
      </c>
      <c r="G62" s="193">
        <v>10</v>
      </c>
      <c r="H62" s="189">
        <v>11</v>
      </c>
      <c r="I62" s="14">
        <v>6</v>
      </c>
      <c r="J62" s="191">
        <v>4</v>
      </c>
      <c r="K62" s="248">
        <v>13</v>
      </c>
      <c r="L62" s="292">
        <v>10</v>
      </c>
      <c r="M62" s="292">
        <v>12</v>
      </c>
      <c r="N62" s="294"/>
      <c r="O62" s="292"/>
    </row>
    <row r="63" spans="1:15" x14ac:dyDescent="0.2">
      <c r="A63" s="188" t="s">
        <v>195</v>
      </c>
      <c r="B63" s="196">
        <v>3</v>
      </c>
      <c r="C63" s="189" t="s">
        <v>61</v>
      </c>
      <c r="D63" s="192">
        <v>85</v>
      </c>
      <c r="E63" s="193">
        <v>48</v>
      </c>
      <c r="F63" s="193">
        <v>77</v>
      </c>
      <c r="G63" s="193">
        <v>75</v>
      </c>
      <c r="H63" s="189">
        <v>66</v>
      </c>
      <c r="I63" s="14">
        <v>125</v>
      </c>
      <c r="J63" s="191">
        <v>114</v>
      </c>
      <c r="K63" s="248">
        <v>78</v>
      </c>
      <c r="L63" s="292">
        <v>227</v>
      </c>
      <c r="M63" s="292">
        <v>180</v>
      </c>
      <c r="N63" s="294"/>
      <c r="O63" s="292"/>
    </row>
    <row r="64" spans="1:15" x14ac:dyDescent="0.25">
      <c r="A64" s="188" t="s">
        <v>497</v>
      </c>
      <c r="B64" s="196">
        <v>2</v>
      </c>
      <c r="C64" s="189">
        <v>3</v>
      </c>
      <c r="D64" s="189" t="s">
        <v>61</v>
      </c>
      <c r="E64" s="189" t="s">
        <v>61</v>
      </c>
      <c r="F64" s="189" t="s">
        <v>61</v>
      </c>
      <c r="G64" s="189" t="s">
        <v>61</v>
      </c>
      <c r="H64" s="189" t="s">
        <v>61</v>
      </c>
      <c r="I64" s="189" t="s">
        <v>61</v>
      </c>
      <c r="J64" s="189" t="s">
        <v>61</v>
      </c>
      <c r="K64" s="261">
        <v>0</v>
      </c>
      <c r="L64" s="261">
        <v>0</v>
      </c>
      <c r="M64" s="261">
        <v>0</v>
      </c>
    </row>
    <row r="65" spans="1:15" x14ac:dyDescent="0.25">
      <c r="A65" s="188" t="s">
        <v>498</v>
      </c>
      <c r="B65" s="189" t="s">
        <v>61</v>
      </c>
      <c r="C65" s="189">
        <v>86</v>
      </c>
      <c r="D65" s="189" t="s">
        <v>61</v>
      </c>
      <c r="E65" s="189" t="s">
        <v>61</v>
      </c>
      <c r="F65" s="189" t="s">
        <v>61</v>
      </c>
      <c r="G65" s="189" t="s">
        <v>61</v>
      </c>
      <c r="H65" s="189" t="s">
        <v>61</v>
      </c>
      <c r="I65" s="189" t="s">
        <v>61</v>
      </c>
      <c r="J65" s="189" t="s">
        <v>61</v>
      </c>
      <c r="K65" s="261">
        <v>0</v>
      </c>
      <c r="L65" s="261">
        <v>0</v>
      </c>
      <c r="M65" s="261">
        <v>0</v>
      </c>
    </row>
    <row r="66" spans="1:15" x14ac:dyDescent="0.25">
      <c r="A66" s="188" t="s">
        <v>499</v>
      </c>
      <c r="B66" s="196">
        <v>113</v>
      </c>
      <c r="C66" s="189">
        <v>158</v>
      </c>
      <c r="D66" s="192">
        <v>87</v>
      </c>
      <c r="E66" s="193">
        <v>72</v>
      </c>
      <c r="F66" s="193">
        <v>14</v>
      </c>
      <c r="G66" s="189" t="s">
        <v>61</v>
      </c>
      <c r="H66" s="189" t="s">
        <v>61</v>
      </c>
      <c r="I66" s="189" t="s">
        <v>61</v>
      </c>
      <c r="J66" s="189" t="s">
        <v>61</v>
      </c>
      <c r="K66" s="261">
        <v>0</v>
      </c>
      <c r="L66" s="261">
        <v>0</v>
      </c>
      <c r="M66" s="261">
        <v>0</v>
      </c>
    </row>
    <row r="67" spans="1:15" x14ac:dyDescent="0.2">
      <c r="A67" s="188" t="s">
        <v>196</v>
      </c>
      <c r="B67" s="196">
        <v>982</v>
      </c>
      <c r="C67" s="189">
        <v>823</v>
      </c>
      <c r="D67" s="192">
        <v>978</v>
      </c>
      <c r="E67" s="193">
        <v>969</v>
      </c>
      <c r="F67" s="193">
        <v>847</v>
      </c>
      <c r="G67" s="193">
        <v>748</v>
      </c>
      <c r="H67" s="189">
        <v>892</v>
      </c>
      <c r="I67" s="14">
        <v>1015</v>
      </c>
      <c r="J67" s="191">
        <v>972</v>
      </c>
      <c r="K67" s="248">
        <v>1063</v>
      </c>
      <c r="L67" s="292">
        <v>1307</v>
      </c>
      <c r="M67" s="292">
        <v>1527</v>
      </c>
      <c r="N67" s="294"/>
      <c r="O67" s="292"/>
    </row>
    <row r="68" spans="1:15" x14ac:dyDescent="0.25">
      <c r="A68" s="188" t="s">
        <v>500</v>
      </c>
      <c r="B68" s="196">
        <v>1</v>
      </c>
      <c r="C68" s="189">
        <v>315</v>
      </c>
      <c r="D68" s="192">
        <v>273</v>
      </c>
      <c r="E68" s="193">
        <v>307</v>
      </c>
      <c r="F68" s="193">
        <v>372</v>
      </c>
      <c r="G68" s="193">
        <v>334</v>
      </c>
      <c r="H68" s="189" t="s">
        <v>61</v>
      </c>
      <c r="I68" s="189" t="s">
        <v>61</v>
      </c>
      <c r="J68" s="189" t="s">
        <v>61</v>
      </c>
      <c r="K68" s="261">
        <v>0</v>
      </c>
      <c r="L68" s="261">
        <v>0</v>
      </c>
      <c r="M68" s="261">
        <v>0</v>
      </c>
    </row>
    <row r="69" spans="1:15" x14ac:dyDescent="0.2">
      <c r="A69" s="188" t="s">
        <v>198</v>
      </c>
      <c r="B69" s="189" t="s">
        <v>61</v>
      </c>
      <c r="C69" s="189" t="s">
        <v>61</v>
      </c>
      <c r="D69" s="189" t="s">
        <v>61</v>
      </c>
      <c r="E69" s="189" t="s">
        <v>61</v>
      </c>
      <c r="F69" s="189" t="s">
        <v>61</v>
      </c>
      <c r="G69" s="189" t="s">
        <v>61</v>
      </c>
      <c r="H69" s="189" t="s">
        <v>61</v>
      </c>
      <c r="I69" s="189" t="s">
        <v>61</v>
      </c>
      <c r="J69" s="191">
        <v>7</v>
      </c>
      <c r="K69" s="248">
        <v>0</v>
      </c>
      <c r="L69" s="261">
        <v>0</v>
      </c>
      <c r="M69" s="261">
        <v>0</v>
      </c>
      <c r="N69" s="294"/>
      <c r="O69" s="292"/>
    </row>
    <row r="70" spans="1:15" x14ac:dyDescent="0.2">
      <c r="A70" s="188" t="s">
        <v>199</v>
      </c>
      <c r="B70" s="196">
        <v>191</v>
      </c>
      <c r="C70" s="189">
        <v>231</v>
      </c>
      <c r="D70" s="192">
        <v>210</v>
      </c>
      <c r="E70" s="193">
        <v>154</v>
      </c>
      <c r="F70" s="193">
        <v>107</v>
      </c>
      <c r="G70" s="193">
        <v>103</v>
      </c>
      <c r="H70" s="189">
        <v>120</v>
      </c>
      <c r="I70" s="14">
        <v>154</v>
      </c>
      <c r="J70" s="191">
        <v>119</v>
      </c>
      <c r="K70" s="248">
        <v>84</v>
      </c>
      <c r="L70" s="292">
        <v>139</v>
      </c>
      <c r="M70" s="292">
        <v>142</v>
      </c>
      <c r="N70" s="294"/>
      <c r="O70" s="292"/>
    </row>
    <row r="71" spans="1:15" x14ac:dyDescent="0.2">
      <c r="A71" s="188" t="s">
        <v>501</v>
      </c>
      <c r="B71" s="196">
        <v>178</v>
      </c>
      <c r="C71" s="189">
        <v>192</v>
      </c>
      <c r="D71" s="192">
        <v>148</v>
      </c>
      <c r="E71" s="193">
        <v>151</v>
      </c>
      <c r="F71" s="193">
        <v>196</v>
      </c>
      <c r="G71" s="193">
        <v>152</v>
      </c>
      <c r="H71" s="189">
        <v>140</v>
      </c>
      <c r="I71" s="14">
        <v>166</v>
      </c>
      <c r="J71" s="191">
        <v>206</v>
      </c>
      <c r="K71" s="248">
        <v>215</v>
      </c>
      <c r="L71" s="292">
        <v>294</v>
      </c>
      <c r="M71" s="292">
        <v>407</v>
      </c>
      <c r="N71" s="294"/>
      <c r="O71" s="292"/>
    </row>
    <row r="72" spans="1:15" x14ac:dyDescent="0.2">
      <c r="A72" s="188" t="s">
        <v>202</v>
      </c>
      <c r="B72" s="198">
        <v>232</v>
      </c>
      <c r="C72" s="194">
        <v>242</v>
      </c>
      <c r="D72" s="192">
        <v>203</v>
      </c>
      <c r="E72" s="193">
        <v>211</v>
      </c>
      <c r="F72" s="193">
        <v>229</v>
      </c>
      <c r="G72" s="193">
        <v>128</v>
      </c>
      <c r="H72" s="189">
        <v>219</v>
      </c>
      <c r="I72" s="14">
        <v>188</v>
      </c>
      <c r="J72" s="191">
        <v>214</v>
      </c>
      <c r="K72" s="248">
        <v>218</v>
      </c>
      <c r="L72" s="292">
        <v>225</v>
      </c>
      <c r="M72" s="292">
        <v>339</v>
      </c>
      <c r="N72" s="294"/>
      <c r="O72" s="292"/>
    </row>
    <row r="73" spans="1:15" ht="13.5" thickBot="1" x14ac:dyDescent="0.25">
      <c r="A73" s="199" t="s">
        <v>200</v>
      </c>
      <c r="B73" s="200" t="s">
        <v>61</v>
      </c>
      <c r="C73" s="200">
        <v>68</v>
      </c>
      <c r="D73" s="201">
        <v>164</v>
      </c>
      <c r="E73" s="202">
        <v>124</v>
      </c>
      <c r="F73" s="202">
        <v>176</v>
      </c>
      <c r="G73" s="202">
        <v>180</v>
      </c>
      <c r="H73" s="200">
        <v>160</v>
      </c>
      <c r="I73" s="203">
        <v>198</v>
      </c>
      <c r="J73" s="204">
        <v>203</v>
      </c>
      <c r="K73" s="249">
        <v>193</v>
      </c>
      <c r="L73" s="296">
        <v>302</v>
      </c>
      <c r="M73" s="296">
        <v>295</v>
      </c>
      <c r="N73" s="294"/>
      <c r="O73" s="292"/>
    </row>
    <row r="74" spans="1:15" x14ac:dyDescent="0.25">
      <c r="A74" s="350" t="s">
        <v>242</v>
      </c>
      <c r="B74" s="350"/>
      <c r="C74" s="350"/>
      <c r="D74" s="350"/>
      <c r="E74" s="350"/>
      <c r="F74" s="350"/>
      <c r="G74" s="350"/>
      <c r="H74" s="350"/>
      <c r="I74" s="350"/>
      <c r="J74" s="350"/>
      <c r="K74" s="350"/>
      <c r="L74" s="297"/>
    </row>
    <row r="75" spans="1:15" x14ac:dyDescent="0.25">
      <c r="A75" s="205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</row>
  </sheetData>
  <mergeCells count="6">
    <mergeCell ref="O1:P2"/>
    <mergeCell ref="A74:K74"/>
    <mergeCell ref="A1:M1"/>
    <mergeCell ref="A2:M2"/>
    <mergeCell ref="A3:M3"/>
    <mergeCell ref="A4:M4"/>
  </mergeCells>
  <hyperlinks>
    <hyperlink ref="O1" r:id="rId1" location="INDICE!A1"/>
    <hyperlink ref="O1:P2" location="INDICE!A1" display="INDICE"/>
  </hyperlinks>
  <printOptions horizontalCentered="1"/>
  <pageMargins left="0.19685039370078741" right="0.19685039370078741" top="0.39370078740157483" bottom="0.39370078740157483" header="0" footer="0"/>
  <pageSetup scale="78" orientation="portrait" r:id="rId2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"/>
  <sheetViews>
    <sheetView zoomScaleNormal="100" workbookViewId="0">
      <selection activeCell="G1" sqref="G1:H2"/>
    </sheetView>
  </sheetViews>
  <sheetFormatPr baseColWidth="10" defaultColWidth="11" defaultRowHeight="12.75" x14ac:dyDescent="0.25"/>
  <cols>
    <col min="1" max="1" width="53.5703125" style="182" customWidth="1"/>
    <col min="2" max="4" width="11.42578125" style="183" customWidth="1"/>
    <col min="5" max="256" width="11" style="179"/>
    <col min="257" max="257" width="53.5703125" style="179" customWidth="1"/>
    <col min="258" max="260" width="11.42578125" style="179" customWidth="1"/>
    <col min="261" max="512" width="11" style="179"/>
    <col min="513" max="513" width="53.5703125" style="179" customWidth="1"/>
    <col min="514" max="516" width="11.42578125" style="179" customWidth="1"/>
    <col min="517" max="768" width="11" style="179"/>
    <col min="769" max="769" width="53.5703125" style="179" customWidth="1"/>
    <col min="770" max="772" width="11.42578125" style="179" customWidth="1"/>
    <col min="773" max="1024" width="11" style="179"/>
    <col min="1025" max="1025" width="53.5703125" style="179" customWidth="1"/>
    <col min="1026" max="1028" width="11.42578125" style="179" customWidth="1"/>
    <col min="1029" max="1280" width="11" style="179"/>
    <col min="1281" max="1281" width="53.5703125" style="179" customWidth="1"/>
    <col min="1282" max="1284" width="11.42578125" style="179" customWidth="1"/>
    <col min="1285" max="1536" width="11" style="179"/>
    <col min="1537" max="1537" width="53.5703125" style="179" customWidth="1"/>
    <col min="1538" max="1540" width="11.42578125" style="179" customWidth="1"/>
    <col min="1541" max="1792" width="11" style="179"/>
    <col min="1793" max="1793" width="53.5703125" style="179" customWidth="1"/>
    <col min="1794" max="1796" width="11.42578125" style="179" customWidth="1"/>
    <col min="1797" max="2048" width="11" style="179"/>
    <col min="2049" max="2049" width="53.5703125" style="179" customWidth="1"/>
    <col min="2050" max="2052" width="11.42578125" style="179" customWidth="1"/>
    <col min="2053" max="2304" width="11" style="179"/>
    <col min="2305" max="2305" width="53.5703125" style="179" customWidth="1"/>
    <col min="2306" max="2308" width="11.42578125" style="179" customWidth="1"/>
    <col min="2309" max="2560" width="11" style="179"/>
    <col min="2561" max="2561" width="53.5703125" style="179" customWidth="1"/>
    <col min="2562" max="2564" width="11.42578125" style="179" customWidth="1"/>
    <col min="2565" max="2816" width="11" style="179"/>
    <col min="2817" max="2817" width="53.5703125" style="179" customWidth="1"/>
    <col min="2818" max="2820" width="11.42578125" style="179" customWidth="1"/>
    <col min="2821" max="3072" width="11" style="179"/>
    <col min="3073" max="3073" width="53.5703125" style="179" customWidth="1"/>
    <col min="3074" max="3076" width="11.42578125" style="179" customWidth="1"/>
    <col min="3077" max="3328" width="11" style="179"/>
    <col min="3329" max="3329" width="53.5703125" style="179" customWidth="1"/>
    <col min="3330" max="3332" width="11.42578125" style="179" customWidth="1"/>
    <col min="3333" max="3584" width="11" style="179"/>
    <col min="3585" max="3585" width="53.5703125" style="179" customWidth="1"/>
    <col min="3586" max="3588" width="11.42578125" style="179" customWidth="1"/>
    <col min="3589" max="3840" width="11" style="179"/>
    <col min="3841" max="3841" width="53.5703125" style="179" customWidth="1"/>
    <col min="3842" max="3844" width="11.42578125" style="179" customWidth="1"/>
    <col min="3845" max="4096" width="11" style="179"/>
    <col min="4097" max="4097" width="53.5703125" style="179" customWidth="1"/>
    <col min="4098" max="4100" width="11.42578125" style="179" customWidth="1"/>
    <col min="4101" max="4352" width="11" style="179"/>
    <col min="4353" max="4353" width="53.5703125" style="179" customWidth="1"/>
    <col min="4354" max="4356" width="11.42578125" style="179" customWidth="1"/>
    <col min="4357" max="4608" width="11" style="179"/>
    <col min="4609" max="4609" width="53.5703125" style="179" customWidth="1"/>
    <col min="4610" max="4612" width="11.42578125" style="179" customWidth="1"/>
    <col min="4613" max="4864" width="11" style="179"/>
    <col min="4865" max="4865" width="53.5703125" style="179" customWidth="1"/>
    <col min="4866" max="4868" width="11.42578125" style="179" customWidth="1"/>
    <col min="4869" max="5120" width="11" style="179"/>
    <col min="5121" max="5121" width="53.5703125" style="179" customWidth="1"/>
    <col min="5122" max="5124" width="11.42578125" style="179" customWidth="1"/>
    <col min="5125" max="5376" width="11" style="179"/>
    <col min="5377" max="5377" width="53.5703125" style="179" customWidth="1"/>
    <col min="5378" max="5380" width="11.42578125" style="179" customWidth="1"/>
    <col min="5381" max="5632" width="11" style="179"/>
    <col min="5633" max="5633" width="53.5703125" style="179" customWidth="1"/>
    <col min="5634" max="5636" width="11.42578125" style="179" customWidth="1"/>
    <col min="5637" max="5888" width="11" style="179"/>
    <col min="5889" max="5889" width="53.5703125" style="179" customWidth="1"/>
    <col min="5890" max="5892" width="11.42578125" style="179" customWidth="1"/>
    <col min="5893" max="6144" width="11" style="179"/>
    <col min="6145" max="6145" width="53.5703125" style="179" customWidth="1"/>
    <col min="6146" max="6148" width="11.42578125" style="179" customWidth="1"/>
    <col min="6149" max="6400" width="11" style="179"/>
    <col min="6401" max="6401" width="53.5703125" style="179" customWidth="1"/>
    <col min="6402" max="6404" width="11.42578125" style="179" customWidth="1"/>
    <col min="6405" max="6656" width="11" style="179"/>
    <col min="6657" max="6657" width="53.5703125" style="179" customWidth="1"/>
    <col min="6658" max="6660" width="11.42578125" style="179" customWidth="1"/>
    <col min="6661" max="6912" width="11" style="179"/>
    <col min="6913" max="6913" width="53.5703125" style="179" customWidth="1"/>
    <col min="6914" max="6916" width="11.42578125" style="179" customWidth="1"/>
    <col min="6917" max="7168" width="11" style="179"/>
    <col min="7169" max="7169" width="53.5703125" style="179" customWidth="1"/>
    <col min="7170" max="7172" width="11.42578125" style="179" customWidth="1"/>
    <col min="7173" max="7424" width="11" style="179"/>
    <col min="7425" max="7425" width="53.5703125" style="179" customWidth="1"/>
    <col min="7426" max="7428" width="11.42578125" style="179" customWidth="1"/>
    <col min="7429" max="7680" width="11" style="179"/>
    <col min="7681" max="7681" width="53.5703125" style="179" customWidth="1"/>
    <col min="7682" max="7684" width="11.42578125" style="179" customWidth="1"/>
    <col min="7685" max="7936" width="11" style="179"/>
    <col min="7937" max="7937" width="53.5703125" style="179" customWidth="1"/>
    <col min="7938" max="7940" width="11.42578125" style="179" customWidth="1"/>
    <col min="7941" max="8192" width="11" style="179"/>
    <col min="8193" max="8193" width="53.5703125" style="179" customWidth="1"/>
    <col min="8194" max="8196" width="11.42578125" style="179" customWidth="1"/>
    <col min="8197" max="8448" width="11" style="179"/>
    <col min="8449" max="8449" width="53.5703125" style="179" customWidth="1"/>
    <col min="8450" max="8452" width="11.42578125" style="179" customWidth="1"/>
    <col min="8453" max="8704" width="11" style="179"/>
    <col min="8705" max="8705" width="53.5703125" style="179" customWidth="1"/>
    <col min="8706" max="8708" width="11.42578125" style="179" customWidth="1"/>
    <col min="8709" max="8960" width="11" style="179"/>
    <col min="8961" max="8961" width="53.5703125" style="179" customWidth="1"/>
    <col min="8962" max="8964" width="11.42578125" style="179" customWidth="1"/>
    <col min="8965" max="9216" width="11" style="179"/>
    <col min="9217" max="9217" width="53.5703125" style="179" customWidth="1"/>
    <col min="9218" max="9220" width="11.42578125" style="179" customWidth="1"/>
    <col min="9221" max="9472" width="11" style="179"/>
    <col min="9473" max="9473" width="53.5703125" style="179" customWidth="1"/>
    <col min="9474" max="9476" width="11.42578125" style="179" customWidth="1"/>
    <col min="9477" max="9728" width="11" style="179"/>
    <col min="9729" max="9729" width="53.5703125" style="179" customWidth="1"/>
    <col min="9730" max="9732" width="11.42578125" style="179" customWidth="1"/>
    <col min="9733" max="9984" width="11" style="179"/>
    <col min="9985" max="9985" width="53.5703125" style="179" customWidth="1"/>
    <col min="9986" max="9988" width="11.42578125" style="179" customWidth="1"/>
    <col min="9989" max="10240" width="11" style="179"/>
    <col min="10241" max="10241" width="53.5703125" style="179" customWidth="1"/>
    <col min="10242" max="10244" width="11.42578125" style="179" customWidth="1"/>
    <col min="10245" max="10496" width="11" style="179"/>
    <col min="10497" max="10497" width="53.5703125" style="179" customWidth="1"/>
    <col min="10498" max="10500" width="11.42578125" style="179" customWidth="1"/>
    <col min="10501" max="10752" width="11" style="179"/>
    <col min="10753" max="10753" width="53.5703125" style="179" customWidth="1"/>
    <col min="10754" max="10756" width="11.42578125" style="179" customWidth="1"/>
    <col min="10757" max="11008" width="11" style="179"/>
    <col min="11009" max="11009" width="53.5703125" style="179" customWidth="1"/>
    <col min="11010" max="11012" width="11.42578125" style="179" customWidth="1"/>
    <col min="11013" max="11264" width="11" style="179"/>
    <col min="11265" max="11265" width="53.5703125" style="179" customWidth="1"/>
    <col min="11266" max="11268" width="11.42578125" style="179" customWidth="1"/>
    <col min="11269" max="11520" width="11" style="179"/>
    <col min="11521" max="11521" width="53.5703125" style="179" customWidth="1"/>
    <col min="11522" max="11524" width="11.42578125" style="179" customWidth="1"/>
    <col min="11525" max="11776" width="11" style="179"/>
    <col min="11777" max="11777" width="53.5703125" style="179" customWidth="1"/>
    <col min="11778" max="11780" width="11.42578125" style="179" customWidth="1"/>
    <col min="11781" max="12032" width="11" style="179"/>
    <col min="12033" max="12033" width="53.5703125" style="179" customWidth="1"/>
    <col min="12034" max="12036" width="11.42578125" style="179" customWidth="1"/>
    <col min="12037" max="12288" width="11" style="179"/>
    <col min="12289" max="12289" width="53.5703125" style="179" customWidth="1"/>
    <col min="12290" max="12292" width="11.42578125" style="179" customWidth="1"/>
    <col min="12293" max="12544" width="11" style="179"/>
    <col min="12545" max="12545" width="53.5703125" style="179" customWidth="1"/>
    <col min="12546" max="12548" width="11.42578125" style="179" customWidth="1"/>
    <col min="12549" max="12800" width="11" style="179"/>
    <col min="12801" max="12801" width="53.5703125" style="179" customWidth="1"/>
    <col min="12802" max="12804" width="11.42578125" style="179" customWidth="1"/>
    <col min="12805" max="13056" width="11" style="179"/>
    <col min="13057" max="13057" width="53.5703125" style="179" customWidth="1"/>
    <col min="13058" max="13060" width="11.42578125" style="179" customWidth="1"/>
    <col min="13061" max="13312" width="11" style="179"/>
    <col min="13313" max="13313" width="53.5703125" style="179" customWidth="1"/>
    <col min="13314" max="13316" width="11.42578125" style="179" customWidth="1"/>
    <col min="13317" max="13568" width="11" style="179"/>
    <col min="13569" max="13569" width="53.5703125" style="179" customWidth="1"/>
    <col min="13570" max="13572" width="11.42578125" style="179" customWidth="1"/>
    <col min="13573" max="13824" width="11" style="179"/>
    <col min="13825" max="13825" width="53.5703125" style="179" customWidth="1"/>
    <col min="13826" max="13828" width="11.42578125" style="179" customWidth="1"/>
    <col min="13829" max="14080" width="11" style="179"/>
    <col min="14081" max="14081" width="53.5703125" style="179" customWidth="1"/>
    <col min="14082" max="14084" width="11.42578125" style="179" customWidth="1"/>
    <col min="14085" max="14336" width="11" style="179"/>
    <col min="14337" max="14337" width="53.5703125" style="179" customWidth="1"/>
    <col min="14338" max="14340" width="11.42578125" style="179" customWidth="1"/>
    <col min="14341" max="14592" width="11" style="179"/>
    <col min="14593" max="14593" width="53.5703125" style="179" customWidth="1"/>
    <col min="14594" max="14596" width="11.42578125" style="179" customWidth="1"/>
    <col min="14597" max="14848" width="11" style="179"/>
    <col min="14849" max="14849" width="53.5703125" style="179" customWidth="1"/>
    <col min="14850" max="14852" width="11.42578125" style="179" customWidth="1"/>
    <col min="14853" max="15104" width="11" style="179"/>
    <col min="15105" max="15105" width="53.5703125" style="179" customWidth="1"/>
    <col min="15106" max="15108" width="11.42578125" style="179" customWidth="1"/>
    <col min="15109" max="15360" width="11" style="179"/>
    <col min="15361" max="15361" width="53.5703125" style="179" customWidth="1"/>
    <col min="15362" max="15364" width="11.42578125" style="179" customWidth="1"/>
    <col min="15365" max="15616" width="11" style="179"/>
    <col min="15617" max="15617" width="53.5703125" style="179" customWidth="1"/>
    <col min="15618" max="15620" width="11.42578125" style="179" customWidth="1"/>
    <col min="15621" max="15872" width="11" style="179"/>
    <col min="15873" max="15873" width="53.5703125" style="179" customWidth="1"/>
    <col min="15874" max="15876" width="11.42578125" style="179" customWidth="1"/>
    <col min="15877" max="16128" width="11" style="179"/>
    <col min="16129" max="16129" width="53.5703125" style="179" customWidth="1"/>
    <col min="16130" max="16132" width="11.42578125" style="179" customWidth="1"/>
    <col min="16133" max="16384" width="11" style="179"/>
  </cols>
  <sheetData>
    <row r="1" spans="1:8" s="177" customFormat="1" ht="15" customHeight="1" x14ac:dyDescent="0.2">
      <c r="A1" s="351" t="s">
        <v>450</v>
      </c>
      <c r="B1" s="351"/>
      <c r="C1" s="351"/>
      <c r="D1" s="351"/>
      <c r="F1" s="29"/>
      <c r="G1" s="318" t="s">
        <v>356</v>
      </c>
      <c r="H1" s="318"/>
    </row>
    <row r="2" spans="1:8" s="177" customFormat="1" ht="14.25" customHeight="1" x14ac:dyDescent="0.2">
      <c r="A2" s="352" t="s">
        <v>355</v>
      </c>
      <c r="B2" s="352"/>
      <c r="C2" s="352"/>
      <c r="D2" s="352"/>
      <c r="F2" s="30"/>
      <c r="G2" s="318"/>
      <c r="H2" s="318"/>
    </row>
    <row r="3" spans="1:8" s="177" customFormat="1" ht="14.25" x14ac:dyDescent="0.25">
      <c r="A3" s="352" t="s">
        <v>610</v>
      </c>
      <c r="B3" s="352"/>
      <c r="C3" s="352"/>
      <c r="D3" s="352"/>
    </row>
    <row r="4" spans="1:8" ht="13.5" thickBot="1" x14ac:dyDescent="0.3">
      <c r="A4" s="178"/>
      <c r="B4" s="178"/>
      <c r="C4" s="178"/>
      <c r="D4" s="178"/>
    </row>
    <row r="5" spans="1:8" ht="13.5" thickBot="1" x14ac:dyDescent="0.3">
      <c r="A5" s="180"/>
      <c r="B5" s="181" t="s">
        <v>19</v>
      </c>
      <c r="C5" s="181" t="s">
        <v>177</v>
      </c>
      <c r="D5" s="181" t="s">
        <v>178</v>
      </c>
    </row>
    <row r="6" spans="1:8" x14ac:dyDescent="0.2">
      <c r="A6" s="290" t="s">
        <v>63</v>
      </c>
      <c r="B6" s="291">
        <v>13506</v>
      </c>
      <c r="C6" s="291">
        <v>5854</v>
      </c>
      <c r="D6" s="291">
        <v>7652</v>
      </c>
    </row>
    <row r="7" spans="1:8" x14ac:dyDescent="0.2">
      <c r="A7" s="290"/>
      <c r="B7" s="292"/>
      <c r="C7" s="292"/>
      <c r="D7" s="292"/>
    </row>
    <row r="8" spans="1:8" x14ac:dyDescent="0.2">
      <c r="A8" s="293" t="s">
        <v>179</v>
      </c>
      <c r="B8" s="291">
        <v>9825</v>
      </c>
      <c r="C8" s="291">
        <v>3757</v>
      </c>
      <c r="D8" s="291">
        <v>6068</v>
      </c>
    </row>
    <row r="9" spans="1:8" x14ac:dyDescent="0.2">
      <c r="A9" s="294" t="s">
        <v>180</v>
      </c>
      <c r="B9" s="292">
        <v>44</v>
      </c>
      <c r="C9" s="292">
        <v>17</v>
      </c>
      <c r="D9" s="292">
        <v>27</v>
      </c>
    </row>
    <row r="10" spans="1:8" x14ac:dyDescent="0.2">
      <c r="A10" s="294" t="s">
        <v>181</v>
      </c>
      <c r="B10" s="292">
        <v>258</v>
      </c>
      <c r="C10" s="292">
        <v>83</v>
      </c>
      <c r="D10" s="292">
        <v>175</v>
      </c>
    </row>
    <row r="11" spans="1:8" x14ac:dyDescent="0.2">
      <c r="A11" s="294" t="s">
        <v>182</v>
      </c>
      <c r="B11" s="292">
        <v>235</v>
      </c>
      <c r="C11" s="292">
        <v>91</v>
      </c>
      <c r="D11" s="292">
        <v>144</v>
      </c>
    </row>
    <row r="12" spans="1:8" x14ac:dyDescent="0.2">
      <c r="A12" s="294" t="s">
        <v>183</v>
      </c>
      <c r="B12" s="292">
        <v>1632</v>
      </c>
      <c r="C12" s="292">
        <v>593</v>
      </c>
      <c r="D12" s="292">
        <v>1039</v>
      </c>
    </row>
    <row r="13" spans="1:8" x14ac:dyDescent="0.2">
      <c r="A13" s="294" t="s">
        <v>184</v>
      </c>
      <c r="B13" s="292">
        <v>69</v>
      </c>
      <c r="C13" s="292">
        <v>20</v>
      </c>
      <c r="D13" s="292">
        <v>49</v>
      </c>
    </row>
    <row r="14" spans="1:8" x14ac:dyDescent="0.2">
      <c r="A14" s="294" t="s">
        <v>185</v>
      </c>
      <c r="B14" s="292">
        <v>123</v>
      </c>
      <c r="C14" s="292">
        <v>53</v>
      </c>
      <c r="D14" s="292">
        <v>70</v>
      </c>
    </row>
    <row r="15" spans="1:8" x14ac:dyDescent="0.2">
      <c r="A15" s="294" t="s">
        <v>186</v>
      </c>
      <c r="B15" s="292">
        <v>715</v>
      </c>
      <c r="C15" s="292">
        <v>268</v>
      </c>
      <c r="D15" s="292">
        <v>447</v>
      </c>
      <c r="F15" s="262"/>
    </row>
    <row r="16" spans="1:8" x14ac:dyDescent="0.2">
      <c r="A16" s="294" t="s">
        <v>611</v>
      </c>
      <c r="B16" s="292">
        <v>5</v>
      </c>
      <c r="C16" s="292">
        <v>0</v>
      </c>
      <c r="D16" s="292">
        <v>5</v>
      </c>
      <c r="F16" s="262"/>
    </row>
    <row r="17" spans="1:13" x14ac:dyDescent="0.2">
      <c r="A17" s="294" t="s">
        <v>187</v>
      </c>
      <c r="B17" s="292">
        <v>1328</v>
      </c>
      <c r="C17" s="292">
        <v>340</v>
      </c>
      <c r="D17" s="292">
        <v>988</v>
      </c>
      <c r="F17" s="262"/>
    </row>
    <row r="18" spans="1:13" x14ac:dyDescent="0.2">
      <c r="A18" s="294" t="s">
        <v>188</v>
      </c>
      <c r="B18" s="292">
        <v>49</v>
      </c>
      <c r="C18" s="292">
        <v>15</v>
      </c>
      <c r="D18" s="292">
        <v>34</v>
      </c>
    </row>
    <row r="19" spans="1:13" x14ac:dyDescent="0.2">
      <c r="A19" s="294" t="s">
        <v>189</v>
      </c>
      <c r="B19" s="292">
        <v>255</v>
      </c>
      <c r="C19" s="292">
        <v>165</v>
      </c>
      <c r="D19" s="292">
        <v>90</v>
      </c>
    </row>
    <row r="20" spans="1:13" x14ac:dyDescent="0.2">
      <c r="A20" s="294" t="s">
        <v>514</v>
      </c>
      <c r="B20" s="292">
        <v>712</v>
      </c>
      <c r="C20" s="292">
        <v>486</v>
      </c>
      <c r="D20" s="292">
        <v>226</v>
      </c>
    </row>
    <row r="21" spans="1:13" x14ac:dyDescent="0.2">
      <c r="A21" s="294" t="s">
        <v>190</v>
      </c>
      <c r="B21" s="292">
        <v>643</v>
      </c>
      <c r="C21" s="292">
        <v>459</v>
      </c>
      <c r="D21" s="292">
        <v>184</v>
      </c>
    </row>
    <row r="22" spans="1:13" x14ac:dyDescent="0.2">
      <c r="A22" s="294" t="s">
        <v>191</v>
      </c>
      <c r="B22" s="292">
        <v>727</v>
      </c>
      <c r="C22" s="292">
        <v>420</v>
      </c>
      <c r="D22" s="292">
        <v>307</v>
      </c>
    </row>
    <row r="23" spans="1:13" x14ac:dyDescent="0.2">
      <c r="A23" s="294" t="s">
        <v>193</v>
      </c>
      <c r="B23" s="292">
        <v>20</v>
      </c>
      <c r="C23" s="292">
        <v>13</v>
      </c>
      <c r="D23" s="292">
        <v>7</v>
      </c>
    </row>
    <row r="24" spans="1:13" x14ac:dyDescent="0.2">
      <c r="A24" s="294" t="s">
        <v>195</v>
      </c>
      <c r="B24" s="292">
        <v>180</v>
      </c>
      <c r="C24" s="292">
        <v>44</v>
      </c>
      <c r="D24" s="292">
        <v>136</v>
      </c>
    </row>
    <row r="25" spans="1:13" x14ac:dyDescent="0.2">
      <c r="A25" s="294" t="s">
        <v>196</v>
      </c>
      <c r="B25" s="292">
        <v>1527</v>
      </c>
      <c r="C25" s="292">
        <v>157</v>
      </c>
      <c r="D25" s="292">
        <v>1370</v>
      </c>
      <c r="F25" s="262"/>
    </row>
    <row r="26" spans="1:13" x14ac:dyDescent="0.2">
      <c r="A26" s="294" t="s">
        <v>197</v>
      </c>
      <c r="B26" s="292">
        <v>120</v>
      </c>
      <c r="C26" s="292">
        <v>21</v>
      </c>
      <c r="D26" s="292">
        <v>99</v>
      </c>
    </row>
    <row r="27" spans="1:13" x14ac:dyDescent="0.2">
      <c r="A27" s="294" t="s">
        <v>199</v>
      </c>
      <c r="B27" s="292">
        <v>142</v>
      </c>
      <c r="C27" s="292">
        <v>60</v>
      </c>
      <c r="D27" s="292">
        <v>82</v>
      </c>
      <c r="F27" s="262"/>
    </row>
    <row r="28" spans="1:13" x14ac:dyDescent="0.2">
      <c r="A28" s="294" t="s">
        <v>200</v>
      </c>
      <c r="B28" s="292">
        <v>295</v>
      </c>
      <c r="C28" s="292">
        <v>139</v>
      </c>
      <c r="D28" s="292">
        <v>156</v>
      </c>
    </row>
    <row r="29" spans="1:13" x14ac:dyDescent="0.2">
      <c r="A29" s="294" t="s">
        <v>201</v>
      </c>
      <c r="B29" s="292">
        <v>407</v>
      </c>
      <c r="C29" s="292">
        <v>186</v>
      </c>
      <c r="D29" s="292">
        <v>221</v>
      </c>
    </row>
    <row r="30" spans="1:13" x14ac:dyDescent="0.2">
      <c r="A30" s="294" t="s">
        <v>202</v>
      </c>
      <c r="B30" s="292">
        <v>339</v>
      </c>
      <c r="C30" s="292">
        <v>127</v>
      </c>
      <c r="D30" s="292">
        <v>212</v>
      </c>
    </row>
    <row r="31" spans="1:13" s="220" customFormat="1" ht="13.5" x14ac:dyDescent="0.2">
      <c r="A31" s="294"/>
      <c r="B31" s="292"/>
      <c r="C31" s="292"/>
      <c r="D31" s="292"/>
      <c r="F31" s="179"/>
      <c r="G31" s="179"/>
      <c r="H31" s="179"/>
      <c r="I31" s="179"/>
      <c r="K31" s="179"/>
      <c r="L31" s="179"/>
      <c r="M31" s="179"/>
    </row>
    <row r="32" spans="1:13" x14ac:dyDescent="0.2">
      <c r="A32" s="293" t="s">
        <v>203</v>
      </c>
      <c r="B32" s="291">
        <v>2912</v>
      </c>
      <c r="C32" s="291">
        <v>1708</v>
      </c>
      <c r="D32" s="291">
        <v>1204</v>
      </c>
    </row>
    <row r="33" spans="1:11" x14ac:dyDescent="0.2">
      <c r="A33" s="294" t="s">
        <v>204</v>
      </c>
      <c r="B33" s="292">
        <v>241</v>
      </c>
      <c r="C33" s="292">
        <v>72</v>
      </c>
      <c r="D33" s="292">
        <v>169</v>
      </c>
    </row>
    <row r="34" spans="1:11" x14ac:dyDescent="0.2">
      <c r="A34" s="294" t="s">
        <v>205</v>
      </c>
      <c r="B34" s="292">
        <v>169</v>
      </c>
      <c r="C34" s="292">
        <v>147</v>
      </c>
      <c r="D34" s="292">
        <v>22</v>
      </c>
    </row>
    <row r="35" spans="1:11" x14ac:dyDescent="0.2">
      <c r="A35" s="294" t="s">
        <v>206</v>
      </c>
      <c r="B35" s="292">
        <v>1</v>
      </c>
      <c r="C35" s="292">
        <v>1</v>
      </c>
      <c r="D35" s="292">
        <v>0</v>
      </c>
    </row>
    <row r="36" spans="1:11" x14ac:dyDescent="0.2">
      <c r="A36" s="294" t="s">
        <v>207</v>
      </c>
      <c r="B36" s="292">
        <v>73</v>
      </c>
      <c r="C36" s="292">
        <v>42</v>
      </c>
      <c r="D36" s="292">
        <v>31</v>
      </c>
      <c r="F36" s="262"/>
      <c r="K36" s="262"/>
    </row>
    <row r="37" spans="1:11" x14ac:dyDescent="0.2">
      <c r="A37" s="294" t="s">
        <v>208</v>
      </c>
      <c r="B37" s="292">
        <v>244</v>
      </c>
      <c r="C37" s="292">
        <v>106</v>
      </c>
      <c r="D37" s="292">
        <v>138</v>
      </c>
      <c r="F37" s="262"/>
      <c r="K37" s="262"/>
    </row>
    <row r="38" spans="1:11" x14ac:dyDescent="0.2">
      <c r="A38" s="294" t="s">
        <v>209</v>
      </c>
      <c r="B38" s="292">
        <v>76</v>
      </c>
      <c r="C38" s="292">
        <v>46</v>
      </c>
      <c r="D38" s="292">
        <v>30</v>
      </c>
      <c r="K38" s="262"/>
    </row>
    <row r="39" spans="1:11" x14ac:dyDescent="0.2">
      <c r="A39" s="294" t="s">
        <v>210</v>
      </c>
      <c r="B39" s="292">
        <v>107</v>
      </c>
      <c r="C39" s="292">
        <v>40</v>
      </c>
      <c r="D39" s="292">
        <v>67</v>
      </c>
      <c r="K39" s="262"/>
    </row>
    <row r="40" spans="1:11" x14ac:dyDescent="0.2">
      <c r="A40" s="294" t="s">
        <v>211</v>
      </c>
      <c r="B40" s="292">
        <v>255</v>
      </c>
      <c r="C40" s="292">
        <v>82</v>
      </c>
      <c r="D40" s="292">
        <v>173</v>
      </c>
      <c r="K40" s="262"/>
    </row>
    <row r="41" spans="1:11" x14ac:dyDescent="0.2">
      <c r="A41" s="294" t="s">
        <v>212</v>
      </c>
      <c r="B41" s="292">
        <v>79</v>
      </c>
      <c r="C41" s="292">
        <v>10</v>
      </c>
      <c r="D41" s="292">
        <v>69</v>
      </c>
      <c r="K41" s="262"/>
    </row>
    <row r="42" spans="1:11" x14ac:dyDescent="0.2">
      <c r="A42" s="294" t="s">
        <v>213</v>
      </c>
      <c r="B42" s="292">
        <v>34</v>
      </c>
      <c r="C42" s="292">
        <v>11</v>
      </c>
      <c r="D42" s="292">
        <v>23</v>
      </c>
      <c r="K42" s="262"/>
    </row>
    <row r="43" spans="1:11" x14ac:dyDescent="0.2">
      <c r="A43" s="294" t="s">
        <v>214</v>
      </c>
      <c r="B43" s="292">
        <v>171</v>
      </c>
      <c r="C43" s="292">
        <v>144</v>
      </c>
      <c r="D43" s="292">
        <v>27</v>
      </c>
      <c r="K43" s="262"/>
    </row>
    <row r="44" spans="1:11" x14ac:dyDescent="0.2">
      <c r="A44" s="294" t="s">
        <v>215</v>
      </c>
      <c r="B44" s="292">
        <v>117</v>
      </c>
      <c r="C44" s="292">
        <v>79</v>
      </c>
      <c r="D44" s="292">
        <v>38</v>
      </c>
      <c r="K44" s="262"/>
    </row>
    <row r="45" spans="1:11" x14ac:dyDescent="0.2">
      <c r="A45" s="294" t="s">
        <v>216</v>
      </c>
      <c r="B45" s="292">
        <v>63</v>
      </c>
      <c r="C45" s="292">
        <v>46</v>
      </c>
      <c r="D45" s="292">
        <v>17</v>
      </c>
      <c r="K45" s="262"/>
    </row>
    <row r="46" spans="1:11" x14ac:dyDescent="0.2">
      <c r="A46" s="294" t="s">
        <v>217</v>
      </c>
      <c r="B46" s="292">
        <v>466</v>
      </c>
      <c r="C46" s="292">
        <v>371</v>
      </c>
      <c r="D46" s="292">
        <v>95</v>
      </c>
      <c r="K46" s="262"/>
    </row>
    <row r="47" spans="1:11" x14ac:dyDescent="0.2">
      <c r="A47" s="294" t="s">
        <v>218</v>
      </c>
      <c r="B47" s="292">
        <v>251</v>
      </c>
      <c r="C47" s="292">
        <v>198</v>
      </c>
      <c r="D47" s="292">
        <v>53</v>
      </c>
      <c r="K47" s="262"/>
    </row>
    <row r="48" spans="1:11" x14ac:dyDescent="0.2">
      <c r="A48" s="294" t="s">
        <v>219</v>
      </c>
      <c r="B48" s="292">
        <v>1</v>
      </c>
      <c r="C48" s="292">
        <v>0</v>
      </c>
      <c r="D48" s="292">
        <v>1</v>
      </c>
      <c r="K48" s="262"/>
    </row>
    <row r="49" spans="1:11" x14ac:dyDescent="0.2">
      <c r="A49" s="294" t="s">
        <v>220</v>
      </c>
      <c r="B49" s="292">
        <v>37</v>
      </c>
      <c r="C49" s="292">
        <v>32</v>
      </c>
      <c r="D49" s="292">
        <v>5</v>
      </c>
      <c r="K49" s="262"/>
    </row>
    <row r="50" spans="1:11" x14ac:dyDescent="0.2">
      <c r="A50" s="294" t="s">
        <v>221</v>
      </c>
      <c r="B50" s="292">
        <v>31</v>
      </c>
      <c r="C50" s="292">
        <v>27</v>
      </c>
      <c r="D50" s="292">
        <v>4</v>
      </c>
      <c r="K50" s="262"/>
    </row>
    <row r="51" spans="1:11" x14ac:dyDescent="0.2">
      <c r="A51" s="294" t="s">
        <v>222</v>
      </c>
      <c r="B51" s="292">
        <v>176</v>
      </c>
      <c r="C51" s="292">
        <v>132</v>
      </c>
      <c r="D51" s="292">
        <v>44</v>
      </c>
      <c r="F51" s="262"/>
      <c r="K51" s="262"/>
    </row>
    <row r="52" spans="1:11" x14ac:dyDescent="0.2">
      <c r="A52" s="294" t="s">
        <v>224</v>
      </c>
      <c r="B52" s="292">
        <v>275</v>
      </c>
      <c r="C52" s="292">
        <v>80</v>
      </c>
      <c r="D52" s="292">
        <v>195</v>
      </c>
      <c r="K52" s="262"/>
    </row>
    <row r="53" spans="1:11" x14ac:dyDescent="0.2">
      <c r="A53" s="294" t="s">
        <v>225</v>
      </c>
      <c r="B53" s="292">
        <v>45</v>
      </c>
      <c r="C53" s="292">
        <v>42</v>
      </c>
      <c r="D53" s="292">
        <v>3</v>
      </c>
    </row>
    <row r="54" spans="1:11" x14ac:dyDescent="0.2">
      <c r="A54" s="294"/>
      <c r="B54" s="292"/>
      <c r="C54" s="292"/>
      <c r="D54" s="292"/>
    </row>
    <row r="55" spans="1:11" x14ac:dyDescent="0.2">
      <c r="A55" s="293" t="s">
        <v>226</v>
      </c>
      <c r="B55" s="291">
        <v>769</v>
      </c>
      <c r="C55" s="291">
        <v>389</v>
      </c>
      <c r="D55" s="291">
        <v>380</v>
      </c>
    </row>
    <row r="56" spans="1:11" x14ac:dyDescent="0.2">
      <c r="A56" s="294" t="s">
        <v>227</v>
      </c>
      <c r="B56" s="292">
        <v>13</v>
      </c>
      <c r="C56" s="292">
        <v>10</v>
      </c>
      <c r="D56" s="292">
        <v>3</v>
      </c>
    </row>
    <row r="57" spans="1:11" x14ac:dyDescent="0.2">
      <c r="A57" s="294" t="s">
        <v>228</v>
      </c>
      <c r="B57" s="292">
        <v>201</v>
      </c>
      <c r="C57" s="292">
        <v>108</v>
      </c>
      <c r="D57" s="292">
        <v>93</v>
      </c>
    </row>
    <row r="58" spans="1:11" x14ac:dyDescent="0.2">
      <c r="A58" s="294" t="s">
        <v>229</v>
      </c>
      <c r="B58" s="292">
        <v>111</v>
      </c>
      <c r="C58" s="292">
        <v>51</v>
      </c>
      <c r="D58" s="292">
        <v>60</v>
      </c>
      <c r="F58" s="262"/>
    </row>
    <row r="59" spans="1:11" x14ac:dyDescent="0.2">
      <c r="A59" s="294" t="s">
        <v>230</v>
      </c>
      <c r="B59" s="292">
        <v>110</v>
      </c>
      <c r="C59" s="292">
        <v>41</v>
      </c>
      <c r="D59" s="292">
        <v>69</v>
      </c>
    </row>
    <row r="60" spans="1:11" x14ac:dyDescent="0.2">
      <c r="A60" s="294" t="s">
        <v>231</v>
      </c>
      <c r="B60" s="292">
        <v>90</v>
      </c>
      <c r="C60" s="292">
        <v>53</v>
      </c>
      <c r="D60" s="292">
        <v>37</v>
      </c>
    </row>
    <row r="61" spans="1:11" x14ac:dyDescent="0.2">
      <c r="A61" s="294" t="s">
        <v>232</v>
      </c>
      <c r="B61" s="292">
        <v>232</v>
      </c>
      <c r="C61" s="292">
        <v>118</v>
      </c>
      <c r="D61" s="292">
        <v>114</v>
      </c>
    </row>
    <row r="62" spans="1:11" ht="13.5" thickBot="1" x14ac:dyDescent="0.25">
      <c r="A62" s="295" t="s">
        <v>233</v>
      </c>
      <c r="B62" s="296">
        <v>12</v>
      </c>
      <c r="C62" s="296">
        <v>8</v>
      </c>
      <c r="D62" s="296">
        <v>4</v>
      </c>
    </row>
  </sheetData>
  <mergeCells count="4">
    <mergeCell ref="G1:H2"/>
    <mergeCell ref="A1:D1"/>
    <mergeCell ref="A2:D2"/>
    <mergeCell ref="A3:D3"/>
  </mergeCells>
  <conditionalFormatting sqref="A55">
    <cfRule type="cellIs" dxfId="2" priority="2" operator="equal">
      <formula>0</formula>
    </cfRule>
  </conditionalFormatting>
  <conditionalFormatting sqref="A55">
    <cfRule type="cellIs" dxfId="1" priority="1" operator="equal">
      <formula>0</formula>
    </cfRule>
  </conditionalFormatting>
  <conditionalFormatting sqref="A32">
    <cfRule type="cellIs" dxfId="0" priority="3" operator="equal">
      <formula>0</formula>
    </cfRule>
  </conditionalFormatting>
  <hyperlinks>
    <hyperlink ref="G1" r:id="rId1" location="INDICE!A1"/>
    <hyperlink ref="G1:H2" location="INDICE!A1" display="INDICE"/>
  </hyperlinks>
  <printOptions horizontalCentered="1" verticalCentered="1"/>
  <pageMargins left="0.70866141732283472" right="0.70866141732283472" top="0.51181102362204722" bottom="0.39370078740157483" header="0.31496062992125984" footer="0.31496062992125984"/>
  <pageSetup scale="83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/>
  <dimension ref="A1:V65"/>
  <sheetViews>
    <sheetView view="pageBreakPreview" zoomScaleNormal="100" zoomScaleSheetLayoutView="100" workbookViewId="0">
      <selection activeCell="U2" sqref="U2:V3"/>
    </sheetView>
  </sheetViews>
  <sheetFormatPr baseColWidth="10" defaultColWidth="12.140625" defaultRowHeight="15" customHeight="1" x14ac:dyDescent="0.25"/>
  <cols>
    <col min="1" max="1" width="19" style="23" customWidth="1"/>
    <col min="2" max="21" width="8.7109375" style="23" customWidth="1"/>
    <col min="22" max="22" width="11.42578125" style="23" customWidth="1"/>
    <col min="23" max="255" width="12.140625" style="23"/>
    <col min="256" max="256" width="22.28515625" style="23" customWidth="1"/>
    <col min="257" max="272" width="8.5703125" style="23" customWidth="1"/>
    <col min="273" max="511" width="12.140625" style="23"/>
    <col min="512" max="512" width="22.28515625" style="23" customWidth="1"/>
    <col min="513" max="528" width="8.5703125" style="23" customWidth="1"/>
    <col min="529" max="767" width="12.140625" style="23"/>
    <col min="768" max="768" width="22.28515625" style="23" customWidth="1"/>
    <col min="769" max="784" width="8.5703125" style="23" customWidth="1"/>
    <col min="785" max="1023" width="12.140625" style="23"/>
    <col min="1024" max="1024" width="22.28515625" style="23" customWidth="1"/>
    <col min="1025" max="1040" width="8.5703125" style="23" customWidth="1"/>
    <col min="1041" max="1279" width="12.140625" style="23"/>
    <col min="1280" max="1280" width="22.28515625" style="23" customWidth="1"/>
    <col min="1281" max="1296" width="8.5703125" style="23" customWidth="1"/>
    <col min="1297" max="1535" width="12.140625" style="23"/>
    <col min="1536" max="1536" width="22.28515625" style="23" customWidth="1"/>
    <col min="1537" max="1552" width="8.5703125" style="23" customWidth="1"/>
    <col min="1553" max="1791" width="12.140625" style="23"/>
    <col min="1792" max="1792" width="22.28515625" style="23" customWidth="1"/>
    <col min="1793" max="1808" width="8.5703125" style="23" customWidth="1"/>
    <col min="1809" max="2047" width="12.140625" style="23"/>
    <col min="2048" max="2048" width="22.28515625" style="23" customWidth="1"/>
    <col min="2049" max="2064" width="8.5703125" style="23" customWidth="1"/>
    <col min="2065" max="2303" width="12.140625" style="23"/>
    <col min="2304" max="2304" width="22.28515625" style="23" customWidth="1"/>
    <col min="2305" max="2320" width="8.5703125" style="23" customWidth="1"/>
    <col min="2321" max="2559" width="12.140625" style="23"/>
    <col min="2560" max="2560" width="22.28515625" style="23" customWidth="1"/>
    <col min="2561" max="2576" width="8.5703125" style="23" customWidth="1"/>
    <col min="2577" max="2815" width="12.140625" style="23"/>
    <col min="2816" max="2816" width="22.28515625" style="23" customWidth="1"/>
    <col min="2817" max="2832" width="8.5703125" style="23" customWidth="1"/>
    <col min="2833" max="3071" width="12.140625" style="23"/>
    <col min="3072" max="3072" width="22.28515625" style="23" customWidth="1"/>
    <col min="3073" max="3088" width="8.5703125" style="23" customWidth="1"/>
    <col min="3089" max="3327" width="12.140625" style="23"/>
    <col min="3328" max="3328" width="22.28515625" style="23" customWidth="1"/>
    <col min="3329" max="3344" width="8.5703125" style="23" customWidth="1"/>
    <col min="3345" max="3583" width="12.140625" style="23"/>
    <col min="3584" max="3584" width="22.28515625" style="23" customWidth="1"/>
    <col min="3585" max="3600" width="8.5703125" style="23" customWidth="1"/>
    <col min="3601" max="3839" width="12.140625" style="23"/>
    <col min="3840" max="3840" width="22.28515625" style="23" customWidth="1"/>
    <col min="3841" max="3856" width="8.5703125" style="23" customWidth="1"/>
    <col min="3857" max="4095" width="12.140625" style="23"/>
    <col min="4096" max="4096" width="22.28515625" style="23" customWidth="1"/>
    <col min="4097" max="4112" width="8.5703125" style="23" customWidth="1"/>
    <col min="4113" max="4351" width="12.140625" style="23"/>
    <col min="4352" max="4352" width="22.28515625" style="23" customWidth="1"/>
    <col min="4353" max="4368" width="8.5703125" style="23" customWidth="1"/>
    <col min="4369" max="4607" width="12.140625" style="23"/>
    <col min="4608" max="4608" width="22.28515625" style="23" customWidth="1"/>
    <col min="4609" max="4624" width="8.5703125" style="23" customWidth="1"/>
    <col min="4625" max="4863" width="12.140625" style="23"/>
    <col min="4864" max="4864" width="22.28515625" style="23" customWidth="1"/>
    <col min="4865" max="4880" width="8.5703125" style="23" customWidth="1"/>
    <col min="4881" max="5119" width="12.140625" style="23"/>
    <col min="5120" max="5120" width="22.28515625" style="23" customWidth="1"/>
    <col min="5121" max="5136" width="8.5703125" style="23" customWidth="1"/>
    <col min="5137" max="5375" width="12.140625" style="23"/>
    <col min="5376" max="5376" width="22.28515625" style="23" customWidth="1"/>
    <col min="5377" max="5392" width="8.5703125" style="23" customWidth="1"/>
    <col min="5393" max="5631" width="12.140625" style="23"/>
    <col min="5632" max="5632" width="22.28515625" style="23" customWidth="1"/>
    <col min="5633" max="5648" width="8.5703125" style="23" customWidth="1"/>
    <col min="5649" max="5887" width="12.140625" style="23"/>
    <col min="5888" max="5888" width="22.28515625" style="23" customWidth="1"/>
    <col min="5889" max="5904" width="8.5703125" style="23" customWidth="1"/>
    <col min="5905" max="6143" width="12.140625" style="23"/>
    <col min="6144" max="6144" width="22.28515625" style="23" customWidth="1"/>
    <col min="6145" max="6160" width="8.5703125" style="23" customWidth="1"/>
    <col min="6161" max="6399" width="12.140625" style="23"/>
    <col min="6400" max="6400" width="22.28515625" style="23" customWidth="1"/>
    <col min="6401" max="6416" width="8.5703125" style="23" customWidth="1"/>
    <col min="6417" max="6655" width="12.140625" style="23"/>
    <col min="6656" max="6656" width="22.28515625" style="23" customWidth="1"/>
    <col min="6657" max="6672" width="8.5703125" style="23" customWidth="1"/>
    <col min="6673" max="6911" width="12.140625" style="23"/>
    <col min="6912" max="6912" width="22.28515625" style="23" customWidth="1"/>
    <col min="6913" max="6928" width="8.5703125" style="23" customWidth="1"/>
    <col min="6929" max="7167" width="12.140625" style="23"/>
    <col min="7168" max="7168" width="22.28515625" style="23" customWidth="1"/>
    <col min="7169" max="7184" width="8.5703125" style="23" customWidth="1"/>
    <col min="7185" max="7423" width="12.140625" style="23"/>
    <col min="7424" max="7424" width="22.28515625" style="23" customWidth="1"/>
    <col min="7425" max="7440" width="8.5703125" style="23" customWidth="1"/>
    <col min="7441" max="7679" width="12.140625" style="23"/>
    <col min="7680" max="7680" width="22.28515625" style="23" customWidth="1"/>
    <col min="7681" max="7696" width="8.5703125" style="23" customWidth="1"/>
    <col min="7697" max="7935" width="12.140625" style="23"/>
    <col min="7936" max="7936" width="22.28515625" style="23" customWidth="1"/>
    <col min="7937" max="7952" width="8.5703125" style="23" customWidth="1"/>
    <col min="7953" max="8191" width="12.140625" style="23"/>
    <col min="8192" max="8192" width="22.28515625" style="23" customWidth="1"/>
    <col min="8193" max="8208" width="8.5703125" style="23" customWidth="1"/>
    <col min="8209" max="8447" width="12.140625" style="23"/>
    <col min="8448" max="8448" width="22.28515625" style="23" customWidth="1"/>
    <col min="8449" max="8464" width="8.5703125" style="23" customWidth="1"/>
    <col min="8465" max="8703" width="12.140625" style="23"/>
    <col min="8704" max="8704" width="22.28515625" style="23" customWidth="1"/>
    <col min="8705" max="8720" width="8.5703125" style="23" customWidth="1"/>
    <col min="8721" max="8959" width="12.140625" style="23"/>
    <col min="8960" max="8960" width="22.28515625" style="23" customWidth="1"/>
    <col min="8961" max="8976" width="8.5703125" style="23" customWidth="1"/>
    <col min="8977" max="9215" width="12.140625" style="23"/>
    <col min="9216" max="9216" width="22.28515625" style="23" customWidth="1"/>
    <col min="9217" max="9232" width="8.5703125" style="23" customWidth="1"/>
    <col min="9233" max="9471" width="12.140625" style="23"/>
    <col min="9472" max="9472" width="22.28515625" style="23" customWidth="1"/>
    <col min="9473" max="9488" width="8.5703125" style="23" customWidth="1"/>
    <col min="9489" max="9727" width="12.140625" style="23"/>
    <col min="9728" max="9728" width="22.28515625" style="23" customWidth="1"/>
    <col min="9729" max="9744" width="8.5703125" style="23" customWidth="1"/>
    <col min="9745" max="9983" width="12.140625" style="23"/>
    <col min="9984" max="9984" width="22.28515625" style="23" customWidth="1"/>
    <col min="9985" max="10000" width="8.5703125" style="23" customWidth="1"/>
    <col min="10001" max="10239" width="12.140625" style="23"/>
    <col min="10240" max="10240" width="22.28515625" style="23" customWidth="1"/>
    <col min="10241" max="10256" width="8.5703125" style="23" customWidth="1"/>
    <col min="10257" max="10495" width="12.140625" style="23"/>
    <col min="10496" max="10496" width="22.28515625" style="23" customWidth="1"/>
    <col min="10497" max="10512" width="8.5703125" style="23" customWidth="1"/>
    <col min="10513" max="10751" width="12.140625" style="23"/>
    <col min="10752" max="10752" width="22.28515625" style="23" customWidth="1"/>
    <col min="10753" max="10768" width="8.5703125" style="23" customWidth="1"/>
    <col min="10769" max="11007" width="12.140625" style="23"/>
    <col min="11008" max="11008" width="22.28515625" style="23" customWidth="1"/>
    <col min="11009" max="11024" width="8.5703125" style="23" customWidth="1"/>
    <col min="11025" max="11263" width="12.140625" style="23"/>
    <col min="11264" max="11264" width="22.28515625" style="23" customWidth="1"/>
    <col min="11265" max="11280" width="8.5703125" style="23" customWidth="1"/>
    <col min="11281" max="11519" width="12.140625" style="23"/>
    <col min="11520" max="11520" width="22.28515625" style="23" customWidth="1"/>
    <col min="11521" max="11536" width="8.5703125" style="23" customWidth="1"/>
    <col min="11537" max="11775" width="12.140625" style="23"/>
    <col min="11776" max="11776" width="22.28515625" style="23" customWidth="1"/>
    <col min="11777" max="11792" width="8.5703125" style="23" customWidth="1"/>
    <col min="11793" max="12031" width="12.140625" style="23"/>
    <col min="12032" max="12032" width="22.28515625" style="23" customWidth="1"/>
    <col min="12033" max="12048" width="8.5703125" style="23" customWidth="1"/>
    <col min="12049" max="12287" width="12.140625" style="23"/>
    <col min="12288" max="12288" width="22.28515625" style="23" customWidth="1"/>
    <col min="12289" max="12304" width="8.5703125" style="23" customWidth="1"/>
    <col min="12305" max="12543" width="12.140625" style="23"/>
    <col min="12544" max="12544" width="22.28515625" style="23" customWidth="1"/>
    <col min="12545" max="12560" width="8.5703125" style="23" customWidth="1"/>
    <col min="12561" max="12799" width="12.140625" style="23"/>
    <col min="12800" max="12800" width="22.28515625" style="23" customWidth="1"/>
    <col min="12801" max="12816" width="8.5703125" style="23" customWidth="1"/>
    <col min="12817" max="13055" width="12.140625" style="23"/>
    <col min="13056" max="13056" width="22.28515625" style="23" customWidth="1"/>
    <col min="13057" max="13072" width="8.5703125" style="23" customWidth="1"/>
    <col min="13073" max="13311" width="12.140625" style="23"/>
    <col min="13312" max="13312" width="22.28515625" style="23" customWidth="1"/>
    <col min="13313" max="13328" width="8.5703125" style="23" customWidth="1"/>
    <col min="13329" max="13567" width="12.140625" style="23"/>
    <col min="13568" max="13568" width="22.28515625" style="23" customWidth="1"/>
    <col min="13569" max="13584" width="8.5703125" style="23" customWidth="1"/>
    <col min="13585" max="13823" width="12.140625" style="23"/>
    <col min="13824" max="13824" width="22.28515625" style="23" customWidth="1"/>
    <col min="13825" max="13840" width="8.5703125" style="23" customWidth="1"/>
    <col min="13841" max="14079" width="12.140625" style="23"/>
    <col min="14080" max="14080" width="22.28515625" style="23" customWidth="1"/>
    <col min="14081" max="14096" width="8.5703125" style="23" customWidth="1"/>
    <col min="14097" max="14335" width="12.140625" style="23"/>
    <col min="14336" max="14336" width="22.28515625" style="23" customWidth="1"/>
    <col min="14337" max="14352" width="8.5703125" style="23" customWidth="1"/>
    <col min="14353" max="14591" width="12.140625" style="23"/>
    <col min="14592" max="14592" width="22.28515625" style="23" customWidth="1"/>
    <col min="14593" max="14608" width="8.5703125" style="23" customWidth="1"/>
    <col min="14609" max="14847" width="12.140625" style="23"/>
    <col min="14848" max="14848" width="22.28515625" style="23" customWidth="1"/>
    <col min="14849" max="14864" width="8.5703125" style="23" customWidth="1"/>
    <col min="14865" max="15103" width="12.140625" style="23"/>
    <col min="15104" max="15104" width="22.28515625" style="23" customWidth="1"/>
    <col min="15105" max="15120" width="8.5703125" style="23" customWidth="1"/>
    <col min="15121" max="15359" width="12.140625" style="23"/>
    <col min="15360" max="15360" width="22.28515625" style="23" customWidth="1"/>
    <col min="15361" max="15376" width="8.5703125" style="23" customWidth="1"/>
    <col min="15377" max="15615" width="12.140625" style="23"/>
    <col min="15616" max="15616" width="22.28515625" style="23" customWidth="1"/>
    <col min="15617" max="15632" width="8.5703125" style="23" customWidth="1"/>
    <col min="15633" max="15871" width="12.140625" style="23"/>
    <col min="15872" max="15872" width="22.28515625" style="23" customWidth="1"/>
    <col min="15873" max="15888" width="8.5703125" style="23" customWidth="1"/>
    <col min="15889" max="16127" width="12.140625" style="23"/>
    <col min="16128" max="16128" width="22.28515625" style="23" customWidth="1"/>
    <col min="16129" max="16144" width="8.5703125" style="23" customWidth="1"/>
    <col min="16145" max="16384" width="12.140625" style="23"/>
  </cols>
  <sheetData>
    <row r="1" spans="1:22" s="20" customFormat="1" ht="15" customHeight="1" x14ac:dyDescent="0.25">
      <c r="A1" s="282" t="s">
        <v>462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/>
      <c r="V1"/>
    </row>
    <row r="2" spans="1:22" s="20" customFormat="1" ht="15" customHeight="1" x14ac:dyDescent="0.25">
      <c r="A2" s="282" t="s">
        <v>453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318" t="s">
        <v>356</v>
      </c>
      <c r="V2" s="318"/>
    </row>
    <row r="3" spans="1:22" s="20" customFormat="1" ht="15" customHeight="1" x14ac:dyDescent="0.25">
      <c r="A3" s="282" t="s">
        <v>454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318"/>
      <c r="V3" s="318"/>
    </row>
    <row r="4" spans="1:22" s="20" customFormat="1" ht="15" customHeight="1" x14ac:dyDescent="0.25">
      <c r="A4" s="282" t="s">
        <v>516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75"/>
    </row>
    <row r="5" spans="1:22" s="20" customFormat="1" ht="15" customHeight="1" thickBot="1" x14ac:dyDescent="0.3">
      <c r="A5" s="283"/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1"/>
    </row>
    <row r="6" spans="1:22" ht="21" customHeight="1" thickBot="1" x14ac:dyDescent="0.3">
      <c r="A6" s="21" t="s">
        <v>45</v>
      </c>
      <c r="B6" s="22">
        <v>2000</v>
      </c>
      <c r="C6" s="22">
        <v>2001</v>
      </c>
      <c r="D6" s="22">
        <v>2002</v>
      </c>
      <c r="E6" s="22">
        <v>2003</v>
      </c>
      <c r="F6" s="22">
        <v>2004</v>
      </c>
      <c r="G6" s="22">
        <v>2005</v>
      </c>
      <c r="H6" s="22">
        <v>2006</v>
      </c>
      <c r="I6" s="22">
        <v>2007</v>
      </c>
      <c r="J6" s="22">
        <v>2008</v>
      </c>
      <c r="K6" s="22">
        <v>2009</v>
      </c>
      <c r="L6" s="22">
        <v>2010</v>
      </c>
      <c r="M6" s="22">
        <v>2011</v>
      </c>
      <c r="N6" s="22">
        <v>2012</v>
      </c>
      <c r="O6" s="22">
        <v>2013</v>
      </c>
      <c r="P6" s="22">
        <v>2014</v>
      </c>
      <c r="Q6" s="22">
        <v>2015</v>
      </c>
      <c r="R6" s="22">
        <v>2016</v>
      </c>
      <c r="S6" s="22">
        <v>2017</v>
      </c>
      <c r="T6" s="22">
        <v>2018</v>
      </c>
      <c r="U6" s="246"/>
    </row>
    <row r="7" spans="1:22" ht="15" customHeight="1" x14ac:dyDescent="0.25">
      <c r="A7" s="323" t="s">
        <v>11</v>
      </c>
      <c r="B7" s="323"/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279"/>
      <c r="T7" s="309"/>
      <c r="U7" s="279"/>
    </row>
    <row r="8" spans="1:22" ht="15" customHeight="1" x14ac:dyDescent="0.25">
      <c r="A8" s="24" t="s">
        <v>452</v>
      </c>
      <c r="B8" s="68">
        <f t="shared" ref="B8:S11" si="0">B13+B18+B23</f>
        <v>512105</v>
      </c>
      <c r="C8" s="68">
        <f t="shared" si="0"/>
        <v>512586</v>
      </c>
      <c r="D8" s="68">
        <f t="shared" si="0"/>
        <v>512609</v>
      </c>
      <c r="E8" s="68">
        <f t="shared" si="0"/>
        <v>511277</v>
      </c>
      <c r="F8" s="68">
        <f t="shared" si="0"/>
        <v>503229</v>
      </c>
      <c r="G8" s="68">
        <f t="shared" si="0"/>
        <v>500518</v>
      </c>
      <c r="H8" s="68">
        <f t="shared" si="0"/>
        <v>499781</v>
      </c>
      <c r="I8" s="68">
        <f t="shared" si="0"/>
        <v>498947</v>
      </c>
      <c r="J8" s="68">
        <f t="shared" si="0"/>
        <v>493762</v>
      </c>
      <c r="K8" s="68">
        <f t="shared" si="0"/>
        <v>486871</v>
      </c>
      <c r="L8" s="68">
        <f t="shared" si="0"/>
        <v>477992</v>
      </c>
      <c r="M8" s="68">
        <f t="shared" si="0"/>
        <v>468952</v>
      </c>
      <c r="N8" s="68">
        <f t="shared" si="0"/>
        <v>452846</v>
      </c>
      <c r="O8" s="68">
        <f t="shared" si="0"/>
        <v>444259</v>
      </c>
      <c r="P8" s="68">
        <f t="shared" si="0"/>
        <v>439369</v>
      </c>
      <c r="Q8" s="68">
        <f t="shared" si="0"/>
        <v>437786</v>
      </c>
      <c r="R8" s="68">
        <f t="shared" ref="R8" si="1">R13+R18+R23</f>
        <v>438019</v>
      </c>
      <c r="S8" s="68">
        <f t="shared" si="0"/>
        <v>439319</v>
      </c>
      <c r="T8" s="68">
        <f t="shared" ref="T8" si="2">T13+T18+T23</f>
        <v>449586</v>
      </c>
      <c r="U8" s="68"/>
    </row>
    <row r="9" spans="1:22" ht="15" customHeight="1" x14ac:dyDescent="0.25">
      <c r="A9" s="25" t="s">
        <v>20</v>
      </c>
      <c r="B9" s="34">
        <f t="shared" si="0"/>
        <v>434913</v>
      </c>
      <c r="C9" s="34">
        <f t="shared" si="0"/>
        <v>435783</v>
      </c>
      <c r="D9" s="34">
        <f t="shared" si="0"/>
        <v>435923</v>
      </c>
      <c r="E9" s="34">
        <f t="shared" si="0"/>
        <v>435743</v>
      </c>
      <c r="F9" s="34">
        <f t="shared" si="0"/>
        <v>422990</v>
      </c>
      <c r="G9" s="34">
        <f t="shared" si="0"/>
        <v>412242</v>
      </c>
      <c r="H9" s="34">
        <f t="shared" si="0"/>
        <v>409730</v>
      </c>
      <c r="I9" s="34">
        <f t="shared" si="0"/>
        <v>411644</v>
      </c>
      <c r="J9" s="34">
        <f t="shared" si="0"/>
        <v>435676</v>
      </c>
      <c r="K9" s="34">
        <f t="shared" si="0"/>
        <v>418794</v>
      </c>
      <c r="L9" s="34">
        <f t="shared" si="0"/>
        <v>410497</v>
      </c>
      <c r="M9" s="34">
        <f t="shared" si="0"/>
        <v>403489</v>
      </c>
      <c r="N9" s="34">
        <f t="shared" si="0"/>
        <v>391991</v>
      </c>
      <c r="O9" s="34">
        <f t="shared" si="0"/>
        <v>391855</v>
      </c>
      <c r="P9" s="34">
        <f t="shared" si="0"/>
        <v>397591</v>
      </c>
      <c r="Q9" s="34">
        <f t="shared" si="0"/>
        <v>394914</v>
      </c>
      <c r="R9" s="34">
        <f t="shared" ref="R9:S9" si="3">R14+R19+R24</f>
        <v>395478</v>
      </c>
      <c r="S9" s="34">
        <f t="shared" si="3"/>
        <v>398299</v>
      </c>
      <c r="T9" s="34">
        <f t="shared" ref="T9" si="4">T14+T19+T24</f>
        <v>438685</v>
      </c>
      <c r="U9" s="34"/>
    </row>
    <row r="10" spans="1:22" ht="15" customHeight="1" x14ac:dyDescent="0.25">
      <c r="A10" s="25" t="s">
        <v>21</v>
      </c>
      <c r="B10" s="34">
        <f t="shared" si="0"/>
        <v>42869</v>
      </c>
      <c r="C10" s="34">
        <f t="shared" si="0"/>
        <v>44889</v>
      </c>
      <c r="D10" s="34">
        <f t="shared" si="0"/>
        <v>45914</v>
      </c>
      <c r="E10" s="34">
        <f t="shared" si="0"/>
        <v>44085</v>
      </c>
      <c r="F10" s="34">
        <f t="shared" si="0"/>
        <v>48287</v>
      </c>
      <c r="G10" s="34">
        <f t="shared" si="0"/>
        <v>55329</v>
      </c>
      <c r="H10" s="34">
        <f t="shared" si="0"/>
        <v>55445</v>
      </c>
      <c r="I10" s="34">
        <f t="shared" si="0"/>
        <v>54153</v>
      </c>
      <c r="J10" s="34">
        <f t="shared" si="0"/>
        <v>45555</v>
      </c>
      <c r="K10" s="34">
        <f t="shared" si="0"/>
        <v>50626</v>
      </c>
      <c r="L10" s="34">
        <f t="shared" si="0"/>
        <v>50672</v>
      </c>
      <c r="M10" s="34">
        <f t="shared" si="0"/>
        <v>48888</v>
      </c>
      <c r="N10" s="34">
        <f t="shared" si="0"/>
        <v>45652</v>
      </c>
      <c r="O10" s="34">
        <f t="shared" si="0"/>
        <v>41298</v>
      </c>
      <c r="P10" s="34">
        <f t="shared" si="0"/>
        <v>32072</v>
      </c>
      <c r="Q10" s="34">
        <f t="shared" si="0"/>
        <v>33148</v>
      </c>
      <c r="R10" s="34">
        <f t="shared" ref="R10:S10" si="5">R15+R20+R25</f>
        <v>31831</v>
      </c>
      <c r="S10" s="34">
        <f t="shared" si="5"/>
        <v>31077</v>
      </c>
      <c r="T10" s="34">
        <f t="shared" ref="T10" si="6">T15+T20+T25</f>
        <v>8343</v>
      </c>
      <c r="U10" s="34"/>
    </row>
    <row r="11" spans="1:22" ht="15" customHeight="1" x14ac:dyDescent="0.25">
      <c r="A11" s="25" t="s">
        <v>22</v>
      </c>
      <c r="B11" s="34">
        <f t="shared" si="0"/>
        <v>34323</v>
      </c>
      <c r="C11" s="34">
        <f t="shared" si="0"/>
        <v>31914</v>
      </c>
      <c r="D11" s="34">
        <f t="shared" si="0"/>
        <v>30772</v>
      </c>
      <c r="E11" s="34">
        <f t="shared" si="0"/>
        <v>31449</v>
      </c>
      <c r="F11" s="34">
        <f t="shared" si="0"/>
        <v>31952</v>
      </c>
      <c r="G11" s="34">
        <f t="shared" si="0"/>
        <v>32947</v>
      </c>
      <c r="H11" s="34">
        <f t="shared" si="0"/>
        <v>34606</v>
      </c>
      <c r="I11" s="34">
        <f t="shared" si="0"/>
        <v>33150</v>
      </c>
      <c r="J11" s="34">
        <f t="shared" si="0"/>
        <v>12531</v>
      </c>
      <c r="K11" s="34">
        <f t="shared" si="0"/>
        <v>17451</v>
      </c>
      <c r="L11" s="34">
        <f t="shared" si="0"/>
        <v>16823</v>
      </c>
      <c r="M11" s="34">
        <f t="shared" si="0"/>
        <v>16575</v>
      </c>
      <c r="N11" s="34">
        <f t="shared" si="0"/>
        <v>15203</v>
      </c>
      <c r="O11" s="34">
        <f t="shared" si="0"/>
        <v>11106</v>
      </c>
      <c r="P11" s="34">
        <f t="shared" si="0"/>
        <v>9706</v>
      </c>
      <c r="Q11" s="34">
        <f t="shared" si="0"/>
        <v>9724</v>
      </c>
      <c r="R11" s="34">
        <f t="shared" ref="R11:S11" si="7">R16+R21+R26</f>
        <v>10710</v>
      </c>
      <c r="S11" s="34">
        <f t="shared" si="7"/>
        <v>9943</v>
      </c>
      <c r="T11" s="34">
        <f t="shared" ref="T11" si="8">T16+T21+T26</f>
        <v>2558</v>
      </c>
      <c r="U11" s="34"/>
    </row>
    <row r="12" spans="1:22" ht="15" customHeight="1" x14ac:dyDescent="0.25">
      <c r="A12" s="26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</row>
    <row r="13" spans="1:22" ht="15" customHeight="1" x14ac:dyDescent="0.25">
      <c r="A13" s="24" t="s">
        <v>23</v>
      </c>
      <c r="B13" s="68">
        <f t="shared" ref="B13:M13" si="9">SUM(B14:B16)</f>
        <v>477090</v>
      </c>
      <c r="C13" s="68">
        <f t="shared" si="9"/>
        <v>476276</v>
      </c>
      <c r="D13" s="68">
        <f t="shared" si="9"/>
        <v>476141</v>
      </c>
      <c r="E13" s="68">
        <f t="shared" si="9"/>
        <v>473784</v>
      </c>
      <c r="F13" s="68">
        <f t="shared" si="9"/>
        <v>467944</v>
      </c>
      <c r="G13" s="68">
        <f t="shared" si="9"/>
        <v>463962</v>
      </c>
      <c r="H13" s="68">
        <f t="shared" si="9"/>
        <v>462512</v>
      </c>
      <c r="I13" s="68">
        <f t="shared" si="9"/>
        <v>460347</v>
      </c>
      <c r="J13" s="68">
        <f t="shared" si="9"/>
        <v>452880</v>
      </c>
      <c r="K13" s="68">
        <f t="shared" si="9"/>
        <v>446586</v>
      </c>
      <c r="L13" s="68">
        <f t="shared" si="9"/>
        <v>436873</v>
      </c>
      <c r="M13" s="68">
        <f t="shared" si="9"/>
        <v>427724</v>
      </c>
      <c r="N13" s="68">
        <f t="shared" ref="N13:S13" si="10">SUM(N14:N16)</f>
        <v>412441</v>
      </c>
      <c r="O13" s="68">
        <f t="shared" si="10"/>
        <v>402955</v>
      </c>
      <c r="P13" s="68">
        <f t="shared" si="10"/>
        <v>398996</v>
      </c>
      <c r="Q13" s="68">
        <f t="shared" si="10"/>
        <v>396912</v>
      </c>
      <c r="R13" s="68">
        <f t="shared" si="10"/>
        <v>396148</v>
      </c>
      <c r="S13" s="68">
        <f t="shared" si="10"/>
        <v>397363</v>
      </c>
      <c r="T13" s="68">
        <f t="shared" ref="T13" si="11">SUM(T14:T16)</f>
        <v>408682</v>
      </c>
      <c r="U13" s="68"/>
    </row>
    <row r="14" spans="1:22" ht="15" customHeight="1" x14ac:dyDescent="0.25">
      <c r="A14" s="25" t="s">
        <v>20</v>
      </c>
      <c r="B14" s="34">
        <v>401952</v>
      </c>
      <c r="C14" s="34">
        <v>401363</v>
      </c>
      <c r="D14" s="34">
        <v>401351</v>
      </c>
      <c r="E14" s="34">
        <v>399908</v>
      </c>
      <c r="F14" s="34">
        <v>389321</v>
      </c>
      <c r="G14" s="34">
        <v>377548</v>
      </c>
      <c r="H14" s="34">
        <v>374101</v>
      </c>
      <c r="I14" s="34">
        <v>375003</v>
      </c>
      <c r="J14" s="34">
        <v>396408</v>
      </c>
      <c r="K14" s="34">
        <v>380139</v>
      </c>
      <c r="L14" s="34">
        <v>371031</v>
      </c>
      <c r="M14" s="34">
        <v>363813</v>
      </c>
      <c r="N14" s="34">
        <v>353143</v>
      </c>
      <c r="O14" s="34">
        <v>351858</v>
      </c>
      <c r="P14" s="34">
        <v>358274</v>
      </c>
      <c r="Q14" s="34">
        <v>355300</v>
      </c>
      <c r="R14" s="34">
        <v>354773</v>
      </c>
      <c r="S14" s="34">
        <v>357522</v>
      </c>
      <c r="T14" s="34">
        <v>398619</v>
      </c>
      <c r="U14" s="34"/>
    </row>
    <row r="15" spans="1:22" ht="15" customHeight="1" x14ac:dyDescent="0.25">
      <c r="A15" s="25" t="s">
        <v>21</v>
      </c>
      <c r="B15" s="34">
        <v>41230</v>
      </c>
      <c r="C15" s="34">
        <v>43365</v>
      </c>
      <c r="D15" s="34">
        <v>44377</v>
      </c>
      <c r="E15" s="34">
        <v>42667</v>
      </c>
      <c r="F15" s="34">
        <v>46955</v>
      </c>
      <c r="G15" s="34">
        <v>53829</v>
      </c>
      <c r="H15" s="34">
        <v>54080</v>
      </c>
      <c r="I15" s="34">
        <v>52540</v>
      </c>
      <c r="J15" s="34">
        <v>44168</v>
      </c>
      <c r="K15" s="34">
        <v>49186</v>
      </c>
      <c r="L15" s="34">
        <v>49227</v>
      </c>
      <c r="M15" s="34">
        <v>47526</v>
      </c>
      <c r="N15" s="34">
        <v>44286</v>
      </c>
      <c r="O15" s="34">
        <v>40126</v>
      </c>
      <c r="P15" s="34">
        <v>31114</v>
      </c>
      <c r="Q15" s="34">
        <v>32020</v>
      </c>
      <c r="R15" s="34">
        <v>30869</v>
      </c>
      <c r="S15" s="34">
        <v>30090</v>
      </c>
      <c r="T15" s="34">
        <v>7597</v>
      </c>
      <c r="U15" s="34"/>
    </row>
    <row r="16" spans="1:22" ht="15" customHeight="1" x14ac:dyDescent="0.25">
      <c r="A16" s="25" t="s">
        <v>22</v>
      </c>
      <c r="B16" s="34">
        <v>33908</v>
      </c>
      <c r="C16" s="34">
        <v>31548</v>
      </c>
      <c r="D16" s="34">
        <v>30413</v>
      </c>
      <c r="E16" s="34">
        <v>31209</v>
      </c>
      <c r="F16" s="34">
        <v>31668</v>
      </c>
      <c r="G16" s="34">
        <v>32585</v>
      </c>
      <c r="H16" s="34">
        <v>34331</v>
      </c>
      <c r="I16" s="34">
        <v>32804</v>
      </c>
      <c r="J16" s="34">
        <v>12304</v>
      </c>
      <c r="K16" s="34">
        <v>17261</v>
      </c>
      <c r="L16" s="34">
        <v>16615</v>
      </c>
      <c r="M16" s="34">
        <v>16385</v>
      </c>
      <c r="N16" s="34">
        <v>15012</v>
      </c>
      <c r="O16" s="34">
        <v>10971</v>
      </c>
      <c r="P16" s="34">
        <v>9608</v>
      </c>
      <c r="Q16" s="34">
        <v>9592</v>
      </c>
      <c r="R16" s="34">
        <v>10506</v>
      </c>
      <c r="S16" s="34">
        <v>9751</v>
      </c>
      <c r="T16" s="34">
        <v>2466</v>
      </c>
      <c r="U16" s="34"/>
    </row>
    <row r="17" spans="1:21" ht="15" customHeight="1" x14ac:dyDescent="0.25">
      <c r="A17" s="26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</row>
    <row r="18" spans="1:21" ht="15" customHeight="1" x14ac:dyDescent="0.25">
      <c r="A18" s="24" t="s">
        <v>24</v>
      </c>
      <c r="B18" s="68">
        <v>29103</v>
      </c>
      <c r="C18" s="68">
        <f t="shared" ref="C18:N18" si="12">C19+C20+C21</f>
        <v>30344</v>
      </c>
      <c r="D18" s="68">
        <f t="shared" si="12"/>
        <v>30554</v>
      </c>
      <c r="E18" s="68">
        <f t="shared" si="12"/>
        <v>31642</v>
      </c>
      <c r="F18" s="68">
        <f t="shared" si="12"/>
        <v>29515</v>
      </c>
      <c r="G18" s="68">
        <f t="shared" si="12"/>
        <v>30903</v>
      </c>
      <c r="H18" s="68">
        <f t="shared" si="12"/>
        <v>31404</v>
      </c>
      <c r="I18" s="68">
        <f t="shared" si="12"/>
        <v>32806</v>
      </c>
      <c r="J18" s="68">
        <f t="shared" si="12"/>
        <v>35511</v>
      </c>
      <c r="K18" s="68">
        <f t="shared" si="12"/>
        <v>34837</v>
      </c>
      <c r="L18" s="68">
        <f t="shared" si="12"/>
        <v>35703</v>
      </c>
      <c r="M18" s="68">
        <f t="shared" si="12"/>
        <v>35747</v>
      </c>
      <c r="N18" s="68">
        <f t="shared" si="12"/>
        <v>34922</v>
      </c>
      <c r="O18" s="68">
        <f>O19+O20+O21</f>
        <v>35544</v>
      </c>
      <c r="P18" s="68">
        <f>P19+P20+P21</f>
        <v>35051</v>
      </c>
      <c r="Q18" s="68">
        <f>Q19+Q20+Q21</f>
        <v>35346</v>
      </c>
      <c r="R18" s="68">
        <f>R19+R20+R21</f>
        <v>36476</v>
      </c>
      <c r="S18" s="68">
        <f>SUM(S19:S21)</f>
        <v>36604</v>
      </c>
      <c r="T18" s="68">
        <f>SUM(T19:T21)</f>
        <v>35673</v>
      </c>
      <c r="U18" s="68"/>
    </row>
    <row r="19" spans="1:21" ht="15" customHeight="1" x14ac:dyDescent="0.25">
      <c r="A19" s="25" t="s">
        <v>20</v>
      </c>
      <c r="B19" s="34">
        <v>27437</v>
      </c>
      <c r="C19" s="34">
        <v>28804</v>
      </c>
      <c r="D19" s="34">
        <v>29017</v>
      </c>
      <c r="E19" s="34">
        <v>30298</v>
      </c>
      <c r="F19" s="34">
        <v>28246</v>
      </c>
      <c r="G19" s="34">
        <v>29414</v>
      </c>
      <c r="H19" s="34">
        <v>30075</v>
      </c>
      <c r="I19" s="34">
        <v>31208</v>
      </c>
      <c r="J19" s="34">
        <v>34165</v>
      </c>
      <c r="K19" s="34">
        <v>33562</v>
      </c>
      <c r="L19" s="34">
        <v>34387</v>
      </c>
      <c r="M19" s="34">
        <v>34482</v>
      </c>
      <c r="N19" s="34">
        <v>33704</v>
      </c>
      <c r="O19" s="34">
        <v>34556</v>
      </c>
      <c r="P19" s="34">
        <v>34193</v>
      </c>
      <c r="Q19" s="34">
        <v>34289</v>
      </c>
      <c r="R19" s="34">
        <v>35516</v>
      </c>
      <c r="S19" s="34">
        <v>35563</v>
      </c>
      <c r="T19" s="34">
        <v>35016</v>
      </c>
      <c r="U19" s="34"/>
    </row>
    <row r="20" spans="1:21" ht="15" customHeight="1" x14ac:dyDescent="0.25">
      <c r="A20" s="25" t="s">
        <v>21</v>
      </c>
      <c r="B20" s="34">
        <v>1326</v>
      </c>
      <c r="C20" s="34">
        <v>1272</v>
      </c>
      <c r="D20" s="34">
        <v>1229</v>
      </c>
      <c r="E20" s="34">
        <v>1149</v>
      </c>
      <c r="F20" s="34">
        <v>1027</v>
      </c>
      <c r="G20" s="34">
        <v>1164</v>
      </c>
      <c r="H20" s="34">
        <v>1103</v>
      </c>
      <c r="I20" s="34">
        <v>1302</v>
      </c>
      <c r="J20" s="34">
        <v>1159</v>
      </c>
      <c r="K20" s="34">
        <v>1129</v>
      </c>
      <c r="L20" s="34">
        <v>1156</v>
      </c>
      <c r="M20" s="34">
        <v>1105</v>
      </c>
      <c r="N20" s="34">
        <v>1079</v>
      </c>
      <c r="O20" s="34">
        <v>885</v>
      </c>
      <c r="P20" s="34">
        <v>786</v>
      </c>
      <c r="Q20" s="34">
        <v>945</v>
      </c>
      <c r="R20" s="34">
        <v>789</v>
      </c>
      <c r="S20" s="34">
        <v>873</v>
      </c>
      <c r="T20" s="34">
        <v>586</v>
      </c>
      <c r="U20" s="34"/>
    </row>
    <row r="21" spans="1:21" ht="15" customHeight="1" x14ac:dyDescent="0.25">
      <c r="A21" s="25" t="s">
        <v>22</v>
      </c>
      <c r="B21" s="34">
        <v>340</v>
      </c>
      <c r="C21" s="34">
        <v>268</v>
      </c>
      <c r="D21" s="34">
        <v>308</v>
      </c>
      <c r="E21" s="34">
        <v>195</v>
      </c>
      <c r="F21" s="34">
        <v>242</v>
      </c>
      <c r="G21" s="34">
        <v>325</v>
      </c>
      <c r="H21" s="34">
        <v>226</v>
      </c>
      <c r="I21" s="34">
        <v>296</v>
      </c>
      <c r="J21" s="34">
        <v>187</v>
      </c>
      <c r="K21" s="34">
        <v>146</v>
      </c>
      <c r="L21" s="34">
        <v>160</v>
      </c>
      <c r="M21" s="34">
        <v>160</v>
      </c>
      <c r="N21" s="34">
        <v>139</v>
      </c>
      <c r="O21" s="34">
        <v>103</v>
      </c>
      <c r="P21" s="34">
        <v>72</v>
      </c>
      <c r="Q21" s="34">
        <v>112</v>
      </c>
      <c r="R21" s="34">
        <v>171</v>
      </c>
      <c r="S21" s="34">
        <v>168</v>
      </c>
      <c r="T21" s="34">
        <v>71</v>
      </c>
      <c r="U21" s="34"/>
    </row>
    <row r="22" spans="1:21" ht="15" customHeight="1" x14ac:dyDescent="0.25">
      <c r="A22" s="26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</row>
    <row r="23" spans="1:21" ht="15" customHeight="1" x14ac:dyDescent="0.25">
      <c r="A23" s="24" t="s">
        <v>245</v>
      </c>
      <c r="B23" s="68">
        <f t="shared" ref="B23:M23" si="13">SUM(B24:B26)</f>
        <v>5912</v>
      </c>
      <c r="C23" s="68">
        <f t="shared" si="13"/>
        <v>5966</v>
      </c>
      <c r="D23" s="68">
        <f t="shared" si="13"/>
        <v>5914</v>
      </c>
      <c r="E23" s="68">
        <f t="shared" si="13"/>
        <v>5851</v>
      </c>
      <c r="F23" s="68">
        <f t="shared" si="13"/>
        <v>5770</v>
      </c>
      <c r="G23" s="68">
        <f t="shared" si="13"/>
        <v>5653</v>
      </c>
      <c r="H23" s="68">
        <f t="shared" si="13"/>
        <v>5865</v>
      </c>
      <c r="I23" s="68">
        <f t="shared" si="13"/>
        <v>5794</v>
      </c>
      <c r="J23" s="68">
        <f t="shared" si="13"/>
        <v>5371</v>
      </c>
      <c r="K23" s="68">
        <f t="shared" si="13"/>
        <v>5448</v>
      </c>
      <c r="L23" s="68">
        <f t="shared" si="13"/>
        <v>5416</v>
      </c>
      <c r="M23" s="68">
        <f t="shared" si="13"/>
        <v>5481</v>
      </c>
      <c r="N23" s="68">
        <f t="shared" ref="N23:S23" si="14">SUM(N24:N26)</f>
        <v>5483</v>
      </c>
      <c r="O23" s="68">
        <f t="shared" si="14"/>
        <v>5760</v>
      </c>
      <c r="P23" s="68">
        <f t="shared" si="14"/>
        <v>5322</v>
      </c>
      <c r="Q23" s="68">
        <f t="shared" si="14"/>
        <v>5528</v>
      </c>
      <c r="R23" s="68">
        <f t="shared" si="14"/>
        <v>5395</v>
      </c>
      <c r="S23" s="68">
        <f t="shared" si="14"/>
        <v>5352</v>
      </c>
      <c r="T23" s="68">
        <f t="shared" ref="T23" si="15">SUM(T24:T26)</f>
        <v>5231</v>
      </c>
      <c r="U23" s="68"/>
    </row>
    <row r="24" spans="1:21" ht="15" customHeight="1" x14ac:dyDescent="0.25">
      <c r="A24" s="25" t="s">
        <v>20</v>
      </c>
      <c r="B24" s="34">
        <v>5524</v>
      </c>
      <c r="C24" s="34">
        <v>5616</v>
      </c>
      <c r="D24" s="34">
        <v>5555</v>
      </c>
      <c r="E24" s="34">
        <v>5537</v>
      </c>
      <c r="F24" s="34">
        <v>5423</v>
      </c>
      <c r="G24" s="34">
        <v>5280</v>
      </c>
      <c r="H24" s="34">
        <v>5554</v>
      </c>
      <c r="I24" s="34">
        <v>5433</v>
      </c>
      <c r="J24" s="34">
        <v>5103</v>
      </c>
      <c r="K24" s="34">
        <v>5093</v>
      </c>
      <c r="L24" s="34">
        <v>5079</v>
      </c>
      <c r="M24" s="34">
        <v>5194</v>
      </c>
      <c r="N24" s="34">
        <v>5144</v>
      </c>
      <c r="O24" s="34">
        <v>5441</v>
      </c>
      <c r="P24" s="34">
        <v>5124</v>
      </c>
      <c r="Q24" s="34">
        <v>5325</v>
      </c>
      <c r="R24" s="34">
        <v>5189</v>
      </c>
      <c r="S24" s="34">
        <v>5214</v>
      </c>
      <c r="T24" s="34">
        <v>5050</v>
      </c>
      <c r="U24" s="34"/>
    </row>
    <row r="25" spans="1:21" ht="15" customHeight="1" x14ac:dyDescent="0.25">
      <c r="A25" s="25" t="s">
        <v>21</v>
      </c>
      <c r="B25" s="34">
        <v>313</v>
      </c>
      <c r="C25" s="34">
        <v>252</v>
      </c>
      <c r="D25" s="34">
        <v>308</v>
      </c>
      <c r="E25" s="34">
        <v>269</v>
      </c>
      <c r="F25" s="34">
        <v>305</v>
      </c>
      <c r="G25" s="34">
        <v>336</v>
      </c>
      <c r="H25" s="34">
        <v>262</v>
      </c>
      <c r="I25" s="34">
        <v>311</v>
      </c>
      <c r="J25" s="34">
        <v>228</v>
      </c>
      <c r="K25" s="34">
        <v>311</v>
      </c>
      <c r="L25" s="34">
        <v>289</v>
      </c>
      <c r="M25" s="34">
        <v>257</v>
      </c>
      <c r="N25" s="34">
        <v>287</v>
      </c>
      <c r="O25" s="34">
        <v>287</v>
      </c>
      <c r="P25" s="34">
        <v>172</v>
      </c>
      <c r="Q25" s="34">
        <v>183</v>
      </c>
      <c r="R25" s="34">
        <v>173</v>
      </c>
      <c r="S25" s="34">
        <v>114</v>
      </c>
      <c r="T25" s="34">
        <v>160</v>
      </c>
      <c r="U25" s="34"/>
    </row>
    <row r="26" spans="1:21" ht="15" customHeight="1" x14ac:dyDescent="0.25">
      <c r="A26" s="25" t="s">
        <v>22</v>
      </c>
      <c r="B26" s="34">
        <v>75</v>
      </c>
      <c r="C26" s="34">
        <v>98</v>
      </c>
      <c r="D26" s="34">
        <v>51</v>
      </c>
      <c r="E26" s="34">
        <v>45</v>
      </c>
      <c r="F26" s="34">
        <v>42</v>
      </c>
      <c r="G26" s="34">
        <v>37</v>
      </c>
      <c r="H26" s="34">
        <v>49</v>
      </c>
      <c r="I26" s="34">
        <v>50</v>
      </c>
      <c r="J26" s="34">
        <v>40</v>
      </c>
      <c r="K26" s="34">
        <v>44</v>
      </c>
      <c r="L26" s="34">
        <v>48</v>
      </c>
      <c r="M26" s="34">
        <v>30</v>
      </c>
      <c r="N26" s="34">
        <v>52</v>
      </c>
      <c r="O26" s="34">
        <v>32</v>
      </c>
      <c r="P26" s="34">
        <v>26</v>
      </c>
      <c r="Q26" s="34">
        <v>20</v>
      </c>
      <c r="R26" s="34">
        <v>33</v>
      </c>
      <c r="S26" s="34">
        <v>24</v>
      </c>
      <c r="T26" s="34">
        <v>21</v>
      </c>
      <c r="U26" s="34"/>
    </row>
    <row r="27" spans="1:21" s="27" customFormat="1" ht="15" customHeight="1" x14ac:dyDescent="0.25">
      <c r="A27" s="322" t="s">
        <v>243</v>
      </c>
      <c r="B27" s="322"/>
      <c r="C27" s="322"/>
      <c r="D27" s="322"/>
      <c r="E27" s="322"/>
      <c r="F27" s="322"/>
      <c r="G27" s="322"/>
      <c r="H27" s="322"/>
      <c r="I27" s="322"/>
      <c r="J27" s="322"/>
      <c r="K27" s="322"/>
      <c r="L27" s="322"/>
      <c r="M27" s="322"/>
      <c r="N27" s="322"/>
      <c r="O27" s="322"/>
      <c r="P27" s="322"/>
      <c r="Q27" s="322"/>
      <c r="R27" s="322"/>
      <c r="S27" s="274"/>
      <c r="T27" s="307"/>
      <c r="U27" s="274"/>
    </row>
    <row r="28" spans="1:21" ht="15" customHeight="1" x14ac:dyDescent="0.25">
      <c r="A28" s="24" t="s">
        <v>19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</row>
    <row r="29" spans="1:21" ht="15" customHeight="1" x14ac:dyDescent="0.25">
      <c r="A29" s="25" t="s">
        <v>20</v>
      </c>
      <c r="B29" s="36">
        <f t="shared" ref="B29:M29" si="16">B9/B8*100</f>
        <v>84.9265287392234</v>
      </c>
      <c r="C29" s="36">
        <f t="shared" si="16"/>
        <v>85.01656307429387</v>
      </c>
      <c r="D29" s="36">
        <f t="shared" si="16"/>
        <v>85.040059772653237</v>
      </c>
      <c r="E29" s="36">
        <f t="shared" si="16"/>
        <v>85.226403691149812</v>
      </c>
      <c r="F29" s="36">
        <f t="shared" si="16"/>
        <v>84.055171701153952</v>
      </c>
      <c r="G29" s="36">
        <f t="shared" si="16"/>
        <v>82.363071857555568</v>
      </c>
      <c r="H29" s="36">
        <f t="shared" si="16"/>
        <v>81.981908075737181</v>
      </c>
      <c r="I29" s="36">
        <f t="shared" si="16"/>
        <v>82.502550371081497</v>
      </c>
      <c r="J29" s="36">
        <f t="shared" si="16"/>
        <v>88.236032744520642</v>
      </c>
      <c r="K29" s="36">
        <f t="shared" si="16"/>
        <v>86.017446099685543</v>
      </c>
      <c r="L29" s="36">
        <f t="shared" si="16"/>
        <v>85.879470786121942</v>
      </c>
      <c r="M29" s="36">
        <f t="shared" si="16"/>
        <v>86.040575581296167</v>
      </c>
      <c r="N29" s="36">
        <f t="shared" ref="N29:S29" si="17">N9/N8*100</f>
        <v>86.561656722152776</v>
      </c>
      <c r="O29" s="36">
        <f t="shared" si="17"/>
        <v>88.204178193351183</v>
      </c>
      <c r="P29" s="36">
        <f t="shared" si="17"/>
        <v>90.491363751197738</v>
      </c>
      <c r="Q29" s="36">
        <f t="shared" si="17"/>
        <v>90.207087481098071</v>
      </c>
      <c r="R29" s="36">
        <f t="shared" si="17"/>
        <v>90.287864225067864</v>
      </c>
      <c r="S29" s="36">
        <f t="shared" si="17"/>
        <v>90.662821321181198</v>
      </c>
      <c r="T29" s="36">
        <f t="shared" ref="T29" si="18">T9/T8*100</f>
        <v>97.575324854421623</v>
      </c>
      <c r="U29" s="36"/>
    </row>
    <row r="30" spans="1:21" ht="15" customHeight="1" x14ac:dyDescent="0.25">
      <c r="A30" s="25" t="s">
        <v>21</v>
      </c>
      <c r="B30" s="36">
        <f t="shared" ref="B30:M30" si="19">B10/B8*100</f>
        <v>8.3711348258657896</v>
      </c>
      <c r="C30" s="36">
        <f t="shared" si="19"/>
        <v>8.7573597406093793</v>
      </c>
      <c r="D30" s="36">
        <f t="shared" si="19"/>
        <v>8.9569242834206975</v>
      </c>
      <c r="E30" s="36">
        <f t="shared" si="19"/>
        <v>8.6225275144393354</v>
      </c>
      <c r="F30" s="36">
        <f t="shared" si="19"/>
        <v>9.5954326956514837</v>
      </c>
      <c r="G30" s="36">
        <f t="shared" si="19"/>
        <v>11.054347695787165</v>
      </c>
      <c r="H30" s="36">
        <f t="shared" si="19"/>
        <v>11.093859110290309</v>
      </c>
      <c r="I30" s="36">
        <f t="shared" si="19"/>
        <v>10.853457381244901</v>
      </c>
      <c r="J30" s="36">
        <f t="shared" si="19"/>
        <v>9.2261048845395148</v>
      </c>
      <c r="K30" s="36">
        <f t="shared" si="19"/>
        <v>10.398236904642092</v>
      </c>
      <c r="L30" s="36">
        <f t="shared" si="19"/>
        <v>10.6010142429162</v>
      </c>
      <c r="M30" s="36">
        <f t="shared" si="19"/>
        <v>10.42494754260564</v>
      </c>
      <c r="N30" s="36">
        <f t="shared" ref="N30:S30" si="20">N10/N8*100</f>
        <v>10.081131333830927</v>
      </c>
      <c r="O30" s="36">
        <f t="shared" si="20"/>
        <v>9.2959287262610317</v>
      </c>
      <c r="P30" s="36">
        <f t="shared" si="20"/>
        <v>7.2995591404946643</v>
      </c>
      <c r="Q30" s="36">
        <f t="shared" si="20"/>
        <v>7.5717359623194893</v>
      </c>
      <c r="R30" s="36">
        <f t="shared" si="20"/>
        <v>7.267036361436376</v>
      </c>
      <c r="S30" s="36">
        <f t="shared" si="20"/>
        <v>7.073903018080256</v>
      </c>
      <c r="T30" s="36">
        <f t="shared" ref="T30" si="21">T10/T8*100</f>
        <v>1.8557072506706171</v>
      </c>
      <c r="U30" s="36"/>
    </row>
    <row r="31" spans="1:21" ht="15" customHeight="1" x14ac:dyDescent="0.25">
      <c r="A31" s="25" t="s">
        <v>22</v>
      </c>
      <c r="B31" s="36">
        <f t="shared" ref="B31:M31" si="22">B11/B8*100</f>
        <v>6.7023364349108094</v>
      </c>
      <c r="C31" s="36">
        <f t="shared" si="22"/>
        <v>6.2260771850967451</v>
      </c>
      <c r="D31" s="36">
        <f t="shared" si="22"/>
        <v>6.0030159439260729</v>
      </c>
      <c r="E31" s="36">
        <f t="shared" si="22"/>
        <v>6.1510687944108575</v>
      </c>
      <c r="F31" s="36">
        <f t="shared" si="22"/>
        <v>6.3493956031945702</v>
      </c>
      <c r="G31" s="36">
        <f t="shared" si="22"/>
        <v>6.5825804466572633</v>
      </c>
      <c r="H31" s="36">
        <f t="shared" si="22"/>
        <v>6.9242328139725196</v>
      </c>
      <c r="I31" s="36">
        <f t="shared" si="22"/>
        <v>6.6439922476736006</v>
      </c>
      <c r="J31" s="36">
        <f t="shared" si="22"/>
        <v>2.5378623709398456</v>
      </c>
      <c r="K31" s="36">
        <f t="shared" si="22"/>
        <v>3.5843169956723653</v>
      </c>
      <c r="L31" s="36">
        <f t="shared" si="22"/>
        <v>3.5195149709618576</v>
      </c>
      <c r="M31" s="36">
        <f t="shared" si="22"/>
        <v>3.5344768760981937</v>
      </c>
      <c r="N31" s="36">
        <f t="shared" ref="N31:S31" si="23">N11/N8*100</f>
        <v>3.3572119440162882</v>
      </c>
      <c r="O31" s="36">
        <f t="shared" si="23"/>
        <v>2.4998930803877917</v>
      </c>
      <c r="P31" s="36">
        <f t="shared" si="23"/>
        <v>2.209077108307596</v>
      </c>
      <c r="Q31" s="36">
        <f t="shared" si="23"/>
        <v>2.22117655658244</v>
      </c>
      <c r="R31" s="36">
        <f t="shared" si="23"/>
        <v>2.4450994134957615</v>
      </c>
      <c r="S31" s="36">
        <f t="shared" si="23"/>
        <v>2.263275660738552</v>
      </c>
      <c r="T31" s="36">
        <f t="shared" ref="T31" si="24">T11/T8*100</f>
        <v>0.56896789490775956</v>
      </c>
      <c r="U31" s="36"/>
    </row>
    <row r="32" spans="1:21" ht="15" customHeight="1" x14ac:dyDescent="0.25">
      <c r="A32" s="26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5" customHeight="1" x14ac:dyDescent="0.25">
      <c r="A33" s="24" t="s">
        <v>23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5" customHeight="1" x14ac:dyDescent="0.25">
      <c r="A34" s="25" t="s">
        <v>20</v>
      </c>
      <c r="B34" s="36">
        <f t="shared" ref="B34:M34" si="25">B14/B13*100</f>
        <v>84.250770294912911</v>
      </c>
      <c r="C34" s="36">
        <f t="shared" si="25"/>
        <v>84.271094911353913</v>
      </c>
      <c r="D34" s="36">
        <f t="shared" si="25"/>
        <v>84.29246798742389</v>
      </c>
      <c r="E34" s="36">
        <f t="shared" si="25"/>
        <v>84.407240430238247</v>
      </c>
      <c r="F34" s="36">
        <f t="shared" si="25"/>
        <v>83.198203203802166</v>
      </c>
      <c r="G34" s="36">
        <f t="shared" si="25"/>
        <v>81.374767761152853</v>
      </c>
      <c r="H34" s="36">
        <f t="shared" si="25"/>
        <v>80.884604075137517</v>
      </c>
      <c r="I34" s="36">
        <f t="shared" si="25"/>
        <v>81.460941420276441</v>
      </c>
      <c r="J34" s="36">
        <f t="shared" si="25"/>
        <v>87.530471648118706</v>
      </c>
      <c r="K34" s="36">
        <f t="shared" si="25"/>
        <v>85.121118888635124</v>
      </c>
      <c r="L34" s="36">
        <f t="shared" si="25"/>
        <v>84.928800818544531</v>
      </c>
      <c r="M34" s="36">
        <f t="shared" si="25"/>
        <v>85.057887796803541</v>
      </c>
      <c r="N34" s="36">
        <f t="shared" ref="N34:S34" si="26">N14/N13*100</f>
        <v>85.622670878986327</v>
      </c>
      <c r="O34" s="36">
        <f t="shared" si="26"/>
        <v>87.319427727661903</v>
      </c>
      <c r="P34" s="36">
        <f t="shared" si="26"/>
        <v>89.793882645440064</v>
      </c>
      <c r="Q34" s="36">
        <f t="shared" si="26"/>
        <v>89.516064014189539</v>
      </c>
      <c r="R34" s="36">
        <f t="shared" si="26"/>
        <v>89.555671112816427</v>
      </c>
      <c r="S34" s="36">
        <f t="shared" si="26"/>
        <v>89.973651296170004</v>
      </c>
      <c r="T34" s="36">
        <f t="shared" ref="T34" si="27">T14/T13*100</f>
        <v>97.537694344257886</v>
      </c>
      <c r="U34" s="36"/>
    </row>
    <row r="35" spans="1:21" ht="15" customHeight="1" x14ac:dyDescent="0.25">
      <c r="A35" s="25" t="s">
        <v>21</v>
      </c>
      <c r="B35" s="36">
        <f t="shared" ref="B35:M35" si="28">B15/B13*100</f>
        <v>8.6419753086419746</v>
      </c>
      <c r="C35" s="36">
        <f t="shared" si="28"/>
        <v>9.1050147393528125</v>
      </c>
      <c r="D35" s="36">
        <f t="shared" si="28"/>
        <v>9.3201383623758502</v>
      </c>
      <c r="E35" s="36">
        <f t="shared" si="28"/>
        <v>9.0055806021309284</v>
      </c>
      <c r="F35" s="36">
        <f t="shared" si="28"/>
        <v>10.034320346024311</v>
      </c>
      <c r="G35" s="36">
        <f t="shared" si="28"/>
        <v>11.602027752272816</v>
      </c>
      <c r="H35" s="36">
        <f t="shared" si="28"/>
        <v>11.692669595599682</v>
      </c>
      <c r="I35" s="36">
        <f t="shared" si="28"/>
        <v>11.413129660886243</v>
      </c>
      <c r="J35" s="36">
        <f t="shared" si="28"/>
        <v>9.7526938703409289</v>
      </c>
      <c r="K35" s="36">
        <f t="shared" si="28"/>
        <v>11.013780100585329</v>
      </c>
      <c r="L35" s="36">
        <f t="shared" si="28"/>
        <v>11.268034417324943</v>
      </c>
      <c r="M35" s="36">
        <f t="shared" si="28"/>
        <v>11.111370884028018</v>
      </c>
      <c r="N35" s="36">
        <f t="shared" ref="N35:S35" si="29">N15/N13*100</f>
        <v>10.737535792998271</v>
      </c>
      <c r="O35" s="36">
        <f t="shared" si="29"/>
        <v>9.9579357496494652</v>
      </c>
      <c r="P35" s="36">
        <f t="shared" si="29"/>
        <v>7.7980731636407379</v>
      </c>
      <c r="Q35" s="36">
        <f t="shared" si="29"/>
        <v>8.0672793969444108</v>
      </c>
      <c r="R35" s="36">
        <f t="shared" si="29"/>
        <v>7.7922897502953443</v>
      </c>
      <c r="S35" s="36">
        <f t="shared" si="29"/>
        <v>7.5724211866731421</v>
      </c>
      <c r="T35" s="36">
        <f t="shared" ref="T35" si="30">T15/T13*100</f>
        <v>1.8589025207863326</v>
      </c>
      <c r="U35" s="36"/>
    </row>
    <row r="36" spans="1:21" ht="15" customHeight="1" x14ac:dyDescent="0.25">
      <c r="A36" s="25" t="s">
        <v>22</v>
      </c>
      <c r="B36" s="36">
        <f t="shared" ref="B36:M36" si="31">B16/B13*100</f>
        <v>7.1072543964451143</v>
      </c>
      <c r="C36" s="36">
        <f t="shared" si="31"/>
        <v>6.6238903492932666</v>
      </c>
      <c r="D36" s="36">
        <f t="shared" si="31"/>
        <v>6.3873936502002557</v>
      </c>
      <c r="E36" s="36">
        <f t="shared" si="31"/>
        <v>6.5871789676308188</v>
      </c>
      <c r="F36" s="36">
        <f t="shared" si="31"/>
        <v>6.7674764501735245</v>
      </c>
      <c r="G36" s="36">
        <f t="shared" si="31"/>
        <v>7.0232044865743317</v>
      </c>
      <c r="H36" s="36">
        <f t="shared" si="31"/>
        <v>7.422726329262809</v>
      </c>
      <c r="I36" s="36">
        <f t="shared" si="31"/>
        <v>7.1259289188373112</v>
      </c>
      <c r="J36" s="36">
        <f t="shared" si="31"/>
        <v>2.7168344815403636</v>
      </c>
      <c r="K36" s="36">
        <f t="shared" si="31"/>
        <v>3.8651010107795583</v>
      </c>
      <c r="L36" s="36">
        <f t="shared" si="31"/>
        <v>3.8031647641305364</v>
      </c>
      <c r="M36" s="36">
        <f t="shared" si="31"/>
        <v>3.8307413191684354</v>
      </c>
      <c r="N36" s="36">
        <f t="shared" ref="N36:S36" si="32">N16/N13*100</f>
        <v>3.6397933280154011</v>
      </c>
      <c r="O36" s="36">
        <f t="shared" si="32"/>
        <v>2.7226365226886378</v>
      </c>
      <c r="P36" s="36">
        <f t="shared" si="32"/>
        <v>2.4080441909192074</v>
      </c>
      <c r="Q36" s="36">
        <f t="shared" si="32"/>
        <v>2.4166565888660458</v>
      </c>
      <c r="R36" s="36">
        <f t="shared" si="32"/>
        <v>2.6520391368882335</v>
      </c>
      <c r="S36" s="36">
        <f t="shared" si="32"/>
        <v>2.4539275171568562</v>
      </c>
      <c r="T36" s="36">
        <f t="shared" ref="T36" si="33">T16/T13*100</f>
        <v>0.60340313495578468</v>
      </c>
      <c r="U36" s="36"/>
    </row>
    <row r="37" spans="1:21" ht="15" customHeight="1" x14ac:dyDescent="0.25">
      <c r="A37" s="26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5" customHeight="1" x14ac:dyDescent="0.25">
      <c r="A38" s="24" t="s">
        <v>24</v>
      </c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5" customHeight="1" x14ac:dyDescent="0.25">
      <c r="A39" s="25" t="s">
        <v>20</v>
      </c>
      <c r="B39" s="36">
        <f t="shared" ref="B39:M39" si="34">B19/B18*100</f>
        <v>94.275504243548781</v>
      </c>
      <c r="C39" s="36">
        <f t="shared" si="34"/>
        <v>94.924861587134188</v>
      </c>
      <c r="D39" s="36">
        <f t="shared" si="34"/>
        <v>94.96956208679714</v>
      </c>
      <c r="E39" s="36">
        <f t="shared" si="34"/>
        <v>95.752480879843247</v>
      </c>
      <c r="F39" s="36">
        <f t="shared" si="34"/>
        <v>95.700491275622568</v>
      </c>
      <c r="G39" s="36">
        <f t="shared" si="34"/>
        <v>95.181697569815228</v>
      </c>
      <c r="H39" s="36">
        <f t="shared" si="34"/>
        <v>95.768055024837594</v>
      </c>
      <c r="I39" s="36">
        <f t="shared" si="34"/>
        <v>95.128939828080235</v>
      </c>
      <c r="J39" s="36">
        <f t="shared" si="34"/>
        <v>96.209625186561908</v>
      </c>
      <c r="K39" s="36">
        <f t="shared" si="34"/>
        <v>96.340098171484343</v>
      </c>
      <c r="L39" s="36">
        <f t="shared" si="34"/>
        <v>96.314035235134298</v>
      </c>
      <c r="M39" s="36">
        <f t="shared" si="34"/>
        <v>96.461241502783452</v>
      </c>
      <c r="N39" s="36">
        <f t="shared" ref="N39:S39" si="35">N19/N18*100</f>
        <v>96.512227249298434</v>
      </c>
      <c r="O39" s="36">
        <f t="shared" si="35"/>
        <v>97.220346612649109</v>
      </c>
      <c r="P39" s="36">
        <f t="shared" si="35"/>
        <v>97.55213831274429</v>
      </c>
      <c r="Q39" s="36">
        <f t="shared" si="35"/>
        <v>97.009562609630507</v>
      </c>
      <c r="R39" s="36">
        <f t="shared" si="35"/>
        <v>97.368132470665643</v>
      </c>
      <c r="S39" s="36">
        <f t="shared" si="35"/>
        <v>97.156048519287509</v>
      </c>
      <c r="T39" s="36">
        <f t="shared" ref="T39" si="36">T19/T18*100</f>
        <v>98.158270961231182</v>
      </c>
      <c r="U39" s="36"/>
    </row>
    <row r="40" spans="1:21" ht="15" customHeight="1" x14ac:dyDescent="0.25">
      <c r="A40" s="25" t="s">
        <v>21</v>
      </c>
      <c r="B40" s="36">
        <f t="shared" ref="B40:M40" si="37">B20/B18*100</f>
        <v>4.5562313163591384</v>
      </c>
      <c r="C40" s="36">
        <f t="shared" si="37"/>
        <v>4.1919325072501978</v>
      </c>
      <c r="D40" s="36">
        <f t="shared" si="37"/>
        <v>4.0223865942266155</v>
      </c>
      <c r="E40" s="36">
        <f t="shared" si="37"/>
        <v>3.631249604955439</v>
      </c>
      <c r="F40" s="36">
        <f t="shared" si="37"/>
        <v>3.4795866508554969</v>
      </c>
      <c r="G40" s="36">
        <f t="shared" si="37"/>
        <v>3.7666245995534413</v>
      </c>
      <c r="H40" s="36">
        <f t="shared" si="37"/>
        <v>3.5122914278435871</v>
      </c>
      <c r="I40" s="36">
        <f t="shared" si="37"/>
        <v>3.9687861976467715</v>
      </c>
      <c r="J40" s="36">
        <f t="shared" si="37"/>
        <v>3.2637774210807922</v>
      </c>
      <c r="K40" s="36">
        <f t="shared" si="37"/>
        <v>3.2408071877601397</v>
      </c>
      <c r="L40" s="36">
        <f t="shared" si="37"/>
        <v>3.2378231521160683</v>
      </c>
      <c r="M40" s="36">
        <f t="shared" si="37"/>
        <v>3.0911684896634681</v>
      </c>
      <c r="N40" s="36">
        <f t="shared" ref="N40:S40" si="38">N20/N18*100</f>
        <v>3.0897428555065574</v>
      </c>
      <c r="O40" s="36">
        <f t="shared" si="38"/>
        <v>2.4898717083051993</v>
      </c>
      <c r="P40" s="36">
        <f t="shared" si="38"/>
        <v>2.2424467204929956</v>
      </c>
      <c r="Q40" s="36">
        <f t="shared" si="38"/>
        <v>2.6735698523170939</v>
      </c>
      <c r="R40" s="36">
        <f t="shared" si="38"/>
        <v>2.1630661256716746</v>
      </c>
      <c r="S40" s="36">
        <f t="shared" si="38"/>
        <v>2.3849852475139328</v>
      </c>
      <c r="T40" s="36">
        <f t="shared" ref="T40" si="39">T20/T18*100</f>
        <v>1.6426989599977575</v>
      </c>
      <c r="U40" s="36"/>
    </row>
    <row r="41" spans="1:21" s="28" customFormat="1" ht="15" customHeight="1" x14ac:dyDescent="0.25">
      <c r="A41" s="25" t="s">
        <v>22</v>
      </c>
      <c r="B41" s="36">
        <f t="shared" ref="B41:M41" si="40">B21/B18*100</f>
        <v>1.1682644400920867</v>
      </c>
      <c r="C41" s="36">
        <f t="shared" si="40"/>
        <v>0.88320590561560774</v>
      </c>
      <c r="D41" s="36">
        <f t="shared" si="40"/>
        <v>1.0080513189762388</v>
      </c>
      <c r="E41" s="36">
        <f t="shared" si="40"/>
        <v>0.61626951520131468</v>
      </c>
      <c r="F41" s="36">
        <f t="shared" si="40"/>
        <v>0.81992207352193802</v>
      </c>
      <c r="G41" s="36">
        <f t="shared" si="40"/>
        <v>1.0516778306313304</v>
      </c>
      <c r="H41" s="36">
        <f t="shared" si="40"/>
        <v>0.71965354731881293</v>
      </c>
      <c r="I41" s="36">
        <f t="shared" si="40"/>
        <v>0.90227397427299882</v>
      </c>
      <c r="J41" s="36">
        <f t="shared" si="40"/>
        <v>0.52659739235729774</v>
      </c>
      <c r="K41" s="36">
        <f t="shared" si="40"/>
        <v>0.41909464075551861</v>
      </c>
      <c r="L41" s="36">
        <f t="shared" si="40"/>
        <v>0.44814161274962888</v>
      </c>
      <c r="M41" s="36">
        <f t="shared" si="40"/>
        <v>0.44759000755308137</v>
      </c>
      <c r="N41" s="36">
        <f t="shared" ref="N41:S41" si="41">N21/N18*100</f>
        <v>0.39802989519500598</v>
      </c>
      <c r="O41" s="36">
        <f t="shared" si="41"/>
        <v>0.28978167904568986</v>
      </c>
      <c r="P41" s="36">
        <f t="shared" si="41"/>
        <v>0.20541496676271717</v>
      </c>
      <c r="Q41" s="36">
        <f t="shared" si="41"/>
        <v>0.31686753805239631</v>
      </c>
      <c r="R41" s="36">
        <f t="shared" si="41"/>
        <v>0.4688014036626823</v>
      </c>
      <c r="S41" s="36">
        <f t="shared" si="41"/>
        <v>0.45896623319855756</v>
      </c>
      <c r="T41" s="36">
        <f t="shared" ref="T41" si="42">T21/T18*100</f>
        <v>0.19903007877105933</v>
      </c>
      <c r="U41" s="36"/>
    </row>
    <row r="42" spans="1:21" ht="15" customHeight="1" x14ac:dyDescent="0.25">
      <c r="A42" s="26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</row>
    <row r="43" spans="1:21" ht="15" customHeight="1" x14ac:dyDescent="0.25">
      <c r="A43" s="24" t="s">
        <v>245</v>
      </c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5" customHeight="1" x14ac:dyDescent="0.25">
      <c r="A44" s="25" t="s">
        <v>20</v>
      </c>
      <c r="B44" s="36">
        <f t="shared" ref="B44:M44" si="43">B24/B23*100</f>
        <v>93.437077131258462</v>
      </c>
      <c r="C44" s="36">
        <f t="shared" si="43"/>
        <v>94.133422728796518</v>
      </c>
      <c r="D44" s="36">
        <f t="shared" si="43"/>
        <v>93.929658437605681</v>
      </c>
      <c r="E44" s="36">
        <f t="shared" si="43"/>
        <v>94.633396000683646</v>
      </c>
      <c r="F44" s="36">
        <f t="shared" si="43"/>
        <v>93.98613518197574</v>
      </c>
      <c r="G44" s="36">
        <f t="shared" si="43"/>
        <v>93.401733592782605</v>
      </c>
      <c r="H44" s="36">
        <f t="shared" si="43"/>
        <v>94.697357203751068</v>
      </c>
      <c r="I44" s="36">
        <f t="shared" si="43"/>
        <v>93.769416637901287</v>
      </c>
      <c r="J44" s="36">
        <f t="shared" si="43"/>
        <v>95.010240178737675</v>
      </c>
      <c r="K44" s="36">
        <f t="shared" si="43"/>
        <v>93.483847283406746</v>
      </c>
      <c r="L44" s="36">
        <f t="shared" si="43"/>
        <v>93.777695716395854</v>
      </c>
      <c r="M44" s="36">
        <f t="shared" si="43"/>
        <v>94.76372924648787</v>
      </c>
      <c r="N44" s="36">
        <f t="shared" ref="N44:S44" si="44">N24/N23*100</f>
        <v>93.817253328469818</v>
      </c>
      <c r="O44" s="36">
        <f t="shared" si="44"/>
        <v>94.461805555555557</v>
      </c>
      <c r="P44" s="36">
        <f t="shared" si="44"/>
        <v>96.279594137542276</v>
      </c>
      <c r="Q44" s="36">
        <f t="shared" si="44"/>
        <v>96.327785817655581</v>
      </c>
      <c r="R44" s="36">
        <f t="shared" si="44"/>
        <v>96.181649675625579</v>
      </c>
      <c r="S44" s="36">
        <f t="shared" si="44"/>
        <v>97.421524663677133</v>
      </c>
      <c r="T44" s="36">
        <f t="shared" ref="T44" si="45">T24/T23*100</f>
        <v>96.53985853565284</v>
      </c>
      <c r="U44" s="36"/>
    </row>
    <row r="45" spans="1:21" ht="15" customHeight="1" x14ac:dyDescent="0.25">
      <c r="A45" s="25" t="s">
        <v>21</v>
      </c>
      <c r="B45" s="36">
        <f t="shared" ref="B45:M45" si="46">B25/B23*100</f>
        <v>5.2943166441136666</v>
      </c>
      <c r="C45" s="36">
        <f t="shared" si="46"/>
        <v>4.2239356352665105</v>
      </c>
      <c r="D45" s="36">
        <f t="shared" si="46"/>
        <v>5.2079810618870477</v>
      </c>
      <c r="E45" s="36">
        <f t="shared" si="46"/>
        <v>4.5975047000512737</v>
      </c>
      <c r="F45" s="36">
        <f t="shared" si="46"/>
        <v>5.2859618717504331</v>
      </c>
      <c r="G45" s="36">
        <f t="shared" si="46"/>
        <v>5.943746683177074</v>
      </c>
      <c r="H45" s="36">
        <f t="shared" si="46"/>
        <v>4.4671781756180726</v>
      </c>
      <c r="I45" s="36">
        <f t="shared" si="46"/>
        <v>5.3676216775975147</v>
      </c>
      <c r="J45" s="36">
        <f t="shared" si="46"/>
        <v>4.2450195494321354</v>
      </c>
      <c r="K45" s="36">
        <f t="shared" si="46"/>
        <v>5.7085168869309841</v>
      </c>
      <c r="L45" s="36">
        <f t="shared" si="46"/>
        <v>5.3360413589364848</v>
      </c>
      <c r="M45" s="36">
        <f t="shared" si="46"/>
        <v>4.6889253785805511</v>
      </c>
      <c r="N45" s="36">
        <f t="shared" ref="N45:S45" si="47">N25/N23*100</f>
        <v>5.23436075141346</v>
      </c>
      <c r="O45" s="36">
        <f t="shared" si="47"/>
        <v>4.9826388888888893</v>
      </c>
      <c r="P45" s="36">
        <f t="shared" si="47"/>
        <v>3.2318677189026679</v>
      </c>
      <c r="Q45" s="36">
        <f t="shared" si="47"/>
        <v>3.3104196816208393</v>
      </c>
      <c r="R45" s="36">
        <f t="shared" si="47"/>
        <v>3.2066728452270619</v>
      </c>
      <c r="S45" s="36">
        <f t="shared" si="47"/>
        <v>2.1300448430493271</v>
      </c>
      <c r="T45" s="36">
        <f t="shared" ref="T45" si="48">T25/T23*100</f>
        <v>3.0586885872682088</v>
      </c>
      <c r="U45" s="36"/>
    </row>
    <row r="46" spans="1:21" ht="15" customHeight="1" thickBot="1" x14ac:dyDescent="0.3">
      <c r="A46" s="21" t="s">
        <v>22</v>
      </c>
      <c r="B46" s="37">
        <f t="shared" ref="B46:M46" si="49">B26/B23*100</f>
        <v>1.2686062246278755</v>
      </c>
      <c r="C46" s="37">
        <f t="shared" si="49"/>
        <v>1.6426416359369762</v>
      </c>
      <c r="D46" s="37">
        <f t="shared" si="49"/>
        <v>0.86236050050727087</v>
      </c>
      <c r="E46" s="37">
        <f t="shared" si="49"/>
        <v>0.7690992992650828</v>
      </c>
      <c r="F46" s="37">
        <f t="shared" si="49"/>
        <v>0.72790294627383023</v>
      </c>
      <c r="G46" s="37">
        <f t="shared" si="49"/>
        <v>0.65451972404033254</v>
      </c>
      <c r="H46" s="37">
        <f t="shared" si="49"/>
        <v>0.83546462063086113</v>
      </c>
      <c r="I46" s="37">
        <f t="shared" si="49"/>
        <v>0.86296168450120803</v>
      </c>
      <c r="J46" s="37">
        <f t="shared" si="49"/>
        <v>0.7447402718301992</v>
      </c>
      <c r="K46" s="37">
        <f t="shared" si="49"/>
        <v>0.80763582966226144</v>
      </c>
      <c r="L46" s="37">
        <f t="shared" si="49"/>
        <v>0.88626292466765144</v>
      </c>
      <c r="M46" s="37">
        <f t="shared" si="49"/>
        <v>0.54734537493158186</v>
      </c>
      <c r="N46" s="37">
        <f t="shared" ref="N46:S46" si="50">N26/N23*100</f>
        <v>0.94838592011672451</v>
      </c>
      <c r="O46" s="37">
        <f t="shared" si="50"/>
        <v>0.55555555555555558</v>
      </c>
      <c r="P46" s="37">
        <f t="shared" si="50"/>
        <v>0.48853814355505448</v>
      </c>
      <c r="Q46" s="37">
        <f t="shared" si="50"/>
        <v>0.36179450072358899</v>
      </c>
      <c r="R46" s="37">
        <f t="shared" si="50"/>
        <v>0.6116774791473587</v>
      </c>
      <c r="S46" s="37">
        <f t="shared" si="50"/>
        <v>0.44843049327354262</v>
      </c>
      <c r="T46" s="37">
        <f t="shared" ref="T46" si="51">T26/T23*100</f>
        <v>0.40145287707895239</v>
      </c>
      <c r="U46" s="36"/>
    </row>
    <row r="47" spans="1:21" ht="15" customHeight="1" x14ac:dyDescent="0.25">
      <c r="A47" s="320" t="s">
        <v>244</v>
      </c>
      <c r="B47" s="320"/>
      <c r="C47" s="320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67"/>
      <c r="T47" s="67"/>
      <c r="U47" s="67"/>
    </row>
    <row r="48" spans="1:21" ht="15" customHeight="1" x14ac:dyDescent="0.25">
      <c r="A48" s="321" t="s">
        <v>242</v>
      </c>
      <c r="B48" s="321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1"/>
      <c r="N48" s="321"/>
      <c r="O48" s="321"/>
      <c r="P48" s="321"/>
      <c r="Q48" s="321"/>
      <c r="R48" s="321"/>
      <c r="S48" s="273"/>
      <c r="T48" s="306"/>
      <c r="U48" s="273"/>
    </row>
    <row r="60" spans="1:2" ht="15" customHeight="1" x14ac:dyDescent="0.25">
      <c r="A60" s="28"/>
    </row>
    <row r="61" spans="1:2" ht="15" customHeight="1" x14ac:dyDescent="0.25">
      <c r="A61" s="28"/>
      <c r="B61" s="28"/>
    </row>
    <row r="62" spans="1:2" ht="15" customHeight="1" x14ac:dyDescent="0.25">
      <c r="A62" s="28"/>
      <c r="B62" s="28"/>
    </row>
    <row r="63" spans="1:2" ht="15" customHeight="1" x14ac:dyDescent="0.25">
      <c r="A63" s="28"/>
      <c r="B63" s="28"/>
    </row>
    <row r="64" spans="1:2" ht="15" customHeight="1" x14ac:dyDescent="0.25">
      <c r="A64" s="28"/>
      <c r="B64" s="28"/>
    </row>
    <row r="65" spans="2:2" ht="15" customHeight="1" x14ac:dyDescent="0.25">
      <c r="B65" s="28"/>
    </row>
  </sheetData>
  <mergeCells count="5">
    <mergeCell ref="A47:R47"/>
    <mergeCell ref="A48:R48"/>
    <mergeCell ref="A27:R27"/>
    <mergeCell ref="A7:R7"/>
    <mergeCell ref="U2:V3"/>
  </mergeCells>
  <hyperlinks>
    <hyperlink ref="U2" r:id="rId1" location="INDICE!A1"/>
    <hyperlink ref="U2:V3" location="INDICE!A1" display="INDICE"/>
  </hyperlinks>
  <printOptions horizontalCentered="1"/>
  <pageMargins left="0.59055118110236227" right="0.59055118110236227" top="0.39370078740157483" bottom="0.98425196850393704" header="0" footer="0"/>
  <pageSetup scale="67" orientation="landscape" r:id="rId2"/>
  <headerFooter alignWithMargins="0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31" transitionEvaluation="1"/>
  <dimension ref="A1:X89"/>
  <sheetViews>
    <sheetView topLeftCell="A31" zoomScaleNormal="100" zoomScaleSheetLayoutView="100" workbookViewId="0">
      <selection activeCell="V45" sqref="V45:W46"/>
    </sheetView>
  </sheetViews>
  <sheetFormatPr baseColWidth="10" defaultColWidth="11" defaultRowHeight="15" customHeight="1" x14ac:dyDescent="0.25"/>
  <cols>
    <col min="1" max="1" width="11.140625" style="42" bestFit="1" customWidth="1"/>
    <col min="2" max="20" width="8.7109375" style="46" customWidth="1"/>
    <col min="21" max="25" width="11.42578125" style="46" customWidth="1"/>
    <col min="26" max="258" width="11" style="46"/>
    <col min="259" max="259" width="15" style="46" customWidth="1"/>
    <col min="260" max="261" width="9.42578125" style="46" bestFit="1" customWidth="1"/>
    <col min="262" max="262" width="9.140625" style="46" bestFit="1" customWidth="1"/>
    <col min="263" max="263" width="9" style="46" bestFit="1" customWidth="1"/>
    <col min="264" max="264" width="9.42578125" style="46" bestFit="1" customWidth="1"/>
    <col min="265" max="265" width="9" style="46" bestFit="1" customWidth="1"/>
    <col min="266" max="266" width="9.140625" style="46" customWidth="1"/>
    <col min="267" max="275" width="9" style="46" bestFit="1" customWidth="1"/>
    <col min="276" max="514" width="11" style="46"/>
    <col min="515" max="515" width="15" style="46" customWidth="1"/>
    <col min="516" max="517" width="9.42578125" style="46" bestFit="1" customWidth="1"/>
    <col min="518" max="518" width="9.140625" style="46" bestFit="1" customWidth="1"/>
    <col min="519" max="519" width="9" style="46" bestFit="1" customWidth="1"/>
    <col min="520" max="520" width="9.42578125" style="46" bestFit="1" customWidth="1"/>
    <col min="521" max="521" width="9" style="46" bestFit="1" customWidth="1"/>
    <col min="522" max="522" width="9.140625" style="46" customWidth="1"/>
    <col min="523" max="531" width="9" style="46" bestFit="1" customWidth="1"/>
    <col min="532" max="770" width="11" style="46"/>
    <col min="771" max="771" width="15" style="46" customWidth="1"/>
    <col min="772" max="773" width="9.42578125" style="46" bestFit="1" customWidth="1"/>
    <col min="774" max="774" width="9.140625" style="46" bestFit="1" customWidth="1"/>
    <col min="775" max="775" width="9" style="46" bestFit="1" customWidth="1"/>
    <col min="776" max="776" width="9.42578125" style="46" bestFit="1" customWidth="1"/>
    <col min="777" max="777" width="9" style="46" bestFit="1" customWidth="1"/>
    <col min="778" max="778" width="9.140625" style="46" customWidth="1"/>
    <col min="779" max="787" width="9" style="46" bestFit="1" customWidth="1"/>
    <col min="788" max="1026" width="11" style="46"/>
    <col min="1027" max="1027" width="15" style="46" customWidth="1"/>
    <col min="1028" max="1029" width="9.42578125" style="46" bestFit="1" customWidth="1"/>
    <col min="1030" max="1030" width="9.140625" style="46" bestFit="1" customWidth="1"/>
    <col min="1031" max="1031" width="9" style="46" bestFit="1" customWidth="1"/>
    <col min="1032" max="1032" width="9.42578125" style="46" bestFit="1" customWidth="1"/>
    <col min="1033" max="1033" width="9" style="46" bestFit="1" customWidth="1"/>
    <col min="1034" max="1034" width="9.140625" style="46" customWidth="1"/>
    <col min="1035" max="1043" width="9" style="46" bestFit="1" customWidth="1"/>
    <col min="1044" max="1282" width="11" style="46"/>
    <col min="1283" max="1283" width="15" style="46" customWidth="1"/>
    <col min="1284" max="1285" width="9.42578125" style="46" bestFit="1" customWidth="1"/>
    <col min="1286" max="1286" width="9.140625" style="46" bestFit="1" customWidth="1"/>
    <col min="1287" max="1287" width="9" style="46" bestFit="1" customWidth="1"/>
    <col min="1288" max="1288" width="9.42578125" style="46" bestFit="1" customWidth="1"/>
    <col min="1289" max="1289" width="9" style="46" bestFit="1" customWidth="1"/>
    <col min="1290" max="1290" width="9.140625" style="46" customWidth="1"/>
    <col min="1291" max="1299" width="9" style="46" bestFit="1" customWidth="1"/>
    <col min="1300" max="1538" width="11" style="46"/>
    <col min="1539" max="1539" width="15" style="46" customWidth="1"/>
    <col min="1540" max="1541" width="9.42578125" style="46" bestFit="1" customWidth="1"/>
    <col min="1542" max="1542" width="9.140625" style="46" bestFit="1" customWidth="1"/>
    <col min="1543" max="1543" width="9" style="46" bestFit="1" customWidth="1"/>
    <col min="1544" max="1544" width="9.42578125" style="46" bestFit="1" customWidth="1"/>
    <col min="1545" max="1545" width="9" style="46" bestFit="1" customWidth="1"/>
    <col min="1546" max="1546" width="9.140625" style="46" customWidth="1"/>
    <col min="1547" max="1555" width="9" style="46" bestFit="1" customWidth="1"/>
    <col min="1556" max="1794" width="11" style="46"/>
    <col min="1795" max="1795" width="15" style="46" customWidth="1"/>
    <col min="1796" max="1797" width="9.42578125" style="46" bestFit="1" customWidth="1"/>
    <col min="1798" max="1798" width="9.140625" style="46" bestFit="1" customWidth="1"/>
    <col min="1799" max="1799" width="9" style="46" bestFit="1" customWidth="1"/>
    <col min="1800" max="1800" width="9.42578125" style="46" bestFit="1" customWidth="1"/>
    <col min="1801" max="1801" width="9" style="46" bestFit="1" customWidth="1"/>
    <col min="1802" max="1802" width="9.140625" style="46" customWidth="1"/>
    <col min="1803" max="1811" width="9" style="46" bestFit="1" customWidth="1"/>
    <col min="1812" max="2050" width="11" style="46"/>
    <col min="2051" max="2051" width="15" style="46" customWidth="1"/>
    <col min="2052" max="2053" width="9.42578125" style="46" bestFit="1" customWidth="1"/>
    <col min="2054" max="2054" width="9.140625" style="46" bestFit="1" customWidth="1"/>
    <col min="2055" max="2055" width="9" style="46" bestFit="1" customWidth="1"/>
    <col min="2056" max="2056" width="9.42578125" style="46" bestFit="1" customWidth="1"/>
    <col min="2057" max="2057" width="9" style="46" bestFit="1" customWidth="1"/>
    <col min="2058" max="2058" width="9.140625" style="46" customWidth="1"/>
    <col min="2059" max="2067" width="9" style="46" bestFit="1" customWidth="1"/>
    <col min="2068" max="2306" width="11" style="46"/>
    <col min="2307" max="2307" width="15" style="46" customWidth="1"/>
    <col min="2308" max="2309" width="9.42578125" style="46" bestFit="1" customWidth="1"/>
    <col min="2310" max="2310" width="9.140625" style="46" bestFit="1" customWidth="1"/>
    <col min="2311" max="2311" width="9" style="46" bestFit="1" customWidth="1"/>
    <col min="2312" max="2312" width="9.42578125" style="46" bestFit="1" customWidth="1"/>
    <col min="2313" max="2313" width="9" style="46" bestFit="1" customWidth="1"/>
    <col min="2314" max="2314" width="9.140625" style="46" customWidth="1"/>
    <col min="2315" max="2323" width="9" style="46" bestFit="1" customWidth="1"/>
    <col min="2324" max="2562" width="11" style="46"/>
    <col min="2563" max="2563" width="15" style="46" customWidth="1"/>
    <col min="2564" max="2565" width="9.42578125" style="46" bestFit="1" customWidth="1"/>
    <col min="2566" max="2566" width="9.140625" style="46" bestFit="1" customWidth="1"/>
    <col min="2567" max="2567" width="9" style="46" bestFit="1" customWidth="1"/>
    <col min="2568" max="2568" width="9.42578125" style="46" bestFit="1" customWidth="1"/>
    <col min="2569" max="2569" width="9" style="46" bestFit="1" customWidth="1"/>
    <col min="2570" max="2570" width="9.140625" style="46" customWidth="1"/>
    <col min="2571" max="2579" width="9" style="46" bestFit="1" customWidth="1"/>
    <col min="2580" max="2818" width="11" style="46"/>
    <col min="2819" max="2819" width="15" style="46" customWidth="1"/>
    <col min="2820" max="2821" width="9.42578125" style="46" bestFit="1" customWidth="1"/>
    <col min="2822" max="2822" width="9.140625" style="46" bestFit="1" customWidth="1"/>
    <col min="2823" max="2823" width="9" style="46" bestFit="1" customWidth="1"/>
    <col min="2824" max="2824" width="9.42578125" style="46" bestFit="1" customWidth="1"/>
    <col min="2825" max="2825" width="9" style="46" bestFit="1" customWidth="1"/>
    <col min="2826" max="2826" width="9.140625" style="46" customWidth="1"/>
    <col min="2827" max="2835" width="9" style="46" bestFit="1" customWidth="1"/>
    <col min="2836" max="3074" width="11" style="46"/>
    <col min="3075" max="3075" width="15" style="46" customWidth="1"/>
    <col min="3076" max="3077" width="9.42578125" style="46" bestFit="1" customWidth="1"/>
    <col min="3078" max="3078" width="9.140625" style="46" bestFit="1" customWidth="1"/>
    <col min="3079" max="3079" width="9" style="46" bestFit="1" customWidth="1"/>
    <col min="3080" max="3080" width="9.42578125" style="46" bestFit="1" customWidth="1"/>
    <col min="3081" max="3081" width="9" style="46" bestFit="1" customWidth="1"/>
    <col min="3082" max="3082" width="9.140625" style="46" customWidth="1"/>
    <col min="3083" max="3091" width="9" style="46" bestFit="1" customWidth="1"/>
    <col min="3092" max="3330" width="11" style="46"/>
    <col min="3331" max="3331" width="15" style="46" customWidth="1"/>
    <col min="3332" max="3333" width="9.42578125" style="46" bestFit="1" customWidth="1"/>
    <col min="3334" max="3334" width="9.140625" style="46" bestFit="1" customWidth="1"/>
    <col min="3335" max="3335" width="9" style="46" bestFit="1" customWidth="1"/>
    <col min="3336" max="3336" width="9.42578125" style="46" bestFit="1" customWidth="1"/>
    <col min="3337" max="3337" width="9" style="46" bestFit="1" customWidth="1"/>
    <col min="3338" max="3338" width="9.140625" style="46" customWidth="1"/>
    <col min="3339" max="3347" width="9" style="46" bestFit="1" customWidth="1"/>
    <col min="3348" max="3586" width="11" style="46"/>
    <col min="3587" max="3587" width="15" style="46" customWidth="1"/>
    <col min="3588" max="3589" width="9.42578125" style="46" bestFit="1" customWidth="1"/>
    <col min="3590" max="3590" width="9.140625" style="46" bestFit="1" customWidth="1"/>
    <col min="3591" max="3591" width="9" style="46" bestFit="1" customWidth="1"/>
    <col min="3592" max="3592" width="9.42578125" style="46" bestFit="1" customWidth="1"/>
    <col min="3593" max="3593" width="9" style="46" bestFit="1" customWidth="1"/>
    <col min="3594" max="3594" width="9.140625" style="46" customWidth="1"/>
    <col min="3595" max="3603" width="9" style="46" bestFit="1" customWidth="1"/>
    <col min="3604" max="3842" width="11" style="46"/>
    <col min="3843" max="3843" width="15" style="46" customWidth="1"/>
    <col min="3844" max="3845" width="9.42578125" style="46" bestFit="1" customWidth="1"/>
    <col min="3846" max="3846" width="9.140625" style="46" bestFit="1" customWidth="1"/>
    <col min="3847" max="3847" width="9" style="46" bestFit="1" customWidth="1"/>
    <col min="3848" max="3848" width="9.42578125" style="46" bestFit="1" customWidth="1"/>
    <col min="3849" max="3849" width="9" style="46" bestFit="1" customWidth="1"/>
    <col min="3850" max="3850" width="9.140625" style="46" customWidth="1"/>
    <col min="3851" max="3859" width="9" style="46" bestFit="1" customWidth="1"/>
    <col min="3860" max="4098" width="11" style="46"/>
    <col min="4099" max="4099" width="15" style="46" customWidth="1"/>
    <col min="4100" max="4101" width="9.42578125" style="46" bestFit="1" customWidth="1"/>
    <col min="4102" max="4102" width="9.140625" style="46" bestFit="1" customWidth="1"/>
    <col min="4103" max="4103" width="9" style="46" bestFit="1" customWidth="1"/>
    <col min="4104" max="4104" width="9.42578125" style="46" bestFit="1" customWidth="1"/>
    <col min="4105" max="4105" width="9" style="46" bestFit="1" customWidth="1"/>
    <col min="4106" max="4106" width="9.140625" style="46" customWidth="1"/>
    <col min="4107" max="4115" width="9" style="46" bestFit="1" customWidth="1"/>
    <col min="4116" max="4354" width="11" style="46"/>
    <col min="4355" max="4355" width="15" style="46" customWidth="1"/>
    <col min="4356" max="4357" width="9.42578125" style="46" bestFit="1" customWidth="1"/>
    <col min="4358" max="4358" width="9.140625" style="46" bestFit="1" customWidth="1"/>
    <col min="4359" max="4359" width="9" style="46" bestFit="1" customWidth="1"/>
    <col min="4360" max="4360" width="9.42578125" style="46" bestFit="1" customWidth="1"/>
    <col min="4361" max="4361" width="9" style="46" bestFit="1" customWidth="1"/>
    <col min="4362" max="4362" width="9.140625" style="46" customWidth="1"/>
    <col min="4363" max="4371" width="9" style="46" bestFit="1" customWidth="1"/>
    <col min="4372" max="4610" width="11" style="46"/>
    <col min="4611" max="4611" width="15" style="46" customWidth="1"/>
    <col min="4612" max="4613" width="9.42578125" style="46" bestFit="1" customWidth="1"/>
    <col min="4614" max="4614" width="9.140625" style="46" bestFit="1" customWidth="1"/>
    <col min="4615" max="4615" width="9" style="46" bestFit="1" customWidth="1"/>
    <col min="4616" max="4616" width="9.42578125" style="46" bestFit="1" customWidth="1"/>
    <col min="4617" max="4617" width="9" style="46" bestFit="1" customWidth="1"/>
    <col min="4618" max="4618" width="9.140625" style="46" customWidth="1"/>
    <col min="4619" max="4627" width="9" style="46" bestFit="1" customWidth="1"/>
    <col min="4628" max="4866" width="11" style="46"/>
    <col min="4867" max="4867" width="15" style="46" customWidth="1"/>
    <col min="4868" max="4869" width="9.42578125" style="46" bestFit="1" customWidth="1"/>
    <col min="4870" max="4870" width="9.140625" style="46" bestFit="1" customWidth="1"/>
    <col min="4871" max="4871" width="9" style="46" bestFit="1" customWidth="1"/>
    <col min="4872" max="4872" width="9.42578125" style="46" bestFit="1" customWidth="1"/>
    <col min="4873" max="4873" width="9" style="46" bestFit="1" customWidth="1"/>
    <col min="4874" max="4874" width="9.140625" style="46" customWidth="1"/>
    <col min="4875" max="4883" width="9" style="46" bestFit="1" customWidth="1"/>
    <col min="4884" max="5122" width="11" style="46"/>
    <col min="5123" max="5123" width="15" style="46" customWidth="1"/>
    <col min="5124" max="5125" width="9.42578125" style="46" bestFit="1" customWidth="1"/>
    <col min="5126" max="5126" width="9.140625" style="46" bestFit="1" customWidth="1"/>
    <col min="5127" max="5127" width="9" style="46" bestFit="1" customWidth="1"/>
    <col min="5128" max="5128" width="9.42578125" style="46" bestFit="1" customWidth="1"/>
    <col min="5129" max="5129" width="9" style="46" bestFit="1" customWidth="1"/>
    <col min="5130" max="5130" width="9.140625" style="46" customWidth="1"/>
    <col min="5131" max="5139" width="9" style="46" bestFit="1" customWidth="1"/>
    <col min="5140" max="5378" width="11" style="46"/>
    <col min="5379" max="5379" width="15" style="46" customWidth="1"/>
    <col min="5380" max="5381" width="9.42578125" style="46" bestFit="1" customWidth="1"/>
    <col min="5382" max="5382" width="9.140625" style="46" bestFit="1" customWidth="1"/>
    <col min="5383" max="5383" width="9" style="46" bestFit="1" customWidth="1"/>
    <col min="5384" max="5384" width="9.42578125" style="46" bestFit="1" customWidth="1"/>
    <col min="5385" max="5385" width="9" style="46" bestFit="1" customWidth="1"/>
    <col min="5386" max="5386" width="9.140625" style="46" customWidth="1"/>
    <col min="5387" max="5395" width="9" style="46" bestFit="1" customWidth="1"/>
    <col min="5396" max="5634" width="11" style="46"/>
    <col min="5635" max="5635" width="15" style="46" customWidth="1"/>
    <col min="5636" max="5637" width="9.42578125" style="46" bestFit="1" customWidth="1"/>
    <col min="5638" max="5638" width="9.140625" style="46" bestFit="1" customWidth="1"/>
    <col min="5639" max="5639" width="9" style="46" bestFit="1" customWidth="1"/>
    <col min="5640" max="5640" width="9.42578125" style="46" bestFit="1" customWidth="1"/>
    <col min="5641" max="5641" width="9" style="46" bestFit="1" customWidth="1"/>
    <col min="5642" max="5642" width="9.140625" style="46" customWidth="1"/>
    <col min="5643" max="5651" width="9" style="46" bestFit="1" customWidth="1"/>
    <col min="5652" max="5890" width="11" style="46"/>
    <col min="5891" max="5891" width="15" style="46" customWidth="1"/>
    <col min="5892" max="5893" width="9.42578125" style="46" bestFit="1" customWidth="1"/>
    <col min="5894" max="5894" width="9.140625" style="46" bestFit="1" customWidth="1"/>
    <col min="5895" max="5895" width="9" style="46" bestFit="1" customWidth="1"/>
    <col min="5896" max="5896" width="9.42578125" style="46" bestFit="1" customWidth="1"/>
    <col min="5897" max="5897" width="9" style="46" bestFit="1" customWidth="1"/>
    <col min="5898" max="5898" width="9.140625" style="46" customWidth="1"/>
    <col min="5899" max="5907" width="9" style="46" bestFit="1" customWidth="1"/>
    <col min="5908" max="6146" width="11" style="46"/>
    <col min="6147" max="6147" width="15" style="46" customWidth="1"/>
    <col min="6148" max="6149" width="9.42578125" style="46" bestFit="1" customWidth="1"/>
    <col min="6150" max="6150" width="9.140625" style="46" bestFit="1" customWidth="1"/>
    <col min="6151" max="6151" width="9" style="46" bestFit="1" customWidth="1"/>
    <col min="6152" max="6152" width="9.42578125" style="46" bestFit="1" customWidth="1"/>
    <col min="6153" max="6153" width="9" style="46" bestFit="1" customWidth="1"/>
    <col min="6154" max="6154" width="9.140625" style="46" customWidth="1"/>
    <col min="6155" max="6163" width="9" style="46" bestFit="1" customWidth="1"/>
    <col min="6164" max="6402" width="11" style="46"/>
    <col min="6403" max="6403" width="15" style="46" customWidth="1"/>
    <col min="6404" max="6405" width="9.42578125" style="46" bestFit="1" customWidth="1"/>
    <col min="6406" max="6406" width="9.140625" style="46" bestFit="1" customWidth="1"/>
    <col min="6407" max="6407" width="9" style="46" bestFit="1" customWidth="1"/>
    <col min="6408" max="6408" width="9.42578125" style="46" bestFit="1" customWidth="1"/>
    <col min="6409" max="6409" width="9" style="46" bestFit="1" customWidth="1"/>
    <col min="6410" max="6410" width="9.140625" style="46" customWidth="1"/>
    <col min="6411" max="6419" width="9" style="46" bestFit="1" customWidth="1"/>
    <col min="6420" max="6658" width="11" style="46"/>
    <col min="6659" max="6659" width="15" style="46" customWidth="1"/>
    <col min="6660" max="6661" width="9.42578125" style="46" bestFit="1" customWidth="1"/>
    <col min="6662" max="6662" width="9.140625" style="46" bestFit="1" customWidth="1"/>
    <col min="6663" max="6663" width="9" style="46" bestFit="1" customWidth="1"/>
    <col min="6664" max="6664" width="9.42578125" style="46" bestFit="1" customWidth="1"/>
    <col min="6665" max="6665" width="9" style="46" bestFit="1" customWidth="1"/>
    <col min="6666" max="6666" width="9.140625" style="46" customWidth="1"/>
    <col min="6667" max="6675" width="9" style="46" bestFit="1" customWidth="1"/>
    <col min="6676" max="6914" width="11" style="46"/>
    <col min="6915" max="6915" width="15" style="46" customWidth="1"/>
    <col min="6916" max="6917" width="9.42578125" style="46" bestFit="1" customWidth="1"/>
    <col min="6918" max="6918" width="9.140625" style="46" bestFit="1" customWidth="1"/>
    <col min="6919" max="6919" width="9" style="46" bestFit="1" customWidth="1"/>
    <col min="6920" max="6920" width="9.42578125" style="46" bestFit="1" customWidth="1"/>
    <col min="6921" max="6921" width="9" style="46" bestFit="1" customWidth="1"/>
    <col min="6922" max="6922" width="9.140625" style="46" customWidth="1"/>
    <col min="6923" max="6931" width="9" style="46" bestFit="1" customWidth="1"/>
    <col min="6932" max="7170" width="11" style="46"/>
    <col min="7171" max="7171" width="15" style="46" customWidth="1"/>
    <col min="7172" max="7173" width="9.42578125" style="46" bestFit="1" customWidth="1"/>
    <col min="7174" max="7174" width="9.140625" style="46" bestFit="1" customWidth="1"/>
    <col min="7175" max="7175" width="9" style="46" bestFit="1" customWidth="1"/>
    <col min="7176" max="7176" width="9.42578125" style="46" bestFit="1" customWidth="1"/>
    <col min="7177" max="7177" width="9" style="46" bestFit="1" customWidth="1"/>
    <col min="7178" max="7178" width="9.140625" style="46" customWidth="1"/>
    <col min="7179" max="7187" width="9" style="46" bestFit="1" customWidth="1"/>
    <col min="7188" max="7426" width="11" style="46"/>
    <col min="7427" max="7427" width="15" style="46" customWidth="1"/>
    <col min="7428" max="7429" width="9.42578125" style="46" bestFit="1" customWidth="1"/>
    <col min="7430" max="7430" width="9.140625" style="46" bestFit="1" customWidth="1"/>
    <col min="7431" max="7431" width="9" style="46" bestFit="1" customWidth="1"/>
    <col min="7432" max="7432" width="9.42578125" style="46" bestFit="1" customWidth="1"/>
    <col min="7433" max="7433" width="9" style="46" bestFit="1" customWidth="1"/>
    <col min="7434" max="7434" width="9.140625" style="46" customWidth="1"/>
    <col min="7435" max="7443" width="9" style="46" bestFit="1" customWidth="1"/>
    <col min="7444" max="7682" width="11" style="46"/>
    <col min="7683" max="7683" width="15" style="46" customWidth="1"/>
    <col min="7684" max="7685" width="9.42578125" style="46" bestFit="1" customWidth="1"/>
    <col min="7686" max="7686" width="9.140625" style="46" bestFit="1" customWidth="1"/>
    <col min="7687" max="7687" width="9" style="46" bestFit="1" customWidth="1"/>
    <col min="7688" max="7688" width="9.42578125" style="46" bestFit="1" customWidth="1"/>
    <col min="7689" max="7689" width="9" style="46" bestFit="1" customWidth="1"/>
    <col min="7690" max="7690" width="9.140625" style="46" customWidth="1"/>
    <col min="7691" max="7699" width="9" style="46" bestFit="1" customWidth="1"/>
    <col min="7700" max="7938" width="11" style="46"/>
    <col min="7939" max="7939" width="15" style="46" customWidth="1"/>
    <col min="7940" max="7941" width="9.42578125" style="46" bestFit="1" customWidth="1"/>
    <col min="7942" max="7942" width="9.140625" style="46" bestFit="1" customWidth="1"/>
    <col min="7943" max="7943" width="9" style="46" bestFit="1" customWidth="1"/>
    <col min="7944" max="7944" width="9.42578125" style="46" bestFit="1" customWidth="1"/>
    <col min="7945" max="7945" width="9" style="46" bestFit="1" customWidth="1"/>
    <col min="7946" max="7946" width="9.140625" style="46" customWidth="1"/>
    <col min="7947" max="7955" width="9" style="46" bestFit="1" customWidth="1"/>
    <col min="7956" max="8194" width="11" style="46"/>
    <col min="8195" max="8195" width="15" style="46" customWidth="1"/>
    <col min="8196" max="8197" width="9.42578125" style="46" bestFit="1" customWidth="1"/>
    <col min="8198" max="8198" width="9.140625" style="46" bestFit="1" customWidth="1"/>
    <col min="8199" max="8199" width="9" style="46" bestFit="1" customWidth="1"/>
    <col min="8200" max="8200" width="9.42578125" style="46" bestFit="1" customWidth="1"/>
    <col min="8201" max="8201" width="9" style="46" bestFit="1" customWidth="1"/>
    <col min="8202" max="8202" width="9.140625" style="46" customWidth="1"/>
    <col min="8203" max="8211" width="9" style="46" bestFit="1" customWidth="1"/>
    <col min="8212" max="8450" width="11" style="46"/>
    <col min="8451" max="8451" width="15" style="46" customWidth="1"/>
    <col min="8452" max="8453" width="9.42578125" style="46" bestFit="1" customWidth="1"/>
    <col min="8454" max="8454" width="9.140625" style="46" bestFit="1" customWidth="1"/>
    <col min="8455" max="8455" width="9" style="46" bestFit="1" customWidth="1"/>
    <col min="8456" max="8456" width="9.42578125" style="46" bestFit="1" customWidth="1"/>
    <col min="8457" max="8457" width="9" style="46" bestFit="1" customWidth="1"/>
    <col min="8458" max="8458" width="9.140625" style="46" customWidth="1"/>
    <col min="8459" max="8467" width="9" style="46" bestFit="1" customWidth="1"/>
    <col min="8468" max="8706" width="11" style="46"/>
    <col min="8707" max="8707" width="15" style="46" customWidth="1"/>
    <col min="8708" max="8709" width="9.42578125" style="46" bestFit="1" customWidth="1"/>
    <col min="8710" max="8710" width="9.140625" style="46" bestFit="1" customWidth="1"/>
    <col min="8711" max="8711" width="9" style="46" bestFit="1" customWidth="1"/>
    <col min="8712" max="8712" width="9.42578125" style="46" bestFit="1" customWidth="1"/>
    <col min="8713" max="8713" width="9" style="46" bestFit="1" customWidth="1"/>
    <col min="8714" max="8714" width="9.140625" style="46" customWidth="1"/>
    <col min="8715" max="8723" width="9" style="46" bestFit="1" customWidth="1"/>
    <col min="8724" max="8962" width="11" style="46"/>
    <col min="8963" max="8963" width="15" style="46" customWidth="1"/>
    <col min="8964" max="8965" width="9.42578125" style="46" bestFit="1" customWidth="1"/>
    <col min="8966" max="8966" width="9.140625" style="46" bestFit="1" customWidth="1"/>
    <col min="8967" max="8967" width="9" style="46" bestFit="1" customWidth="1"/>
    <col min="8968" max="8968" width="9.42578125" style="46" bestFit="1" customWidth="1"/>
    <col min="8969" max="8969" width="9" style="46" bestFit="1" customWidth="1"/>
    <col min="8970" max="8970" width="9.140625" style="46" customWidth="1"/>
    <col min="8971" max="8979" width="9" style="46" bestFit="1" customWidth="1"/>
    <col min="8980" max="9218" width="11" style="46"/>
    <col min="9219" max="9219" width="15" style="46" customWidth="1"/>
    <col min="9220" max="9221" width="9.42578125" style="46" bestFit="1" customWidth="1"/>
    <col min="9222" max="9222" width="9.140625" style="46" bestFit="1" customWidth="1"/>
    <col min="9223" max="9223" width="9" style="46" bestFit="1" customWidth="1"/>
    <col min="9224" max="9224" width="9.42578125" style="46" bestFit="1" customWidth="1"/>
    <col min="9225" max="9225" width="9" style="46" bestFit="1" customWidth="1"/>
    <col min="9226" max="9226" width="9.140625" style="46" customWidth="1"/>
    <col min="9227" max="9235" width="9" style="46" bestFit="1" customWidth="1"/>
    <col min="9236" max="9474" width="11" style="46"/>
    <col min="9475" max="9475" width="15" style="46" customWidth="1"/>
    <col min="9476" max="9477" width="9.42578125" style="46" bestFit="1" customWidth="1"/>
    <col min="9478" max="9478" width="9.140625" style="46" bestFit="1" customWidth="1"/>
    <col min="9479" max="9479" width="9" style="46" bestFit="1" customWidth="1"/>
    <col min="9480" max="9480" width="9.42578125" style="46" bestFit="1" customWidth="1"/>
    <col min="9481" max="9481" width="9" style="46" bestFit="1" customWidth="1"/>
    <col min="9482" max="9482" width="9.140625" style="46" customWidth="1"/>
    <col min="9483" max="9491" width="9" style="46" bestFit="1" customWidth="1"/>
    <col min="9492" max="9730" width="11" style="46"/>
    <col min="9731" max="9731" width="15" style="46" customWidth="1"/>
    <col min="9732" max="9733" width="9.42578125" style="46" bestFit="1" customWidth="1"/>
    <col min="9734" max="9734" width="9.140625" style="46" bestFit="1" customWidth="1"/>
    <col min="9735" max="9735" width="9" style="46" bestFit="1" customWidth="1"/>
    <col min="9736" max="9736" width="9.42578125" style="46" bestFit="1" customWidth="1"/>
    <col min="9737" max="9737" width="9" style="46" bestFit="1" customWidth="1"/>
    <col min="9738" max="9738" width="9.140625" style="46" customWidth="1"/>
    <col min="9739" max="9747" width="9" style="46" bestFit="1" customWidth="1"/>
    <col min="9748" max="9986" width="11" style="46"/>
    <col min="9987" max="9987" width="15" style="46" customWidth="1"/>
    <col min="9988" max="9989" width="9.42578125" style="46" bestFit="1" customWidth="1"/>
    <col min="9990" max="9990" width="9.140625" style="46" bestFit="1" customWidth="1"/>
    <col min="9991" max="9991" width="9" style="46" bestFit="1" customWidth="1"/>
    <col min="9992" max="9992" width="9.42578125" style="46" bestFit="1" customWidth="1"/>
    <col min="9993" max="9993" width="9" style="46" bestFit="1" customWidth="1"/>
    <col min="9994" max="9994" width="9.140625" style="46" customWidth="1"/>
    <col min="9995" max="10003" width="9" style="46" bestFit="1" customWidth="1"/>
    <col min="10004" max="10242" width="11" style="46"/>
    <col min="10243" max="10243" width="15" style="46" customWidth="1"/>
    <col min="10244" max="10245" width="9.42578125" style="46" bestFit="1" customWidth="1"/>
    <col min="10246" max="10246" width="9.140625" style="46" bestFit="1" customWidth="1"/>
    <col min="10247" max="10247" width="9" style="46" bestFit="1" customWidth="1"/>
    <col min="10248" max="10248" width="9.42578125" style="46" bestFit="1" customWidth="1"/>
    <col min="10249" max="10249" width="9" style="46" bestFit="1" customWidth="1"/>
    <col min="10250" max="10250" width="9.140625" style="46" customWidth="1"/>
    <col min="10251" max="10259" width="9" style="46" bestFit="1" customWidth="1"/>
    <col min="10260" max="10498" width="11" style="46"/>
    <col min="10499" max="10499" width="15" style="46" customWidth="1"/>
    <col min="10500" max="10501" width="9.42578125" style="46" bestFit="1" customWidth="1"/>
    <col min="10502" max="10502" width="9.140625" style="46" bestFit="1" customWidth="1"/>
    <col min="10503" max="10503" width="9" style="46" bestFit="1" customWidth="1"/>
    <col min="10504" max="10504" width="9.42578125" style="46" bestFit="1" customWidth="1"/>
    <col min="10505" max="10505" width="9" style="46" bestFit="1" customWidth="1"/>
    <col min="10506" max="10506" width="9.140625" style="46" customWidth="1"/>
    <col min="10507" max="10515" width="9" style="46" bestFit="1" customWidth="1"/>
    <col min="10516" max="10754" width="11" style="46"/>
    <col min="10755" max="10755" width="15" style="46" customWidth="1"/>
    <col min="10756" max="10757" width="9.42578125" style="46" bestFit="1" customWidth="1"/>
    <col min="10758" max="10758" width="9.140625" style="46" bestFit="1" customWidth="1"/>
    <col min="10759" max="10759" width="9" style="46" bestFit="1" customWidth="1"/>
    <col min="10760" max="10760" width="9.42578125" style="46" bestFit="1" customWidth="1"/>
    <col min="10761" max="10761" width="9" style="46" bestFit="1" customWidth="1"/>
    <col min="10762" max="10762" width="9.140625" style="46" customWidth="1"/>
    <col min="10763" max="10771" width="9" style="46" bestFit="1" customWidth="1"/>
    <col min="10772" max="11010" width="11" style="46"/>
    <col min="11011" max="11011" width="15" style="46" customWidth="1"/>
    <col min="11012" max="11013" width="9.42578125" style="46" bestFit="1" customWidth="1"/>
    <col min="11014" max="11014" width="9.140625" style="46" bestFit="1" customWidth="1"/>
    <col min="11015" max="11015" width="9" style="46" bestFit="1" customWidth="1"/>
    <col min="11016" max="11016" width="9.42578125" style="46" bestFit="1" customWidth="1"/>
    <col min="11017" max="11017" width="9" style="46" bestFit="1" customWidth="1"/>
    <col min="11018" max="11018" width="9.140625" style="46" customWidth="1"/>
    <col min="11019" max="11027" width="9" style="46" bestFit="1" customWidth="1"/>
    <col min="11028" max="11266" width="11" style="46"/>
    <col min="11267" max="11267" width="15" style="46" customWidth="1"/>
    <col min="11268" max="11269" width="9.42578125" style="46" bestFit="1" customWidth="1"/>
    <col min="11270" max="11270" width="9.140625" style="46" bestFit="1" customWidth="1"/>
    <col min="11271" max="11271" width="9" style="46" bestFit="1" customWidth="1"/>
    <col min="11272" max="11272" width="9.42578125" style="46" bestFit="1" customWidth="1"/>
    <col min="11273" max="11273" width="9" style="46" bestFit="1" customWidth="1"/>
    <col min="11274" max="11274" width="9.140625" style="46" customWidth="1"/>
    <col min="11275" max="11283" width="9" style="46" bestFit="1" customWidth="1"/>
    <col min="11284" max="11522" width="11" style="46"/>
    <col min="11523" max="11523" width="15" style="46" customWidth="1"/>
    <col min="11524" max="11525" width="9.42578125" style="46" bestFit="1" customWidth="1"/>
    <col min="11526" max="11526" width="9.140625" style="46" bestFit="1" customWidth="1"/>
    <col min="11527" max="11527" width="9" style="46" bestFit="1" customWidth="1"/>
    <col min="11528" max="11528" width="9.42578125" style="46" bestFit="1" customWidth="1"/>
    <col min="11529" max="11529" width="9" style="46" bestFit="1" customWidth="1"/>
    <col min="11530" max="11530" width="9.140625" style="46" customWidth="1"/>
    <col min="11531" max="11539" width="9" style="46" bestFit="1" customWidth="1"/>
    <col min="11540" max="11778" width="11" style="46"/>
    <col min="11779" max="11779" width="15" style="46" customWidth="1"/>
    <col min="11780" max="11781" width="9.42578125" style="46" bestFit="1" customWidth="1"/>
    <col min="11782" max="11782" width="9.140625" style="46" bestFit="1" customWidth="1"/>
    <col min="11783" max="11783" width="9" style="46" bestFit="1" customWidth="1"/>
    <col min="11784" max="11784" width="9.42578125" style="46" bestFit="1" customWidth="1"/>
    <col min="11785" max="11785" width="9" style="46" bestFit="1" customWidth="1"/>
    <col min="11786" max="11786" width="9.140625" style="46" customWidth="1"/>
    <col min="11787" max="11795" width="9" style="46" bestFit="1" customWidth="1"/>
    <col min="11796" max="12034" width="11" style="46"/>
    <col min="12035" max="12035" width="15" style="46" customWidth="1"/>
    <col min="12036" max="12037" width="9.42578125" style="46" bestFit="1" customWidth="1"/>
    <col min="12038" max="12038" width="9.140625" style="46" bestFit="1" customWidth="1"/>
    <col min="12039" max="12039" width="9" style="46" bestFit="1" customWidth="1"/>
    <col min="12040" max="12040" width="9.42578125" style="46" bestFit="1" customWidth="1"/>
    <col min="12041" max="12041" width="9" style="46" bestFit="1" customWidth="1"/>
    <col min="12042" max="12042" width="9.140625" style="46" customWidth="1"/>
    <col min="12043" max="12051" width="9" style="46" bestFit="1" customWidth="1"/>
    <col min="12052" max="12290" width="11" style="46"/>
    <col min="12291" max="12291" width="15" style="46" customWidth="1"/>
    <col min="12292" max="12293" width="9.42578125" style="46" bestFit="1" customWidth="1"/>
    <col min="12294" max="12294" width="9.140625" style="46" bestFit="1" customWidth="1"/>
    <col min="12295" max="12295" width="9" style="46" bestFit="1" customWidth="1"/>
    <col min="12296" max="12296" width="9.42578125" style="46" bestFit="1" customWidth="1"/>
    <col min="12297" max="12297" width="9" style="46" bestFit="1" customWidth="1"/>
    <col min="12298" max="12298" width="9.140625" style="46" customWidth="1"/>
    <col min="12299" max="12307" width="9" style="46" bestFit="1" customWidth="1"/>
    <col min="12308" max="12546" width="11" style="46"/>
    <col min="12547" max="12547" width="15" style="46" customWidth="1"/>
    <col min="12548" max="12549" width="9.42578125" style="46" bestFit="1" customWidth="1"/>
    <col min="12550" max="12550" width="9.140625" style="46" bestFit="1" customWidth="1"/>
    <col min="12551" max="12551" width="9" style="46" bestFit="1" customWidth="1"/>
    <col min="12552" max="12552" width="9.42578125" style="46" bestFit="1" customWidth="1"/>
    <col min="12553" max="12553" width="9" style="46" bestFit="1" customWidth="1"/>
    <col min="12554" max="12554" width="9.140625" style="46" customWidth="1"/>
    <col min="12555" max="12563" width="9" style="46" bestFit="1" customWidth="1"/>
    <col min="12564" max="12802" width="11" style="46"/>
    <col min="12803" max="12803" width="15" style="46" customWidth="1"/>
    <col min="12804" max="12805" width="9.42578125" style="46" bestFit="1" customWidth="1"/>
    <col min="12806" max="12806" width="9.140625" style="46" bestFit="1" customWidth="1"/>
    <col min="12807" max="12807" width="9" style="46" bestFit="1" customWidth="1"/>
    <col min="12808" max="12808" width="9.42578125" style="46" bestFit="1" customWidth="1"/>
    <col min="12809" max="12809" width="9" style="46" bestFit="1" customWidth="1"/>
    <col min="12810" max="12810" width="9.140625" style="46" customWidth="1"/>
    <col min="12811" max="12819" width="9" style="46" bestFit="1" customWidth="1"/>
    <col min="12820" max="13058" width="11" style="46"/>
    <col min="13059" max="13059" width="15" style="46" customWidth="1"/>
    <col min="13060" max="13061" width="9.42578125" style="46" bestFit="1" customWidth="1"/>
    <col min="13062" max="13062" width="9.140625" style="46" bestFit="1" customWidth="1"/>
    <col min="13063" max="13063" width="9" style="46" bestFit="1" customWidth="1"/>
    <col min="13064" max="13064" width="9.42578125" style="46" bestFit="1" customWidth="1"/>
    <col min="13065" max="13065" width="9" style="46" bestFit="1" customWidth="1"/>
    <col min="13066" max="13066" width="9.140625" style="46" customWidth="1"/>
    <col min="13067" max="13075" width="9" style="46" bestFit="1" customWidth="1"/>
    <col min="13076" max="13314" width="11" style="46"/>
    <col min="13315" max="13315" width="15" style="46" customWidth="1"/>
    <col min="13316" max="13317" width="9.42578125" style="46" bestFit="1" customWidth="1"/>
    <col min="13318" max="13318" width="9.140625" style="46" bestFit="1" customWidth="1"/>
    <col min="13319" max="13319" width="9" style="46" bestFit="1" customWidth="1"/>
    <col min="13320" max="13320" width="9.42578125" style="46" bestFit="1" customWidth="1"/>
    <col min="13321" max="13321" width="9" style="46" bestFit="1" customWidth="1"/>
    <col min="13322" max="13322" width="9.140625" style="46" customWidth="1"/>
    <col min="13323" max="13331" width="9" style="46" bestFit="1" customWidth="1"/>
    <col min="13332" max="13570" width="11" style="46"/>
    <col min="13571" max="13571" width="15" style="46" customWidth="1"/>
    <col min="13572" max="13573" width="9.42578125" style="46" bestFit="1" customWidth="1"/>
    <col min="13574" max="13574" width="9.140625" style="46" bestFit="1" customWidth="1"/>
    <col min="13575" max="13575" width="9" style="46" bestFit="1" customWidth="1"/>
    <col min="13576" max="13576" width="9.42578125" style="46" bestFit="1" customWidth="1"/>
    <col min="13577" max="13577" width="9" style="46" bestFit="1" customWidth="1"/>
    <col min="13578" max="13578" width="9.140625" style="46" customWidth="1"/>
    <col min="13579" max="13587" width="9" style="46" bestFit="1" customWidth="1"/>
    <col min="13588" max="13826" width="11" style="46"/>
    <col min="13827" max="13827" width="15" style="46" customWidth="1"/>
    <col min="13828" max="13829" width="9.42578125" style="46" bestFit="1" customWidth="1"/>
    <col min="13830" max="13830" width="9.140625" style="46" bestFit="1" customWidth="1"/>
    <col min="13831" max="13831" width="9" style="46" bestFit="1" customWidth="1"/>
    <col min="13832" max="13832" width="9.42578125" style="46" bestFit="1" customWidth="1"/>
    <col min="13833" max="13833" width="9" style="46" bestFit="1" customWidth="1"/>
    <col min="13834" max="13834" width="9.140625" style="46" customWidth="1"/>
    <col min="13835" max="13843" width="9" style="46" bestFit="1" customWidth="1"/>
    <col min="13844" max="14082" width="11" style="46"/>
    <col min="14083" max="14083" width="15" style="46" customWidth="1"/>
    <col min="14084" max="14085" width="9.42578125" style="46" bestFit="1" customWidth="1"/>
    <col min="14086" max="14086" width="9.140625" style="46" bestFit="1" customWidth="1"/>
    <col min="14087" max="14087" width="9" style="46" bestFit="1" customWidth="1"/>
    <col min="14088" max="14088" width="9.42578125" style="46" bestFit="1" customWidth="1"/>
    <col min="14089" max="14089" width="9" style="46" bestFit="1" customWidth="1"/>
    <col min="14090" max="14090" width="9.140625" style="46" customWidth="1"/>
    <col min="14091" max="14099" width="9" style="46" bestFit="1" customWidth="1"/>
    <col min="14100" max="14338" width="11" style="46"/>
    <col min="14339" max="14339" width="15" style="46" customWidth="1"/>
    <col min="14340" max="14341" width="9.42578125" style="46" bestFit="1" customWidth="1"/>
    <col min="14342" max="14342" width="9.140625" style="46" bestFit="1" customWidth="1"/>
    <col min="14343" max="14343" width="9" style="46" bestFit="1" customWidth="1"/>
    <col min="14344" max="14344" width="9.42578125" style="46" bestFit="1" customWidth="1"/>
    <col min="14345" max="14345" width="9" style="46" bestFit="1" customWidth="1"/>
    <col min="14346" max="14346" width="9.140625" style="46" customWidth="1"/>
    <col min="14347" max="14355" width="9" style="46" bestFit="1" customWidth="1"/>
    <col min="14356" max="14594" width="11" style="46"/>
    <col min="14595" max="14595" width="15" style="46" customWidth="1"/>
    <col min="14596" max="14597" width="9.42578125" style="46" bestFit="1" customWidth="1"/>
    <col min="14598" max="14598" width="9.140625" style="46" bestFit="1" customWidth="1"/>
    <col min="14599" max="14599" width="9" style="46" bestFit="1" customWidth="1"/>
    <col min="14600" max="14600" width="9.42578125" style="46" bestFit="1" customWidth="1"/>
    <col min="14601" max="14601" width="9" style="46" bestFit="1" customWidth="1"/>
    <col min="14602" max="14602" width="9.140625" style="46" customWidth="1"/>
    <col min="14603" max="14611" width="9" style="46" bestFit="1" customWidth="1"/>
    <col min="14612" max="14850" width="11" style="46"/>
    <col min="14851" max="14851" width="15" style="46" customWidth="1"/>
    <col min="14852" max="14853" width="9.42578125" style="46" bestFit="1" customWidth="1"/>
    <col min="14854" max="14854" width="9.140625" style="46" bestFit="1" customWidth="1"/>
    <col min="14855" max="14855" width="9" style="46" bestFit="1" customWidth="1"/>
    <col min="14856" max="14856" width="9.42578125" style="46" bestFit="1" customWidth="1"/>
    <col min="14857" max="14857" width="9" style="46" bestFit="1" customWidth="1"/>
    <col min="14858" max="14858" width="9.140625" style="46" customWidth="1"/>
    <col min="14859" max="14867" width="9" style="46" bestFit="1" customWidth="1"/>
    <col min="14868" max="15106" width="11" style="46"/>
    <col min="15107" max="15107" width="15" style="46" customWidth="1"/>
    <col min="15108" max="15109" width="9.42578125" style="46" bestFit="1" customWidth="1"/>
    <col min="15110" max="15110" width="9.140625" style="46" bestFit="1" customWidth="1"/>
    <col min="15111" max="15111" width="9" style="46" bestFit="1" customWidth="1"/>
    <col min="15112" max="15112" width="9.42578125" style="46" bestFit="1" customWidth="1"/>
    <col min="15113" max="15113" width="9" style="46" bestFit="1" customWidth="1"/>
    <col min="15114" max="15114" width="9.140625" style="46" customWidth="1"/>
    <col min="15115" max="15123" width="9" style="46" bestFit="1" customWidth="1"/>
    <col min="15124" max="15362" width="11" style="46"/>
    <col min="15363" max="15363" width="15" style="46" customWidth="1"/>
    <col min="15364" max="15365" width="9.42578125" style="46" bestFit="1" customWidth="1"/>
    <col min="15366" max="15366" width="9.140625" style="46" bestFit="1" customWidth="1"/>
    <col min="15367" max="15367" width="9" style="46" bestFit="1" customWidth="1"/>
    <col min="15368" max="15368" width="9.42578125" style="46" bestFit="1" customWidth="1"/>
    <col min="15369" max="15369" width="9" style="46" bestFit="1" customWidth="1"/>
    <col min="15370" max="15370" width="9.140625" style="46" customWidth="1"/>
    <col min="15371" max="15379" width="9" style="46" bestFit="1" customWidth="1"/>
    <col min="15380" max="15618" width="11" style="46"/>
    <col min="15619" max="15619" width="15" style="46" customWidth="1"/>
    <col min="15620" max="15621" width="9.42578125" style="46" bestFit="1" customWidth="1"/>
    <col min="15622" max="15622" width="9.140625" style="46" bestFit="1" customWidth="1"/>
    <col min="15623" max="15623" width="9" style="46" bestFit="1" customWidth="1"/>
    <col min="15624" max="15624" width="9.42578125" style="46" bestFit="1" customWidth="1"/>
    <col min="15625" max="15625" width="9" style="46" bestFit="1" customWidth="1"/>
    <col min="15626" max="15626" width="9.140625" style="46" customWidth="1"/>
    <col min="15627" max="15635" width="9" style="46" bestFit="1" customWidth="1"/>
    <col min="15636" max="15874" width="11" style="46"/>
    <col min="15875" max="15875" width="15" style="46" customWidth="1"/>
    <col min="15876" max="15877" width="9.42578125" style="46" bestFit="1" customWidth="1"/>
    <col min="15878" max="15878" width="9.140625" style="46" bestFit="1" customWidth="1"/>
    <col min="15879" max="15879" width="9" style="46" bestFit="1" customWidth="1"/>
    <col min="15880" max="15880" width="9.42578125" style="46" bestFit="1" customWidth="1"/>
    <col min="15881" max="15881" width="9" style="46" bestFit="1" customWidth="1"/>
    <col min="15882" max="15882" width="9.140625" style="46" customWidth="1"/>
    <col min="15883" max="15891" width="9" style="46" bestFit="1" customWidth="1"/>
    <col min="15892" max="16130" width="11" style="46"/>
    <col min="16131" max="16131" width="15" style="46" customWidth="1"/>
    <col min="16132" max="16133" width="9.42578125" style="46" bestFit="1" customWidth="1"/>
    <col min="16134" max="16134" width="9.140625" style="46" bestFit="1" customWidth="1"/>
    <col min="16135" max="16135" width="9" style="46" bestFit="1" customWidth="1"/>
    <col min="16136" max="16136" width="9.42578125" style="46" bestFit="1" customWidth="1"/>
    <col min="16137" max="16137" width="9" style="46" bestFit="1" customWidth="1"/>
    <col min="16138" max="16138" width="9.140625" style="46" customWidth="1"/>
    <col min="16139" max="16147" width="9" style="46" bestFit="1" customWidth="1"/>
    <col min="16148" max="16384" width="11" style="46"/>
  </cols>
  <sheetData>
    <row r="1" spans="1:24" s="41" customFormat="1" ht="15" customHeight="1" x14ac:dyDescent="0.25">
      <c r="A1" s="284" t="s">
        <v>459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</row>
    <row r="2" spans="1:24" s="41" customFormat="1" ht="15" customHeight="1" x14ac:dyDescent="0.25">
      <c r="A2" s="284" t="s">
        <v>25</v>
      </c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/>
      <c r="V2"/>
    </row>
    <row r="3" spans="1:24" s="41" customFormat="1" ht="15" customHeight="1" x14ac:dyDescent="0.25">
      <c r="A3" s="284" t="s">
        <v>247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318" t="s">
        <v>356</v>
      </c>
      <c r="V3" s="318"/>
    </row>
    <row r="4" spans="1:24" s="41" customFormat="1" ht="15" customHeight="1" x14ac:dyDescent="0.25">
      <c r="A4" s="284" t="s">
        <v>248</v>
      </c>
      <c r="B4" s="284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318"/>
      <c r="V4" s="318"/>
    </row>
    <row r="5" spans="1:24" s="41" customFormat="1" ht="15" customHeight="1" x14ac:dyDescent="0.25">
      <c r="A5" s="284" t="s">
        <v>516</v>
      </c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275"/>
      <c r="V5" s="20"/>
      <c r="W5" s="42"/>
      <c r="X5" s="42"/>
    </row>
    <row r="6" spans="1:24" s="41" customFormat="1" ht="15" customHeight="1" x14ac:dyDescent="0.25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4"/>
      <c r="S6" s="284"/>
      <c r="T6" s="284"/>
      <c r="U6" s="42"/>
      <c r="V6" s="42"/>
      <c r="W6" s="42"/>
      <c r="X6" s="42"/>
    </row>
    <row r="7" spans="1:24" s="42" customFormat="1" ht="15" customHeight="1" thickBot="1" x14ac:dyDescent="0.3">
      <c r="A7" s="285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46"/>
      <c r="V7" s="46"/>
      <c r="W7" s="46"/>
      <c r="X7" s="46"/>
    </row>
    <row r="8" spans="1:24" s="42" customFormat="1" ht="15" customHeight="1" thickBot="1" x14ac:dyDescent="0.3">
      <c r="A8" s="43" t="s">
        <v>246</v>
      </c>
      <c r="B8" s="44">
        <v>2000</v>
      </c>
      <c r="C8" s="44">
        <v>2001</v>
      </c>
      <c r="D8" s="44">
        <v>2002</v>
      </c>
      <c r="E8" s="44">
        <v>2003</v>
      </c>
      <c r="F8" s="44">
        <v>2004</v>
      </c>
      <c r="G8" s="44">
        <v>2005</v>
      </c>
      <c r="H8" s="44">
        <v>2006</v>
      </c>
      <c r="I8" s="44">
        <v>2007</v>
      </c>
      <c r="J8" s="44">
        <v>2008</v>
      </c>
      <c r="K8" s="44">
        <v>2009</v>
      </c>
      <c r="L8" s="44">
        <v>2010</v>
      </c>
      <c r="M8" s="44">
        <v>2011</v>
      </c>
      <c r="N8" s="44">
        <v>2012</v>
      </c>
      <c r="O8" s="44">
        <v>2013</v>
      </c>
      <c r="P8" s="44">
        <v>2014</v>
      </c>
      <c r="Q8" s="44">
        <v>2015</v>
      </c>
      <c r="R8" s="44">
        <v>2016</v>
      </c>
      <c r="S8" s="44">
        <v>2017</v>
      </c>
      <c r="T8" s="44">
        <v>2018</v>
      </c>
      <c r="V8" s="46"/>
      <c r="W8" s="46"/>
      <c r="X8" s="46"/>
    </row>
    <row r="9" spans="1:24" ht="15" customHeight="1" x14ac:dyDescent="0.25">
      <c r="A9" s="45"/>
    </row>
    <row r="10" spans="1:24" ht="15" customHeight="1" x14ac:dyDescent="0.25">
      <c r="A10" s="47" t="s">
        <v>26</v>
      </c>
      <c r="B10" s="59">
        <f t="shared" ref="B10:M10" si="0">+B11+B16</f>
        <v>434913</v>
      </c>
      <c r="C10" s="59">
        <f t="shared" si="0"/>
        <v>435783</v>
      </c>
      <c r="D10" s="59">
        <f t="shared" si="0"/>
        <v>435923</v>
      </c>
      <c r="E10" s="59">
        <f t="shared" si="0"/>
        <v>435743</v>
      </c>
      <c r="F10" s="59">
        <f t="shared" si="0"/>
        <v>422990</v>
      </c>
      <c r="G10" s="59">
        <f t="shared" si="0"/>
        <v>412242</v>
      </c>
      <c r="H10" s="59">
        <f t="shared" si="0"/>
        <v>409730</v>
      </c>
      <c r="I10" s="59">
        <f t="shared" si="0"/>
        <v>411644</v>
      </c>
      <c r="J10" s="59">
        <f t="shared" si="0"/>
        <v>435676</v>
      </c>
      <c r="K10" s="59">
        <f t="shared" si="0"/>
        <v>418794</v>
      </c>
      <c r="L10" s="59">
        <f t="shared" si="0"/>
        <v>410497</v>
      </c>
      <c r="M10" s="59">
        <f t="shared" si="0"/>
        <v>403489</v>
      </c>
      <c r="N10" s="59">
        <f t="shared" ref="N10:S10" si="1">+N11+N16</f>
        <v>391991</v>
      </c>
      <c r="O10" s="59">
        <f t="shared" si="1"/>
        <v>391855</v>
      </c>
      <c r="P10" s="59">
        <f t="shared" si="1"/>
        <v>397591</v>
      </c>
      <c r="Q10" s="59">
        <f t="shared" si="1"/>
        <v>394914</v>
      </c>
      <c r="R10" s="59">
        <f t="shared" si="1"/>
        <v>395478</v>
      </c>
      <c r="S10" s="59">
        <f t="shared" si="1"/>
        <v>398299</v>
      </c>
      <c r="T10" s="59">
        <f t="shared" ref="T10" si="2">+T11+T16</f>
        <v>438685</v>
      </c>
      <c r="V10"/>
      <c r="W10" s="259"/>
    </row>
    <row r="11" spans="1:24" ht="15" customHeight="1" x14ac:dyDescent="0.25">
      <c r="A11" s="49" t="s">
        <v>27</v>
      </c>
      <c r="B11" s="58">
        <f t="shared" ref="B11:M11" si="3">SUM(B12:B14)</f>
        <v>229029</v>
      </c>
      <c r="C11" s="58">
        <f t="shared" si="3"/>
        <v>228429</v>
      </c>
      <c r="D11" s="58">
        <f t="shared" si="3"/>
        <v>227649</v>
      </c>
      <c r="E11" s="58">
        <f t="shared" si="3"/>
        <v>225544</v>
      </c>
      <c r="F11" s="58">
        <f t="shared" si="3"/>
        <v>221779</v>
      </c>
      <c r="G11" s="58">
        <f t="shared" si="3"/>
        <v>218659</v>
      </c>
      <c r="H11" s="58">
        <f t="shared" si="3"/>
        <v>218602</v>
      </c>
      <c r="I11" s="58">
        <f t="shared" si="3"/>
        <v>216829</v>
      </c>
      <c r="J11" s="58">
        <f t="shared" si="3"/>
        <v>226309</v>
      </c>
      <c r="K11" s="58">
        <f t="shared" si="3"/>
        <v>210799</v>
      </c>
      <c r="L11" s="58">
        <f t="shared" si="3"/>
        <v>204021</v>
      </c>
      <c r="M11" s="58">
        <f t="shared" si="3"/>
        <v>201892</v>
      </c>
      <c r="N11" s="58">
        <f t="shared" ref="N11:S11" si="4">SUM(N12:N14)</f>
        <v>198404</v>
      </c>
      <c r="O11" s="58">
        <f t="shared" si="4"/>
        <v>200179</v>
      </c>
      <c r="P11" s="58">
        <f t="shared" si="4"/>
        <v>206485</v>
      </c>
      <c r="Q11" s="58">
        <f t="shared" si="4"/>
        <v>206524</v>
      </c>
      <c r="R11" s="58">
        <f t="shared" si="4"/>
        <v>206913</v>
      </c>
      <c r="S11" s="58">
        <f t="shared" si="4"/>
        <v>206298</v>
      </c>
      <c r="T11" s="58">
        <f t="shared" ref="T11" si="5">SUM(T12:T14)</f>
        <v>224605</v>
      </c>
      <c r="V11"/>
      <c r="W11" s="259"/>
    </row>
    <row r="12" spans="1:24" ht="15" customHeight="1" x14ac:dyDescent="0.25">
      <c r="A12" s="49" t="s">
        <v>28</v>
      </c>
      <c r="B12" s="48">
        <f>77607+7+42</f>
        <v>77656</v>
      </c>
      <c r="C12" s="48">
        <v>76204</v>
      </c>
      <c r="D12" s="48">
        <v>77893</v>
      </c>
      <c r="E12" s="48">
        <v>76742</v>
      </c>
      <c r="F12" s="48">
        <v>75634</v>
      </c>
      <c r="G12" s="48">
        <v>74352</v>
      </c>
      <c r="H12" s="48">
        <v>76309</v>
      </c>
      <c r="I12" s="48">
        <v>72888</v>
      </c>
      <c r="J12" s="48">
        <v>73215</v>
      </c>
      <c r="K12" s="48">
        <v>68858</v>
      </c>
      <c r="L12" s="48">
        <v>68425</v>
      </c>
      <c r="M12" s="48">
        <v>67181</v>
      </c>
      <c r="N12" s="48">
        <v>66009</v>
      </c>
      <c r="O12" s="48">
        <v>67737</v>
      </c>
      <c r="P12" s="48">
        <v>74143</v>
      </c>
      <c r="Q12" s="48">
        <v>74173</v>
      </c>
      <c r="R12" s="48">
        <v>72441</v>
      </c>
      <c r="S12" s="48">
        <v>69574</v>
      </c>
      <c r="T12" s="48">
        <v>79062</v>
      </c>
      <c r="V12"/>
      <c r="W12" s="259"/>
    </row>
    <row r="13" spans="1:24" ht="15" customHeight="1" x14ac:dyDescent="0.25">
      <c r="A13" s="49" t="s">
        <v>29</v>
      </c>
      <c r="B13" s="48">
        <f>76669+7+27</f>
        <v>76703</v>
      </c>
      <c r="C13" s="48">
        <v>77093</v>
      </c>
      <c r="D13" s="48">
        <v>74396</v>
      </c>
      <c r="E13" s="48">
        <v>76415</v>
      </c>
      <c r="F13" s="48">
        <v>73800</v>
      </c>
      <c r="G13" s="48">
        <v>73159</v>
      </c>
      <c r="H13" s="48">
        <v>71933</v>
      </c>
      <c r="I13" s="48">
        <v>74054</v>
      </c>
      <c r="J13" s="48">
        <v>75698</v>
      </c>
      <c r="K13" s="48">
        <v>68990</v>
      </c>
      <c r="L13" s="48">
        <v>67873</v>
      </c>
      <c r="M13" s="48">
        <v>67579</v>
      </c>
      <c r="N13" s="48">
        <v>65999</v>
      </c>
      <c r="O13" s="48">
        <v>66262</v>
      </c>
      <c r="P13" s="48">
        <v>66713</v>
      </c>
      <c r="Q13" s="48">
        <v>67028</v>
      </c>
      <c r="R13" s="48">
        <v>68130</v>
      </c>
      <c r="S13" s="48">
        <v>68083</v>
      </c>
      <c r="T13" s="48">
        <v>71726</v>
      </c>
    </row>
    <row r="14" spans="1:24" ht="15" customHeight="1" x14ac:dyDescent="0.25">
      <c r="A14" s="49" t="s">
        <v>30</v>
      </c>
      <c r="B14" s="48">
        <f>74635+9+26</f>
        <v>74670</v>
      </c>
      <c r="C14" s="48">
        <v>75132</v>
      </c>
      <c r="D14" s="48">
        <v>75360</v>
      </c>
      <c r="E14" s="48">
        <v>72387</v>
      </c>
      <c r="F14" s="48">
        <v>72345</v>
      </c>
      <c r="G14" s="48">
        <v>71148</v>
      </c>
      <c r="H14" s="48">
        <v>70360</v>
      </c>
      <c r="I14" s="48">
        <v>69887</v>
      </c>
      <c r="J14" s="48">
        <v>77396</v>
      </c>
      <c r="K14" s="48">
        <v>72951</v>
      </c>
      <c r="L14" s="48">
        <v>67723</v>
      </c>
      <c r="M14" s="48">
        <v>67132</v>
      </c>
      <c r="N14" s="48">
        <v>66396</v>
      </c>
      <c r="O14" s="48">
        <v>66180</v>
      </c>
      <c r="P14" s="48">
        <v>65629</v>
      </c>
      <c r="Q14" s="48">
        <v>65323</v>
      </c>
      <c r="R14" s="48">
        <v>66342</v>
      </c>
      <c r="S14" s="48">
        <v>68641</v>
      </c>
      <c r="T14" s="48">
        <v>73817</v>
      </c>
    </row>
    <row r="15" spans="1:24" ht="15" customHeight="1" x14ac:dyDescent="0.25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</row>
    <row r="16" spans="1:24" ht="15" customHeight="1" x14ac:dyDescent="0.25">
      <c r="A16" s="49" t="s">
        <v>31</v>
      </c>
      <c r="B16" s="58">
        <f t="shared" ref="B16:M16" si="6">SUM(B17:B19)</f>
        <v>205884</v>
      </c>
      <c r="C16" s="58">
        <f t="shared" si="6"/>
        <v>207354</v>
      </c>
      <c r="D16" s="58">
        <f t="shared" si="6"/>
        <v>208274</v>
      </c>
      <c r="E16" s="58">
        <f t="shared" si="6"/>
        <v>210199</v>
      </c>
      <c r="F16" s="58">
        <f t="shared" si="6"/>
        <v>201211</v>
      </c>
      <c r="G16" s="58">
        <f t="shared" si="6"/>
        <v>193583</v>
      </c>
      <c r="H16" s="58">
        <f t="shared" si="6"/>
        <v>191128</v>
      </c>
      <c r="I16" s="58">
        <f t="shared" si="6"/>
        <v>194815</v>
      </c>
      <c r="J16" s="58">
        <f t="shared" si="6"/>
        <v>209367</v>
      </c>
      <c r="K16" s="58">
        <f t="shared" si="6"/>
        <v>207995</v>
      </c>
      <c r="L16" s="58">
        <f t="shared" si="6"/>
        <v>206476</v>
      </c>
      <c r="M16" s="58">
        <f t="shared" si="6"/>
        <v>201597</v>
      </c>
      <c r="N16" s="58">
        <f t="shared" ref="N16:S16" si="7">SUM(N17:N19)</f>
        <v>193587</v>
      </c>
      <c r="O16" s="58">
        <f t="shared" si="7"/>
        <v>191676</v>
      </c>
      <c r="P16" s="58">
        <f t="shared" si="7"/>
        <v>191106</v>
      </c>
      <c r="Q16" s="58">
        <f t="shared" si="7"/>
        <v>188390</v>
      </c>
      <c r="R16" s="58">
        <f t="shared" si="7"/>
        <v>188565</v>
      </c>
      <c r="S16" s="58">
        <f t="shared" si="7"/>
        <v>192001</v>
      </c>
      <c r="T16" s="58">
        <f t="shared" ref="T16" si="8">SUM(T17:T19)</f>
        <v>214080</v>
      </c>
    </row>
    <row r="17" spans="1:23" ht="15" customHeight="1" x14ac:dyDescent="0.25">
      <c r="A17" s="49" t="s">
        <v>32</v>
      </c>
      <c r="B17" s="48">
        <f>70382+8+25</f>
        <v>70415</v>
      </c>
      <c r="C17" s="48">
        <v>70222</v>
      </c>
      <c r="D17" s="48">
        <v>69964</v>
      </c>
      <c r="E17" s="48">
        <v>70018</v>
      </c>
      <c r="F17" s="48">
        <v>65479</v>
      </c>
      <c r="G17" s="48">
        <v>66159</v>
      </c>
      <c r="H17" s="48">
        <v>64111</v>
      </c>
      <c r="I17" s="48">
        <v>64463</v>
      </c>
      <c r="J17" s="48">
        <v>69784</v>
      </c>
      <c r="K17" s="48">
        <v>69845</v>
      </c>
      <c r="L17" s="48">
        <v>67642</v>
      </c>
      <c r="M17" s="48">
        <v>62962</v>
      </c>
      <c r="N17" s="48">
        <v>61834</v>
      </c>
      <c r="O17" s="48">
        <v>62895</v>
      </c>
      <c r="P17" s="48">
        <v>62233</v>
      </c>
      <c r="Q17" s="48">
        <v>61696</v>
      </c>
      <c r="R17" s="48">
        <v>62612</v>
      </c>
      <c r="S17" s="48">
        <v>64130</v>
      </c>
      <c r="T17" s="48">
        <v>73946</v>
      </c>
    </row>
    <row r="18" spans="1:23" ht="15" customHeight="1" x14ac:dyDescent="0.25">
      <c r="A18" s="49" t="s">
        <v>33</v>
      </c>
      <c r="B18" s="48">
        <f>67081+13+38</f>
        <v>67132</v>
      </c>
      <c r="C18" s="48">
        <v>68475</v>
      </c>
      <c r="D18" s="48">
        <v>68314</v>
      </c>
      <c r="E18" s="48">
        <v>68781</v>
      </c>
      <c r="F18" s="48">
        <v>67063</v>
      </c>
      <c r="G18" s="48">
        <v>63881</v>
      </c>
      <c r="H18" s="48">
        <v>64661</v>
      </c>
      <c r="I18" s="48">
        <v>64445</v>
      </c>
      <c r="J18" s="48">
        <v>69614</v>
      </c>
      <c r="K18" s="48">
        <v>68404</v>
      </c>
      <c r="L18" s="48">
        <v>69680</v>
      </c>
      <c r="M18" s="48">
        <v>67484</v>
      </c>
      <c r="N18" s="48">
        <v>62580</v>
      </c>
      <c r="O18" s="48">
        <v>62903</v>
      </c>
      <c r="P18" s="48">
        <v>63446</v>
      </c>
      <c r="Q18" s="48">
        <v>61515</v>
      </c>
      <c r="R18" s="48">
        <v>61540</v>
      </c>
      <c r="S18" s="48">
        <v>63234</v>
      </c>
      <c r="T18" s="48">
        <v>70745</v>
      </c>
    </row>
    <row r="19" spans="1:23" ht="15" customHeight="1" x14ac:dyDescent="0.25">
      <c r="A19" s="49" t="s">
        <v>34</v>
      </c>
      <c r="B19" s="48">
        <f>68290+12+35</f>
        <v>68337</v>
      </c>
      <c r="C19" s="48">
        <v>68657</v>
      </c>
      <c r="D19" s="48">
        <v>69996</v>
      </c>
      <c r="E19" s="48">
        <v>71400</v>
      </c>
      <c r="F19" s="48">
        <v>68669</v>
      </c>
      <c r="G19" s="48">
        <v>63543</v>
      </c>
      <c r="H19" s="48">
        <v>62356</v>
      </c>
      <c r="I19" s="48">
        <v>65907</v>
      </c>
      <c r="J19" s="48">
        <v>69969</v>
      </c>
      <c r="K19" s="48">
        <v>69746</v>
      </c>
      <c r="L19" s="48">
        <v>69154</v>
      </c>
      <c r="M19" s="48">
        <v>71151</v>
      </c>
      <c r="N19" s="48">
        <v>69173</v>
      </c>
      <c r="O19" s="48">
        <v>65878</v>
      </c>
      <c r="P19" s="48">
        <v>65427</v>
      </c>
      <c r="Q19" s="48">
        <v>65179</v>
      </c>
      <c r="R19" s="48">
        <v>64413</v>
      </c>
      <c r="S19" s="48">
        <v>64637</v>
      </c>
      <c r="T19" s="48">
        <v>69389</v>
      </c>
    </row>
    <row r="20" spans="1:23" ht="15" customHeight="1" x14ac:dyDescent="0.25"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</row>
    <row r="21" spans="1:23" ht="15" customHeight="1" x14ac:dyDescent="0.2">
      <c r="A21" s="47" t="s">
        <v>35</v>
      </c>
      <c r="B21" s="59">
        <f t="shared" ref="B21:M21" si="9">+B22+B27</f>
        <v>42869</v>
      </c>
      <c r="C21" s="59">
        <f t="shared" si="9"/>
        <v>44889</v>
      </c>
      <c r="D21" s="59">
        <f t="shared" si="9"/>
        <v>45914</v>
      </c>
      <c r="E21" s="59">
        <f t="shared" si="9"/>
        <v>44085</v>
      </c>
      <c r="F21" s="59">
        <f t="shared" si="9"/>
        <v>48287</v>
      </c>
      <c r="G21" s="59">
        <f t="shared" si="9"/>
        <v>55329</v>
      </c>
      <c r="H21" s="59">
        <f t="shared" si="9"/>
        <v>55445</v>
      </c>
      <c r="I21" s="59">
        <f t="shared" si="9"/>
        <v>54153</v>
      </c>
      <c r="J21" s="59">
        <f t="shared" si="9"/>
        <v>45555</v>
      </c>
      <c r="K21" s="59">
        <f t="shared" si="9"/>
        <v>50627</v>
      </c>
      <c r="L21" s="59">
        <f t="shared" si="9"/>
        <v>50672</v>
      </c>
      <c r="M21" s="59">
        <f t="shared" si="9"/>
        <v>48888</v>
      </c>
      <c r="N21" s="59">
        <f t="shared" ref="N21:S21" si="10">+N22+N27</f>
        <v>45652</v>
      </c>
      <c r="O21" s="59">
        <f t="shared" si="10"/>
        <v>41298</v>
      </c>
      <c r="P21" s="59">
        <f t="shared" si="10"/>
        <v>32072</v>
      </c>
      <c r="Q21" s="59">
        <f t="shared" si="10"/>
        <v>33148</v>
      </c>
      <c r="R21" s="59">
        <f t="shared" si="10"/>
        <v>31831</v>
      </c>
      <c r="S21" s="59">
        <f t="shared" si="10"/>
        <v>31077</v>
      </c>
      <c r="T21" s="59">
        <f t="shared" ref="T21" si="11">+T22+T27</f>
        <v>8343</v>
      </c>
      <c r="V21" s="259"/>
      <c r="W21" s="259"/>
    </row>
    <row r="22" spans="1:23" ht="15" customHeight="1" x14ac:dyDescent="0.2">
      <c r="A22" s="49" t="s">
        <v>27</v>
      </c>
      <c r="B22" s="58">
        <f t="shared" ref="B22:M22" si="12">SUM(B23:B25)</f>
        <v>16439</v>
      </c>
      <c r="C22" s="58">
        <f t="shared" si="12"/>
        <v>15823</v>
      </c>
      <c r="D22" s="58">
        <f t="shared" si="12"/>
        <v>16896</v>
      </c>
      <c r="E22" s="58">
        <f t="shared" si="12"/>
        <v>16888</v>
      </c>
      <c r="F22" s="58">
        <f t="shared" si="12"/>
        <v>17932</v>
      </c>
      <c r="G22" s="58">
        <f t="shared" si="12"/>
        <v>19460</v>
      </c>
      <c r="H22" s="58">
        <f t="shared" si="12"/>
        <v>20620</v>
      </c>
      <c r="I22" s="58">
        <f t="shared" si="12"/>
        <v>21177</v>
      </c>
      <c r="J22" s="58">
        <f t="shared" si="12"/>
        <v>20007</v>
      </c>
      <c r="K22" s="58">
        <f t="shared" si="12"/>
        <v>21459</v>
      </c>
      <c r="L22" s="58">
        <f t="shared" si="12"/>
        <v>21120</v>
      </c>
      <c r="M22" s="58">
        <f t="shared" si="12"/>
        <v>20039</v>
      </c>
      <c r="N22" s="58">
        <f t="shared" ref="N22:S22" si="13">SUM(N23:N25)</f>
        <v>18677</v>
      </c>
      <c r="O22" s="58">
        <f t="shared" si="13"/>
        <v>16922</v>
      </c>
      <c r="P22" s="58">
        <f t="shared" si="13"/>
        <v>10254</v>
      </c>
      <c r="Q22" s="58">
        <f t="shared" si="13"/>
        <v>11764</v>
      </c>
      <c r="R22" s="58">
        <f t="shared" si="13"/>
        <v>12335</v>
      </c>
      <c r="S22" s="58">
        <f t="shared" si="13"/>
        <v>12423</v>
      </c>
      <c r="T22" s="58">
        <f t="shared" ref="T22" si="14">SUM(T23:T25)</f>
        <v>5022</v>
      </c>
      <c r="V22" s="259"/>
      <c r="W22" s="259"/>
    </row>
    <row r="23" spans="1:23" ht="15" customHeight="1" x14ac:dyDescent="0.2">
      <c r="A23" s="49" t="s">
        <v>28</v>
      </c>
      <c r="B23" s="48">
        <f>4611+5</f>
        <v>4616</v>
      </c>
      <c r="C23" s="48">
        <v>4348</v>
      </c>
      <c r="D23" s="48">
        <v>4787</v>
      </c>
      <c r="E23" s="48">
        <v>4895</v>
      </c>
      <c r="F23" s="48">
        <v>4944</v>
      </c>
      <c r="G23" s="48">
        <v>5409</v>
      </c>
      <c r="H23" s="48">
        <v>6048</v>
      </c>
      <c r="I23" s="48">
        <v>6214</v>
      </c>
      <c r="J23" s="48">
        <v>7235</v>
      </c>
      <c r="K23" s="48">
        <v>7454</v>
      </c>
      <c r="L23" s="48">
        <v>7628</v>
      </c>
      <c r="M23" s="48">
        <v>7514</v>
      </c>
      <c r="N23" s="48">
        <v>7252</v>
      </c>
      <c r="O23" s="48">
        <v>6596</v>
      </c>
      <c r="P23" s="48">
        <v>141</v>
      </c>
      <c r="Q23" s="48">
        <v>76</v>
      </c>
      <c r="R23" s="48">
        <v>82</v>
      </c>
      <c r="S23" s="48">
        <v>139</v>
      </c>
      <c r="T23" s="48">
        <v>82</v>
      </c>
      <c r="V23" s="259"/>
      <c r="W23" s="259"/>
    </row>
    <row r="24" spans="1:23" ht="15" customHeight="1" x14ac:dyDescent="0.25">
      <c r="A24" s="49" t="s">
        <v>29</v>
      </c>
      <c r="B24" s="48">
        <v>5126</v>
      </c>
      <c r="C24" s="48">
        <v>4913</v>
      </c>
      <c r="D24" s="48">
        <v>5375</v>
      </c>
      <c r="E24" s="48">
        <v>5200</v>
      </c>
      <c r="F24" s="48">
        <v>5649</v>
      </c>
      <c r="G24" s="48">
        <v>6107</v>
      </c>
      <c r="H24" s="48">
        <v>6507</v>
      </c>
      <c r="I24" s="48">
        <v>6669</v>
      </c>
      <c r="J24" s="48">
        <v>6052</v>
      </c>
      <c r="K24" s="48">
        <v>6670</v>
      </c>
      <c r="L24" s="48">
        <v>6343</v>
      </c>
      <c r="M24" s="48">
        <v>5918</v>
      </c>
      <c r="N24" s="48">
        <v>5431</v>
      </c>
      <c r="O24" s="48">
        <v>4961</v>
      </c>
      <c r="P24" s="48">
        <v>5180</v>
      </c>
      <c r="Q24" s="48">
        <v>6312</v>
      </c>
      <c r="R24" s="48">
        <v>6776</v>
      </c>
      <c r="S24" s="48">
        <v>6859</v>
      </c>
      <c r="T24" s="48">
        <v>3645</v>
      </c>
    </row>
    <row r="25" spans="1:23" ht="15" customHeight="1" x14ac:dyDescent="0.25">
      <c r="A25" s="49" t="s">
        <v>30</v>
      </c>
      <c r="B25" s="48">
        <f>6676+21</f>
        <v>6697</v>
      </c>
      <c r="C25" s="48">
        <v>6562</v>
      </c>
      <c r="D25" s="48">
        <v>6734</v>
      </c>
      <c r="E25" s="48">
        <v>6793</v>
      </c>
      <c r="F25" s="48">
        <v>7339</v>
      </c>
      <c r="G25" s="48">
        <v>7944</v>
      </c>
      <c r="H25" s="48">
        <v>8065</v>
      </c>
      <c r="I25" s="48">
        <v>8294</v>
      </c>
      <c r="J25" s="48">
        <v>6720</v>
      </c>
      <c r="K25" s="48">
        <v>7335</v>
      </c>
      <c r="L25" s="48">
        <v>7149</v>
      </c>
      <c r="M25" s="48">
        <v>6607</v>
      </c>
      <c r="N25" s="48">
        <v>5994</v>
      </c>
      <c r="O25" s="48">
        <v>5365</v>
      </c>
      <c r="P25" s="48">
        <v>4933</v>
      </c>
      <c r="Q25" s="48">
        <v>5376</v>
      </c>
      <c r="R25" s="48">
        <v>5477</v>
      </c>
      <c r="S25" s="48">
        <v>5425</v>
      </c>
      <c r="T25" s="48">
        <v>1295</v>
      </c>
    </row>
    <row r="26" spans="1:23" ht="15" customHeight="1" x14ac:dyDescent="0.25"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</row>
    <row r="27" spans="1:23" ht="15" customHeight="1" x14ac:dyDescent="0.25">
      <c r="A27" s="49" t="s">
        <v>31</v>
      </c>
      <c r="B27" s="58">
        <f t="shared" ref="B27:M27" si="15">SUM(B28:B30)</f>
        <v>26430</v>
      </c>
      <c r="C27" s="58">
        <f t="shared" si="15"/>
        <v>29066</v>
      </c>
      <c r="D27" s="58">
        <f t="shared" si="15"/>
        <v>29018</v>
      </c>
      <c r="E27" s="58">
        <f t="shared" si="15"/>
        <v>27197</v>
      </c>
      <c r="F27" s="58">
        <f t="shared" si="15"/>
        <v>30355</v>
      </c>
      <c r="G27" s="58">
        <f t="shared" si="15"/>
        <v>35869</v>
      </c>
      <c r="H27" s="58">
        <f t="shared" si="15"/>
        <v>34825</v>
      </c>
      <c r="I27" s="58">
        <f t="shared" si="15"/>
        <v>32976</v>
      </c>
      <c r="J27" s="58">
        <f t="shared" si="15"/>
        <v>25548</v>
      </c>
      <c r="K27" s="58">
        <f t="shared" si="15"/>
        <v>29168</v>
      </c>
      <c r="L27" s="58">
        <f t="shared" si="15"/>
        <v>29552</v>
      </c>
      <c r="M27" s="58">
        <f t="shared" si="15"/>
        <v>28849</v>
      </c>
      <c r="N27" s="58">
        <f t="shared" ref="N27:S27" si="16">SUM(N28:N30)</f>
        <v>26975</v>
      </c>
      <c r="O27" s="58">
        <f t="shared" si="16"/>
        <v>24376</v>
      </c>
      <c r="P27" s="58">
        <f t="shared" si="16"/>
        <v>21818</v>
      </c>
      <c r="Q27" s="58">
        <f t="shared" si="16"/>
        <v>21384</v>
      </c>
      <c r="R27" s="58">
        <f t="shared" si="16"/>
        <v>19496</v>
      </c>
      <c r="S27" s="58">
        <f t="shared" si="16"/>
        <v>18654</v>
      </c>
      <c r="T27" s="58">
        <f t="shared" ref="T27" si="17">SUM(T28:T30)</f>
        <v>3321</v>
      </c>
    </row>
    <row r="28" spans="1:23" ht="15" customHeight="1" x14ac:dyDescent="0.25">
      <c r="A28" s="49" t="s">
        <v>32</v>
      </c>
      <c r="B28" s="48">
        <f>10999+2+21</f>
        <v>11022</v>
      </c>
      <c r="C28" s="48">
        <v>11312</v>
      </c>
      <c r="D28" s="48">
        <v>11562</v>
      </c>
      <c r="E28" s="48">
        <v>11301</v>
      </c>
      <c r="F28" s="48">
        <v>11933</v>
      </c>
      <c r="G28" s="48">
        <v>12731</v>
      </c>
      <c r="H28" s="48">
        <v>13499</v>
      </c>
      <c r="I28" s="48">
        <v>13789</v>
      </c>
      <c r="J28" s="48">
        <v>11865</v>
      </c>
      <c r="K28" s="48">
        <v>13230</v>
      </c>
      <c r="L28" s="48">
        <v>12541</v>
      </c>
      <c r="M28" s="48">
        <v>11779</v>
      </c>
      <c r="N28" s="48">
        <v>11103</v>
      </c>
      <c r="O28" s="48">
        <v>10151</v>
      </c>
      <c r="P28" s="48">
        <v>9151</v>
      </c>
      <c r="Q28" s="48">
        <v>8617</v>
      </c>
      <c r="R28" s="48">
        <v>7866</v>
      </c>
      <c r="S28" s="48">
        <v>7855</v>
      </c>
      <c r="T28" s="48">
        <v>1630</v>
      </c>
    </row>
    <row r="29" spans="1:23" ht="15" customHeight="1" x14ac:dyDescent="0.25">
      <c r="A29" s="49" t="s">
        <v>33</v>
      </c>
      <c r="B29" s="48">
        <f>11437+1+16</f>
        <v>11454</v>
      </c>
      <c r="C29" s="48">
        <v>11343</v>
      </c>
      <c r="D29" s="48">
        <v>11210</v>
      </c>
      <c r="E29" s="48">
        <v>11207</v>
      </c>
      <c r="F29" s="48">
        <v>11154</v>
      </c>
      <c r="G29" s="48">
        <v>11324</v>
      </c>
      <c r="H29" s="48">
        <v>11763</v>
      </c>
      <c r="I29" s="48">
        <v>11608</v>
      </c>
      <c r="J29" s="48">
        <v>8777</v>
      </c>
      <c r="K29" s="48">
        <v>9918</v>
      </c>
      <c r="L29" s="48">
        <v>10412</v>
      </c>
      <c r="M29" s="48">
        <v>10154</v>
      </c>
      <c r="N29" s="48">
        <v>9848</v>
      </c>
      <c r="O29" s="48">
        <v>8528</v>
      </c>
      <c r="P29" s="48">
        <v>7640</v>
      </c>
      <c r="Q29" s="48">
        <v>7796</v>
      </c>
      <c r="R29" s="48">
        <v>7424</v>
      </c>
      <c r="S29" s="48">
        <v>6865</v>
      </c>
      <c r="T29" s="48">
        <v>1178</v>
      </c>
    </row>
    <row r="30" spans="1:23" ht="15" customHeight="1" x14ac:dyDescent="0.25">
      <c r="A30" s="49" t="s">
        <v>34</v>
      </c>
      <c r="B30" s="48">
        <f>3954</f>
        <v>3954</v>
      </c>
      <c r="C30" s="48">
        <v>6411</v>
      </c>
      <c r="D30" s="48">
        <v>6246</v>
      </c>
      <c r="E30" s="48">
        <v>4689</v>
      </c>
      <c r="F30" s="48">
        <v>7268</v>
      </c>
      <c r="G30" s="48">
        <v>11814</v>
      </c>
      <c r="H30" s="48">
        <v>9563</v>
      </c>
      <c r="I30" s="48">
        <v>7579</v>
      </c>
      <c r="J30" s="48">
        <v>4906</v>
      </c>
      <c r="K30" s="48">
        <v>6020</v>
      </c>
      <c r="L30" s="48">
        <v>6599</v>
      </c>
      <c r="M30" s="48">
        <v>6916</v>
      </c>
      <c r="N30" s="48">
        <v>6024</v>
      </c>
      <c r="O30" s="48">
        <v>5697</v>
      </c>
      <c r="P30" s="48">
        <v>5027</v>
      </c>
      <c r="Q30" s="48">
        <v>4971</v>
      </c>
      <c r="R30" s="48">
        <v>4206</v>
      </c>
      <c r="S30" s="48">
        <v>3934</v>
      </c>
      <c r="T30" s="48">
        <v>513</v>
      </c>
    </row>
    <row r="31" spans="1:23" ht="15" customHeight="1" x14ac:dyDescent="0.25"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</row>
    <row r="32" spans="1:23" ht="15" customHeight="1" x14ac:dyDescent="0.25">
      <c r="A32" s="47" t="s">
        <v>36</v>
      </c>
      <c r="B32" s="59">
        <f t="shared" ref="B32:M32" si="18">+B33+B38</f>
        <v>34323</v>
      </c>
      <c r="C32" s="59">
        <f t="shared" si="18"/>
        <v>31914</v>
      </c>
      <c r="D32" s="59">
        <f t="shared" si="18"/>
        <v>30772</v>
      </c>
      <c r="E32" s="59">
        <f t="shared" si="18"/>
        <v>31449</v>
      </c>
      <c r="F32" s="59">
        <f t="shared" si="18"/>
        <v>31952</v>
      </c>
      <c r="G32" s="59">
        <f t="shared" si="18"/>
        <v>32947</v>
      </c>
      <c r="H32" s="59">
        <f t="shared" si="18"/>
        <v>34606</v>
      </c>
      <c r="I32" s="59">
        <f t="shared" si="18"/>
        <v>33150</v>
      </c>
      <c r="J32" s="59">
        <f t="shared" si="18"/>
        <v>12531</v>
      </c>
      <c r="K32" s="59">
        <f t="shared" si="18"/>
        <v>17451</v>
      </c>
      <c r="L32" s="59">
        <f t="shared" si="18"/>
        <v>16823</v>
      </c>
      <c r="M32" s="59">
        <f t="shared" si="18"/>
        <v>16575</v>
      </c>
      <c r="N32" s="59">
        <f t="shared" ref="N32:S32" si="19">+N33+N38</f>
        <v>15203</v>
      </c>
      <c r="O32" s="59">
        <f t="shared" si="19"/>
        <v>11106</v>
      </c>
      <c r="P32" s="59">
        <f t="shared" si="19"/>
        <v>9706</v>
      </c>
      <c r="Q32" s="59">
        <f t="shared" si="19"/>
        <v>9724</v>
      </c>
      <c r="R32" s="59">
        <f t="shared" si="19"/>
        <v>10710</v>
      </c>
      <c r="S32" s="59">
        <f t="shared" si="19"/>
        <v>9943</v>
      </c>
      <c r="T32" s="59">
        <f t="shared" ref="T32" si="20">+T33+T38</f>
        <v>2558</v>
      </c>
    </row>
    <row r="33" spans="1:24" ht="15" customHeight="1" x14ac:dyDescent="0.25">
      <c r="A33" s="49" t="s">
        <v>27</v>
      </c>
      <c r="B33" s="58">
        <f t="shared" ref="B33:M33" si="21">SUM(B34:B36)</f>
        <v>23598</v>
      </c>
      <c r="C33" s="58">
        <f t="shared" si="21"/>
        <v>22083</v>
      </c>
      <c r="D33" s="58">
        <f t="shared" si="21"/>
        <v>21360</v>
      </c>
      <c r="E33" s="58">
        <f t="shared" si="21"/>
        <v>21819</v>
      </c>
      <c r="F33" s="58">
        <f t="shared" si="21"/>
        <v>22073</v>
      </c>
      <c r="G33" s="58">
        <f t="shared" si="21"/>
        <v>22351</v>
      </c>
      <c r="H33" s="58">
        <f t="shared" si="21"/>
        <v>23177</v>
      </c>
      <c r="I33" s="58">
        <f t="shared" si="21"/>
        <v>22674</v>
      </c>
      <c r="J33" s="58">
        <f t="shared" si="21"/>
        <v>8229</v>
      </c>
      <c r="K33" s="58">
        <f t="shared" si="21"/>
        <v>11935</v>
      </c>
      <c r="L33" s="58">
        <f t="shared" si="21"/>
        <v>11134</v>
      </c>
      <c r="M33" s="58">
        <f t="shared" si="21"/>
        <v>10899</v>
      </c>
      <c r="N33" s="58">
        <f t="shared" ref="N33:S33" si="22">SUM(N34:N36)</f>
        <v>9995</v>
      </c>
      <c r="O33" s="58">
        <f t="shared" si="22"/>
        <v>7157</v>
      </c>
      <c r="P33" s="58">
        <f t="shared" si="22"/>
        <v>6362</v>
      </c>
      <c r="Q33" s="58">
        <f t="shared" si="22"/>
        <v>6251</v>
      </c>
      <c r="R33" s="58">
        <f t="shared" si="22"/>
        <v>7331</v>
      </c>
      <c r="S33" s="58">
        <f t="shared" si="22"/>
        <v>6903</v>
      </c>
      <c r="T33" s="58">
        <f t="shared" ref="T33" si="23">SUM(T34:T36)</f>
        <v>2044</v>
      </c>
    </row>
    <row r="34" spans="1:24" ht="15" customHeight="1" x14ac:dyDescent="0.25">
      <c r="A34" s="49" t="s">
        <v>28</v>
      </c>
      <c r="B34" s="48">
        <v>12084</v>
      </c>
      <c r="C34" s="48">
        <v>11240</v>
      </c>
      <c r="D34" s="48">
        <v>11204</v>
      </c>
      <c r="E34" s="48">
        <v>11356</v>
      </c>
      <c r="F34" s="48">
        <v>11297</v>
      </c>
      <c r="G34" s="48">
        <v>11236</v>
      </c>
      <c r="H34" s="48">
        <v>11850</v>
      </c>
      <c r="I34" s="48">
        <v>11774</v>
      </c>
      <c r="J34" s="48">
        <v>4169</v>
      </c>
      <c r="K34" s="48">
        <v>5861</v>
      </c>
      <c r="L34" s="48">
        <v>5695</v>
      </c>
      <c r="M34" s="48">
        <v>5776</v>
      </c>
      <c r="N34" s="48">
        <v>5358</v>
      </c>
      <c r="O34" s="48">
        <v>3776</v>
      </c>
      <c r="P34" s="48">
        <v>3188</v>
      </c>
      <c r="Q34" s="48">
        <v>932</v>
      </c>
      <c r="R34" s="48">
        <v>779</v>
      </c>
      <c r="S34" s="48">
        <v>576</v>
      </c>
      <c r="T34" s="48">
        <v>303</v>
      </c>
    </row>
    <row r="35" spans="1:24" ht="15" customHeight="1" x14ac:dyDescent="0.25">
      <c r="A35" s="49" t="s">
        <v>29</v>
      </c>
      <c r="B35" s="48">
        <v>6531</v>
      </c>
      <c r="C35" s="48">
        <v>6072</v>
      </c>
      <c r="D35" s="48">
        <v>5754</v>
      </c>
      <c r="E35" s="48">
        <v>5880</v>
      </c>
      <c r="F35" s="48">
        <v>5829</v>
      </c>
      <c r="G35" s="48">
        <v>6104</v>
      </c>
      <c r="H35" s="48">
        <v>6084</v>
      </c>
      <c r="I35" s="48">
        <v>5889</v>
      </c>
      <c r="J35" s="48">
        <v>2257</v>
      </c>
      <c r="K35" s="48">
        <v>3560</v>
      </c>
      <c r="L35" s="48">
        <v>3138</v>
      </c>
      <c r="M35" s="48">
        <v>2906</v>
      </c>
      <c r="N35" s="48">
        <v>2735</v>
      </c>
      <c r="O35" s="48">
        <v>1983</v>
      </c>
      <c r="P35" s="48">
        <v>1879</v>
      </c>
      <c r="Q35" s="48">
        <v>3775</v>
      </c>
      <c r="R35" s="48">
        <v>4797</v>
      </c>
      <c r="S35" s="48">
        <v>4705</v>
      </c>
      <c r="T35" s="48">
        <v>1383</v>
      </c>
    </row>
    <row r="36" spans="1:24" ht="15" customHeight="1" x14ac:dyDescent="0.25">
      <c r="A36" s="49" t="s">
        <v>30</v>
      </c>
      <c r="B36" s="48">
        <v>4983</v>
      </c>
      <c r="C36" s="48">
        <v>4771</v>
      </c>
      <c r="D36" s="48">
        <v>4402</v>
      </c>
      <c r="E36" s="48">
        <v>4583</v>
      </c>
      <c r="F36" s="48">
        <v>4947</v>
      </c>
      <c r="G36" s="48">
        <v>5011</v>
      </c>
      <c r="H36" s="48">
        <v>5243</v>
      </c>
      <c r="I36" s="48">
        <v>5011</v>
      </c>
      <c r="J36" s="48">
        <v>1803</v>
      </c>
      <c r="K36" s="48">
        <v>2514</v>
      </c>
      <c r="L36" s="48">
        <v>2301</v>
      </c>
      <c r="M36" s="48">
        <v>2217</v>
      </c>
      <c r="N36" s="48">
        <v>1902</v>
      </c>
      <c r="O36" s="48">
        <v>1398</v>
      </c>
      <c r="P36" s="48">
        <v>1295</v>
      </c>
      <c r="Q36" s="48">
        <v>1544</v>
      </c>
      <c r="R36" s="48">
        <v>1755</v>
      </c>
      <c r="S36" s="48">
        <v>1622</v>
      </c>
      <c r="T36" s="48">
        <v>358</v>
      </c>
    </row>
    <row r="37" spans="1:24" ht="15" customHeight="1" x14ac:dyDescent="0.25"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</row>
    <row r="38" spans="1:24" ht="15" customHeight="1" x14ac:dyDescent="0.25">
      <c r="A38" s="49" t="s">
        <v>31</v>
      </c>
      <c r="B38" s="58">
        <f t="shared" ref="B38:M38" si="24">SUM(B39:B41)</f>
        <v>10725</v>
      </c>
      <c r="C38" s="58">
        <f t="shared" si="24"/>
        <v>9831</v>
      </c>
      <c r="D38" s="58">
        <f t="shared" si="24"/>
        <v>9412</v>
      </c>
      <c r="E38" s="58">
        <f t="shared" si="24"/>
        <v>9630</v>
      </c>
      <c r="F38" s="58">
        <f t="shared" si="24"/>
        <v>9879</v>
      </c>
      <c r="G38" s="58">
        <f t="shared" si="24"/>
        <v>10596</v>
      </c>
      <c r="H38" s="58">
        <f t="shared" si="24"/>
        <v>11429</v>
      </c>
      <c r="I38" s="58">
        <f t="shared" si="24"/>
        <v>10476</v>
      </c>
      <c r="J38" s="58">
        <f t="shared" si="24"/>
        <v>4302</v>
      </c>
      <c r="K38" s="58">
        <f t="shared" si="24"/>
        <v>5516</v>
      </c>
      <c r="L38" s="58">
        <f t="shared" si="24"/>
        <v>5689</v>
      </c>
      <c r="M38" s="58">
        <f t="shared" si="24"/>
        <v>5676</v>
      </c>
      <c r="N38" s="58">
        <f t="shared" ref="N38:S38" si="25">SUM(N39:N41)</f>
        <v>5208</v>
      </c>
      <c r="O38" s="58">
        <f t="shared" si="25"/>
        <v>3949</v>
      </c>
      <c r="P38" s="58">
        <f t="shared" si="25"/>
        <v>3344</v>
      </c>
      <c r="Q38" s="58">
        <f t="shared" si="25"/>
        <v>3473</v>
      </c>
      <c r="R38" s="58">
        <f t="shared" si="25"/>
        <v>3379</v>
      </c>
      <c r="S38" s="58">
        <f t="shared" si="25"/>
        <v>3040</v>
      </c>
      <c r="T38" s="58">
        <f t="shared" ref="T38" si="26">SUM(T39:T41)</f>
        <v>514</v>
      </c>
    </row>
    <row r="39" spans="1:24" ht="15" customHeight="1" x14ac:dyDescent="0.25">
      <c r="A39" s="49" t="s">
        <v>32</v>
      </c>
      <c r="B39" s="48">
        <v>6257</v>
      </c>
      <c r="C39" s="48">
        <v>5761</v>
      </c>
      <c r="D39" s="48">
        <v>5476</v>
      </c>
      <c r="E39" s="48">
        <v>5822</v>
      </c>
      <c r="F39" s="48">
        <v>5956</v>
      </c>
      <c r="G39" s="48">
        <v>6416</v>
      </c>
      <c r="H39" s="48">
        <v>7064</v>
      </c>
      <c r="I39" s="48">
        <v>6400</v>
      </c>
      <c r="J39" s="48">
        <v>2693</v>
      </c>
      <c r="K39" s="48">
        <v>3368</v>
      </c>
      <c r="L39" s="48">
        <v>3411</v>
      </c>
      <c r="M39" s="48">
        <v>3219</v>
      </c>
      <c r="N39" s="48">
        <v>3077</v>
      </c>
      <c r="O39" s="48">
        <v>2300</v>
      </c>
      <c r="P39" s="48">
        <v>1960</v>
      </c>
      <c r="Q39" s="48">
        <v>1919</v>
      </c>
      <c r="R39" s="48">
        <v>1831</v>
      </c>
      <c r="S39" s="48">
        <v>1713</v>
      </c>
      <c r="T39" s="48">
        <v>279</v>
      </c>
    </row>
    <row r="40" spans="1:24" ht="15" customHeight="1" x14ac:dyDescent="0.25">
      <c r="A40" s="49" t="s">
        <v>33</v>
      </c>
      <c r="B40" s="48">
        <v>4330</v>
      </c>
      <c r="C40" s="48">
        <v>3952</v>
      </c>
      <c r="D40" s="48">
        <v>3844</v>
      </c>
      <c r="E40" s="48">
        <v>3708</v>
      </c>
      <c r="F40" s="48">
        <v>3799</v>
      </c>
      <c r="G40" s="48">
        <v>4001</v>
      </c>
      <c r="H40" s="48">
        <v>4171</v>
      </c>
      <c r="I40" s="48">
        <v>3349</v>
      </c>
      <c r="J40" s="48">
        <v>1289</v>
      </c>
      <c r="K40" s="48">
        <v>1683</v>
      </c>
      <c r="L40" s="48">
        <v>1784</v>
      </c>
      <c r="M40" s="48">
        <v>1856</v>
      </c>
      <c r="N40" s="48">
        <v>1614</v>
      </c>
      <c r="O40" s="48">
        <v>1240</v>
      </c>
      <c r="P40" s="48">
        <v>1030</v>
      </c>
      <c r="Q40" s="48">
        <v>1182</v>
      </c>
      <c r="R40" s="48">
        <v>1219</v>
      </c>
      <c r="S40" s="48">
        <v>1050</v>
      </c>
      <c r="T40" s="48">
        <v>157</v>
      </c>
    </row>
    <row r="41" spans="1:24" ht="15" customHeight="1" thickBot="1" x14ac:dyDescent="0.3">
      <c r="A41" s="50" t="s">
        <v>34</v>
      </c>
      <c r="B41" s="51">
        <v>138</v>
      </c>
      <c r="C41" s="51">
        <v>118</v>
      </c>
      <c r="D41" s="51">
        <v>92</v>
      </c>
      <c r="E41" s="51">
        <v>100</v>
      </c>
      <c r="F41" s="51">
        <v>124</v>
      </c>
      <c r="G41" s="51">
        <v>179</v>
      </c>
      <c r="H41" s="51">
        <v>194</v>
      </c>
      <c r="I41" s="51">
        <v>727</v>
      </c>
      <c r="J41" s="51">
        <v>320</v>
      </c>
      <c r="K41" s="51">
        <v>465</v>
      </c>
      <c r="L41" s="51">
        <v>494</v>
      </c>
      <c r="M41" s="51">
        <v>601</v>
      </c>
      <c r="N41" s="51">
        <v>517</v>
      </c>
      <c r="O41" s="51">
        <v>409</v>
      </c>
      <c r="P41" s="51">
        <v>354</v>
      </c>
      <c r="Q41" s="51">
        <v>372</v>
      </c>
      <c r="R41" s="51">
        <v>329</v>
      </c>
      <c r="S41" s="51">
        <v>277</v>
      </c>
      <c r="T41" s="51">
        <v>78</v>
      </c>
    </row>
    <row r="42" spans="1:24" ht="15" customHeight="1" x14ac:dyDescent="0.25">
      <c r="A42" s="321" t="s">
        <v>242</v>
      </c>
      <c r="B42" s="321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273"/>
      <c r="T42" s="306"/>
    </row>
    <row r="43" spans="1:24" ht="15" customHeight="1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273"/>
      <c r="T43" s="306"/>
    </row>
    <row r="44" spans="1:24" ht="15" customHeight="1" x14ac:dyDescent="0.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273"/>
      <c r="T44" s="306"/>
      <c r="V44"/>
      <c r="W44"/>
    </row>
    <row r="45" spans="1:24" ht="15" customHeight="1" x14ac:dyDescent="0.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273"/>
      <c r="T45" s="306"/>
      <c r="U45" s="41"/>
      <c r="V45" s="318" t="s">
        <v>356</v>
      </c>
      <c r="W45" s="318"/>
      <c r="X45" s="41"/>
    </row>
    <row r="46" spans="1:24" ht="15" customHeight="1" x14ac:dyDescent="0.25">
      <c r="A46" s="52"/>
      <c r="U46" s="41"/>
      <c r="V46" s="318"/>
      <c r="W46" s="318"/>
      <c r="X46" s="41"/>
    </row>
    <row r="47" spans="1:24" s="41" customFormat="1" ht="15" customHeight="1" x14ac:dyDescent="0.25">
      <c r="A47" s="284" t="s">
        <v>460</v>
      </c>
      <c r="B47" s="284"/>
      <c r="C47" s="284"/>
      <c r="D47" s="284"/>
      <c r="E47" s="284"/>
      <c r="F47" s="284"/>
      <c r="G47" s="284"/>
      <c r="H47" s="284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4"/>
      <c r="T47" s="284"/>
      <c r="V47" s="275"/>
      <c r="W47" s="20"/>
    </row>
    <row r="48" spans="1:24" s="41" customFormat="1" ht="15" customHeight="1" x14ac:dyDescent="0.25">
      <c r="A48" s="284" t="s">
        <v>25</v>
      </c>
      <c r="B48" s="284"/>
      <c r="C48" s="284"/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</row>
    <row r="49" spans="1:24" s="41" customFormat="1" ht="15" customHeight="1" x14ac:dyDescent="0.25">
      <c r="A49" s="284" t="s">
        <v>247</v>
      </c>
      <c r="B49" s="284"/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4"/>
      <c r="T49" s="284"/>
    </row>
    <row r="50" spans="1:24" s="41" customFormat="1" ht="15" customHeight="1" x14ac:dyDescent="0.25">
      <c r="A50" s="284" t="s">
        <v>248</v>
      </c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</row>
    <row r="51" spans="1:24" s="41" customFormat="1" ht="15" customHeight="1" x14ac:dyDescent="0.25">
      <c r="A51" s="284" t="s">
        <v>516</v>
      </c>
      <c r="B51" s="284"/>
      <c r="C51" s="284"/>
      <c r="D51" s="284"/>
      <c r="E51" s="284"/>
      <c r="F51" s="284"/>
      <c r="G51" s="284"/>
      <c r="H51" s="284"/>
      <c r="I51" s="284"/>
      <c r="J51" s="284"/>
      <c r="K51" s="284"/>
      <c r="L51" s="284"/>
      <c r="M51" s="284"/>
      <c r="N51" s="284"/>
      <c r="O51" s="284"/>
      <c r="P51" s="284"/>
      <c r="Q51" s="284"/>
      <c r="R51" s="284"/>
      <c r="S51" s="284"/>
      <c r="T51" s="284"/>
      <c r="U51" s="46"/>
      <c r="V51" s="46"/>
      <c r="W51" s="46"/>
      <c r="X51" s="46"/>
    </row>
    <row r="52" spans="1:24" s="41" customFormat="1" ht="15" customHeight="1" x14ac:dyDescent="0.25">
      <c r="A52" s="286" t="s">
        <v>37</v>
      </c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46"/>
      <c r="V52" s="46"/>
      <c r="W52" s="46"/>
      <c r="X52" s="46"/>
    </row>
    <row r="53" spans="1:24" ht="15" customHeight="1" thickBot="1" x14ac:dyDescent="0.3">
      <c r="A53" s="285"/>
      <c r="B53" s="287"/>
      <c r="C53" s="287"/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287"/>
      <c r="O53" s="287"/>
      <c r="P53" s="287"/>
      <c r="Q53" s="287"/>
      <c r="R53" s="287"/>
      <c r="S53" s="287"/>
      <c r="T53" s="287"/>
    </row>
    <row r="54" spans="1:24" ht="15" customHeight="1" thickBot="1" x14ac:dyDescent="0.3">
      <c r="A54" s="43" t="s">
        <v>246</v>
      </c>
      <c r="B54" s="44">
        <v>2000</v>
      </c>
      <c r="C54" s="44">
        <v>2001</v>
      </c>
      <c r="D54" s="44">
        <v>2002</v>
      </c>
      <c r="E54" s="44">
        <v>2003</v>
      </c>
      <c r="F54" s="44">
        <v>2004</v>
      </c>
      <c r="G54" s="44">
        <v>2005</v>
      </c>
      <c r="H54" s="44">
        <v>2006</v>
      </c>
      <c r="I54" s="44">
        <v>2007</v>
      </c>
      <c r="J54" s="44">
        <v>2008</v>
      </c>
      <c r="K54" s="44">
        <v>2009</v>
      </c>
      <c r="L54" s="44">
        <v>2010</v>
      </c>
      <c r="M54" s="44">
        <v>2011</v>
      </c>
      <c r="N54" s="44">
        <v>2012</v>
      </c>
      <c r="O54" s="44">
        <v>2013</v>
      </c>
      <c r="P54" s="44">
        <v>2014</v>
      </c>
      <c r="Q54" s="44">
        <v>2015</v>
      </c>
      <c r="R54" s="44">
        <v>2016</v>
      </c>
      <c r="S54" s="44">
        <v>2017</v>
      </c>
      <c r="T54" s="44">
        <v>2018</v>
      </c>
    </row>
    <row r="55" spans="1:24" ht="15" customHeight="1" x14ac:dyDescent="0.25">
      <c r="A55" s="45"/>
    </row>
    <row r="56" spans="1:24" ht="15" customHeight="1" x14ac:dyDescent="0.25">
      <c r="A56" s="47" t="s">
        <v>26</v>
      </c>
      <c r="B56" s="53">
        <f t="shared" ref="B56:Q60" si="27">+B10/(B10+B21+B32)*100</f>
        <v>84.9265287392234</v>
      </c>
      <c r="C56" s="53">
        <f t="shared" si="27"/>
        <v>85.01656307429387</v>
      </c>
      <c r="D56" s="53">
        <f t="shared" si="27"/>
        <v>85.040059772653237</v>
      </c>
      <c r="E56" s="53">
        <f t="shared" si="27"/>
        <v>85.226403691149812</v>
      </c>
      <c r="F56" s="53">
        <f t="shared" si="27"/>
        <v>84.055171701153952</v>
      </c>
      <c r="G56" s="53">
        <f t="shared" si="27"/>
        <v>82.363071857555568</v>
      </c>
      <c r="H56" s="53">
        <f t="shared" si="27"/>
        <v>81.981908075737181</v>
      </c>
      <c r="I56" s="53">
        <f t="shared" si="27"/>
        <v>82.502550371081497</v>
      </c>
      <c r="J56" s="53">
        <f t="shared" si="27"/>
        <v>88.236032744520642</v>
      </c>
      <c r="K56" s="53">
        <f t="shared" si="27"/>
        <v>86.017269426050376</v>
      </c>
      <c r="L56" s="53">
        <f t="shared" si="27"/>
        <v>85.879470786121942</v>
      </c>
      <c r="M56" s="53">
        <f t="shared" si="27"/>
        <v>86.040575581296167</v>
      </c>
      <c r="N56" s="53">
        <f t="shared" si="27"/>
        <v>86.561656722152776</v>
      </c>
      <c r="O56" s="53">
        <f t="shared" si="27"/>
        <v>88.204178193351183</v>
      </c>
      <c r="P56" s="53">
        <f t="shared" si="27"/>
        <v>90.491363751197738</v>
      </c>
      <c r="Q56" s="53">
        <f t="shared" si="27"/>
        <v>90.207087481098071</v>
      </c>
      <c r="R56" s="53">
        <f t="shared" ref="R56:S56" si="28">+R10/(R10+R21+R32)*100</f>
        <v>90.287864225067864</v>
      </c>
      <c r="S56" s="53">
        <f t="shared" si="28"/>
        <v>90.662821321181198</v>
      </c>
      <c r="T56" s="53">
        <f t="shared" ref="T56" si="29">+T10/(T10+T21+T32)*100</f>
        <v>97.575324854421623</v>
      </c>
    </row>
    <row r="57" spans="1:24" ht="15" customHeight="1" x14ac:dyDescent="0.25">
      <c r="A57" s="49" t="s">
        <v>27</v>
      </c>
      <c r="B57" s="54">
        <f t="shared" si="27"/>
        <v>85.120007730445309</v>
      </c>
      <c r="C57" s="54">
        <f t="shared" si="27"/>
        <v>85.767548388307958</v>
      </c>
      <c r="D57" s="54">
        <f t="shared" si="27"/>
        <v>85.612906865233825</v>
      </c>
      <c r="E57" s="54">
        <f t="shared" si="27"/>
        <v>85.352184097694987</v>
      </c>
      <c r="F57" s="54">
        <f t="shared" si="27"/>
        <v>84.718317391437211</v>
      </c>
      <c r="G57" s="54">
        <f t="shared" si="27"/>
        <v>83.947863477559792</v>
      </c>
      <c r="H57" s="54">
        <f t="shared" si="27"/>
        <v>83.309006512982137</v>
      </c>
      <c r="I57" s="54">
        <f t="shared" si="27"/>
        <v>83.178226177689112</v>
      </c>
      <c r="J57" s="54">
        <f t="shared" si="27"/>
        <v>88.907265905831977</v>
      </c>
      <c r="K57" s="54">
        <f t="shared" si="27"/>
        <v>86.324751323748018</v>
      </c>
      <c r="L57" s="54">
        <f t="shared" si="27"/>
        <v>86.348957782245265</v>
      </c>
      <c r="M57" s="54">
        <f t="shared" si="27"/>
        <v>86.712193445861786</v>
      </c>
      <c r="N57" s="54">
        <f t="shared" si="27"/>
        <v>87.373390406736078</v>
      </c>
      <c r="O57" s="54">
        <f t="shared" si="27"/>
        <v>89.262813366747224</v>
      </c>
      <c r="P57" s="54">
        <f t="shared" si="27"/>
        <v>92.55225211899544</v>
      </c>
      <c r="Q57" s="54">
        <f t="shared" si="27"/>
        <v>91.976894882403499</v>
      </c>
      <c r="R57" s="54">
        <f t="shared" ref="R57:S57" si="30">+R11/(R11+R22+R33)*100</f>
        <v>91.320466592226111</v>
      </c>
      <c r="S57" s="54">
        <f t="shared" si="30"/>
        <v>91.434421870013821</v>
      </c>
      <c r="T57" s="54">
        <f t="shared" ref="T57" si="31">+T11/(T11+T22+T33)*100</f>
        <v>96.949985108192209</v>
      </c>
    </row>
    <row r="58" spans="1:24" ht="15" customHeight="1" x14ac:dyDescent="0.25">
      <c r="A58" s="49" t="s">
        <v>28</v>
      </c>
      <c r="B58" s="55">
        <f t="shared" si="27"/>
        <v>82.301072533808124</v>
      </c>
      <c r="C58" s="55">
        <f t="shared" si="27"/>
        <v>83.018127941432809</v>
      </c>
      <c r="D58" s="55">
        <f t="shared" si="27"/>
        <v>82.967278769545388</v>
      </c>
      <c r="E58" s="55">
        <f t="shared" si="27"/>
        <v>82.524491090727253</v>
      </c>
      <c r="F58" s="55">
        <f t="shared" si="27"/>
        <v>82.322721088435372</v>
      </c>
      <c r="G58" s="55">
        <f t="shared" si="27"/>
        <v>81.708188182027968</v>
      </c>
      <c r="H58" s="55">
        <f t="shared" si="27"/>
        <v>81.001411784686923</v>
      </c>
      <c r="I58" s="55">
        <f t="shared" si="27"/>
        <v>80.205994982173507</v>
      </c>
      <c r="J58" s="55">
        <f t="shared" si="27"/>
        <v>86.523121284817833</v>
      </c>
      <c r="K58" s="55">
        <f t="shared" si="27"/>
        <v>83.796380806347585</v>
      </c>
      <c r="L58" s="55">
        <f t="shared" si="27"/>
        <v>83.702353574399368</v>
      </c>
      <c r="M58" s="55">
        <f t="shared" si="27"/>
        <v>83.484733630748963</v>
      </c>
      <c r="N58" s="55">
        <f t="shared" si="27"/>
        <v>83.960620206311461</v>
      </c>
      <c r="O58" s="55">
        <f t="shared" si="27"/>
        <v>86.721120485475424</v>
      </c>
      <c r="P58" s="55">
        <f t="shared" si="27"/>
        <v>95.702963651383726</v>
      </c>
      <c r="Q58" s="55">
        <f t="shared" si="27"/>
        <v>98.65923571115043</v>
      </c>
      <c r="R58" s="55">
        <f t="shared" ref="R58:S58" si="32">+R12/(R12+R23+R34)*100</f>
        <v>98.825407219448309</v>
      </c>
      <c r="S58" s="55">
        <f t="shared" si="32"/>
        <v>98.982771130617877</v>
      </c>
      <c r="T58" s="55">
        <f t="shared" ref="T58" si="33">+T12/(T12+T23+T34)*100</f>
        <v>99.515400203909522</v>
      </c>
    </row>
    <row r="59" spans="1:24" ht="15" customHeight="1" x14ac:dyDescent="0.25">
      <c r="A59" s="49" t="s">
        <v>29</v>
      </c>
      <c r="B59" s="55">
        <f t="shared" si="27"/>
        <v>86.807378904481666</v>
      </c>
      <c r="C59" s="55">
        <f t="shared" si="27"/>
        <v>87.528100093099297</v>
      </c>
      <c r="D59" s="55">
        <f t="shared" si="27"/>
        <v>86.987430575855015</v>
      </c>
      <c r="E59" s="55">
        <f t="shared" si="27"/>
        <v>87.336419223955659</v>
      </c>
      <c r="F59" s="55">
        <f t="shared" si="27"/>
        <v>86.540491099697462</v>
      </c>
      <c r="G59" s="55">
        <f t="shared" si="27"/>
        <v>85.696380461520434</v>
      </c>
      <c r="H59" s="55">
        <f t="shared" si="27"/>
        <v>85.103639203066578</v>
      </c>
      <c r="I59" s="55">
        <f t="shared" si="27"/>
        <v>85.500854385073666</v>
      </c>
      <c r="J59" s="55">
        <f t="shared" si="27"/>
        <v>90.109157570202484</v>
      </c>
      <c r="K59" s="55">
        <f t="shared" si="27"/>
        <v>87.086594294370116</v>
      </c>
      <c r="L59" s="55">
        <f t="shared" si="27"/>
        <v>87.743361687824802</v>
      </c>
      <c r="M59" s="55">
        <f t="shared" si="27"/>
        <v>88.450715286048975</v>
      </c>
      <c r="N59" s="55">
        <f t="shared" si="27"/>
        <v>88.989415492482976</v>
      </c>
      <c r="O59" s="55">
        <f t="shared" si="27"/>
        <v>90.514438707209791</v>
      </c>
      <c r="P59" s="55">
        <f t="shared" si="27"/>
        <v>90.431328959496824</v>
      </c>
      <c r="Q59" s="55">
        <f t="shared" si="27"/>
        <v>86.919535758283089</v>
      </c>
      <c r="R59" s="55">
        <f t="shared" ref="R59:S59" si="34">+R13/(R13+R24+R35)*100</f>
        <v>85.479843920555069</v>
      </c>
      <c r="S59" s="55">
        <f t="shared" si="34"/>
        <v>85.480934624028521</v>
      </c>
      <c r="T59" s="55">
        <f t="shared" ref="T59" si="35">+T13/(T13+T24+T35)*100</f>
        <v>93.449201344555334</v>
      </c>
    </row>
    <row r="60" spans="1:24" ht="15" customHeight="1" x14ac:dyDescent="0.25">
      <c r="A60" s="49" t="s">
        <v>30</v>
      </c>
      <c r="B60" s="55">
        <f t="shared" si="27"/>
        <v>86.473653734800223</v>
      </c>
      <c r="C60" s="55">
        <f t="shared" si="27"/>
        <v>86.892962470363727</v>
      </c>
      <c r="D60" s="55">
        <f t="shared" si="27"/>
        <v>87.12541620421753</v>
      </c>
      <c r="E60" s="55">
        <f t="shared" si="27"/>
        <v>86.418824540668311</v>
      </c>
      <c r="F60" s="55">
        <f t="shared" si="27"/>
        <v>85.482860890217538</v>
      </c>
      <c r="G60" s="55">
        <f t="shared" si="27"/>
        <v>84.596268860801644</v>
      </c>
      <c r="H60" s="55">
        <f t="shared" si="27"/>
        <v>84.094277382033752</v>
      </c>
      <c r="I60" s="55">
        <f t="shared" si="27"/>
        <v>84.006875661121256</v>
      </c>
      <c r="J60" s="55">
        <f t="shared" si="27"/>
        <v>90.080191808563882</v>
      </c>
      <c r="K60" s="55">
        <f t="shared" si="27"/>
        <v>88.105072463768124</v>
      </c>
      <c r="L60" s="55">
        <f t="shared" si="27"/>
        <v>87.754784704495094</v>
      </c>
      <c r="M60" s="55">
        <f t="shared" si="27"/>
        <v>88.382747906682809</v>
      </c>
      <c r="N60" s="55">
        <f t="shared" si="27"/>
        <v>89.371668551122596</v>
      </c>
      <c r="O60" s="55">
        <f t="shared" si="27"/>
        <v>90.728376951866522</v>
      </c>
      <c r="P60" s="55">
        <f t="shared" si="27"/>
        <v>91.332785949872658</v>
      </c>
      <c r="Q60" s="55">
        <f t="shared" si="27"/>
        <v>90.421217280566978</v>
      </c>
      <c r="R60" s="55">
        <f t="shared" ref="R60:S60" si="36">+R14/(R14+R25+R36)*100</f>
        <v>90.17044064479299</v>
      </c>
      <c r="S60" s="55">
        <f t="shared" si="36"/>
        <v>90.689409153366455</v>
      </c>
      <c r="T60" s="55">
        <f t="shared" ref="T60" si="37">+T14/(T14+T25+T36)*100</f>
        <v>97.809725718828673</v>
      </c>
    </row>
    <row r="61" spans="1:24" ht="15" customHeight="1" x14ac:dyDescent="0.25"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</row>
    <row r="62" spans="1:24" ht="15" customHeight="1" x14ac:dyDescent="0.25">
      <c r="A62" s="49" t="s">
        <v>31</v>
      </c>
      <c r="B62" s="54">
        <f t="shared" ref="B62:Q65" si="38">+B16/(B16+B27+B38)*100</f>
        <v>84.712330119857299</v>
      </c>
      <c r="C62" s="54">
        <f t="shared" si="38"/>
        <v>84.20432810425136</v>
      </c>
      <c r="D62" s="54">
        <f t="shared" si="38"/>
        <v>84.422627926584084</v>
      </c>
      <c r="E62" s="54">
        <f t="shared" si="38"/>
        <v>85.091852679475039</v>
      </c>
      <c r="F62" s="54">
        <f t="shared" si="38"/>
        <v>83.336163515500431</v>
      </c>
      <c r="G62" s="54">
        <f t="shared" si="38"/>
        <v>80.643454642404862</v>
      </c>
      <c r="H62" s="54">
        <f t="shared" si="38"/>
        <v>80.514950585975342</v>
      </c>
      <c r="I62" s="54">
        <f t="shared" si="38"/>
        <v>81.763315943878084</v>
      </c>
      <c r="J62" s="54">
        <f t="shared" si="38"/>
        <v>87.521789839350888</v>
      </c>
      <c r="K62" s="54">
        <f t="shared" si="38"/>
        <v>85.707869242909368</v>
      </c>
      <c r="L62" s="54">
        <f t="shared" si="38"/>
        <v>85.420553788107583</v>
      </c>
      <c r="M62" s="54">
        <f t="shared" si="38"/>
        <v>85.378321376237707</v>
      </c>
      <c r="N62" s="54">
        <f t="shared" si="38"/>
        <v>85.745227443858795</v>
      </c>
      <c r="O62" s="54">
        <f t="shared" si="38"/>
        <v>87.125058522461259</v>
      </c>
      <c r="P62" s="54">
        <f t="shared" si="38"/>
        <v>88.365361495921718</v>
      </c>
      <c r="Q62" s="54">
        <f t="shared" si="38"/>
        <v>88.343564036070845</v>
      </c>
      <c r="R62" s="54">
        <f t="shared" ref="R62:S62" si="39">+R16/(R16+R27+R38)*100</f>
        <v>89.181328036322356</v>
      </c>
      <c r="S62" s="54">
        <f t="shared" si="39"/>
        <v>89.84814806148951</v>
      </c>
      <c r="T62" s="54">
        <f t="shared" ref="T62" si="40">+T16/(T16+T27+T38)*100</f>
        <v>98.240139503935026</v>
      </c>
    </row>
    <row r="63" spans="1:24" ht="15" customHeight="1" x14ac:dyDescent="0.25">
      <c r="A63" s="49" t="s">
        <v>32</v>
      </c>
      <c r="B63" s="55">
        <f t="shared" si="38"/>
        <v>80.296257440645874</v>
      </c>
      <c r="C63" s="55">
        <f t="shared" si="38"/>
        <v>80.442178818947255</v>
      </c>
      <c r="D63" s="55">
        <f t="shared" si="38"/>
        <v>80.416542148456358</v>
      </c>
      <c r="E63" s="55">
        <f t="shared" si="38"/>
        <v>80.350236972263346</v>
      </c>
      <c r="F63" s="55">
        <f t="shared" si="38"/>
        <v>78.54212647538624</v>
      </c>
      <c r="G63" s="55">
        <f t="shared" si="38"/>
        <v>77.554919935291778</v>
      </c>
      <c r="H63" s="55">
        <f t="shared" si="38"/>
        <v>75.715095542905729</v>
      </c>
      <c r="I63" s="55">
        <f t="shared" si="38"/>
        <v>76.150593016113035</v>
      </c>
      <c r="J63" s="55">
        <f t="shared" si="38"/>
        <v>82.739323231604658</v>
      </c>
      <c r="K63" s="55">
        <f t="shared" si="38"/>
        <v>80.798907950904066</v>
      </c>
      <c r="L63" s="55">
        <f t="shared" si="38"/>
        <v>80.917290714644594</v>
      </c>
      <c r="M63" s="55">
        <f t="shared" si="38"/>
        <v>80.761929194458688</v>
      </c>
      <c r="N63" s="55">
        <f t="shared" si="38"/>
        <v>81.345541610755916</v>
      </c>
      <c r="O63" s="55">
        <f t="shared" si="38"/>
        <v>83.474902450030527</v>
      </c>
      <c r="P63" s="55">
        <f t="shared" si="38"/>
        <v>84.850839877835952</v>
      </c>
      <c r="Q63" s="55">
        <f t="shared" si="38"/>
        <v>85.413667072765534</v>
      </c>
      <c r="R63" s="55">
        <f t="shared" ref="R63:S63" si="41">+R17/(R17+R28+R39)*100</f>
        <v>86.589497849506984</v>
      </c>
      <c r="S63" s="55">
        <f t="shared" si="41"/>
        <v>87.017286764905421</v>
      </c>
      <c r="T63" s="55">
        <f t="shared" ref="T63" si="42">+T17/(T17+T28+T39)*100</f>
        <v>97.483356403664885</v>
      </c>
    </row>
    <row r="64" spans="1:24" ht="15" customHeight="1" x14ac:dyDescent="0.25">
      <c r="A64" s="49" t="s">
        <v>33</v>
      </c>
      <c r="B64" s="55">
        <f t="shared" si="38"/>
        <v>80.963867046167209</v>
      </c>
      <c r="C64" s="55">
        <f t="shared" si="38"/>
        <v>81.741673630177871</v>
      </c>
      <c r="D64" s="55">
        <f t="shared" si="38"/>
        <v>81.942711831877929</v>
      </c>
      <c r="E64" s="55">
        <f t="shared" si="38"/>
        <v>82.17955457847448</v>
      </c>
      <c r="F64" s="55">
        <f t="shared" si="38"/>
        <v>81.768191572376125</v>
      </c>
      <c r="G64" s="55">
        <f t="shared" si="38"/>
        <v>80.651718304168867</v>
      </c>
      <c r="H64" s="55">
        <f t="shared" si="38"/>
        <v>80.229542775606419</v>
      </c>
      <c r="I64" s="55">
        <f t="shared" si="38"/>
        <v>81.162942998916904</v>
      </c>
      <c r="J64" s="55">
        <f t="shared" si="38"/>
        <v>87.36696787148594</v>
      </c>
      <c r="K64" s="55">
        <f t="shared" si="38"/>
        <v>85.499656271483033</v>
      </c>
      <c r="L64" s="55">
        <f t="shared" si="38"/>
        <v>85.104304069568613</v>
      </c>
      <c r="M64" s="55">
        <f t="shared" si="38"/>
        <v>84.891941530178386</v>
      </c>
      <c r="N64" s="55">
        <f t="shared" si="38"/>
        <v>84.519596985494715</v>
      </c>
      <c r="O64" s="55">
        <f t="shared" si="38"/>
        <v>86.558599716530665</v>
      </c>
      <c r="P64" s="55">
        <f t="shared" si="38"/>
        <v>87.977702590271235</v>
      </c>
      <c r="Q64" s="55">
        <f t="shared" si="38"/>
        <v>87.263983657951854</v>
      </c>
      <c r="R64" s="55">
        <f t="shared" ref="R64:S64" si="43">+R18/(R18+R29+R40)*100</f>
        <v>87.685051935653931</v>
      </c>
      <c r="S64" s="55">
        <f t="shared" si="43"/>
        <v>88.87545854474412</v>
      </c>
      <c r="T64" s="55">
        <f t="shared" ref="T64" si="44">+T18/(T18+T29+T40)*100</f>
        <v>98.147891231964479</v>
      </c>
    </row>
    <row r="65" spans="1:20" ht="15" customHeight="1" x14ac:dyDescent="0.25">
      <c r="A65" s="49" t="s">
        <v>34</v>
      </c>
      <c r="B65" s="55">
        <f t="shared" si="38"/>
        <v>94.350329287992381</v>
      </c>
      <c r="C65" s="55">
        <f t="shared" si="38"/>
        <v>91.316202484505098</v>
      </c>
      <c r="D65" s="55">
        <f t="shared" si="38"/>
        <v>91.697015746587368</v>
      </c>
      <c r="E65" s="55">
        <f t="shared" si="38"/>
        <v>93.714315714866984</v>
      </c>
      <c r="F65" s="55">
        <f t="shared" si="38"/>
        <v>90.281484597888536</v>
      </c>
      <c r="G65" s="55">
        <f t="shared" si="38"/>
        <v>84.122802372378729</v>
      </c>
      <c r="H65" s="55">
        <f t="shared" si="38"/>
        <v>86.469845936238954</v>
      </c>
      <c r="I65" s="55">
        <f t="shared" si="38"/>
        <v>88.807890800803094</v>
      </c>
      <c r="J65" s="55">
        <f t="shared" si="38"/>
        <v>93.050069818471968</v>
      </c>
      <c r="K65" s="55">
        <f t="shared" si="38"/>
        <v>91.492962180740122</v>
      </c>
      <c r="L65" s="55">
        <f t="shared" si="38"/>
        <v>90.697338911694885</v>
      </c>
      <c r="M65" s="55">
        <f t="shared" si="38"/>
        <v>90.444653480449489</v>
      </c>
      <c r="N65" s="55">
        <f t="shared" si="38"/>
        <v>91.360910795889794</v>
      </c>
      <c r="O65" s="55">
        <f t="shared" si="38"/>
        <v>91.517559457657256</v>
      </c>
      <c r="P65" s="55">
        <f t="shared" si="38"/>
        <v>92.400576206078412</v>
      </c>
      <c r="Q65" s="55">
        <f t="shared" si="38"/>
        <v>92.42364084966394</v>
      </c>
      <c r="R65" s="55">
        <f t="shared" ref="R65:S65" si="45">+R19/(R19+R30+R41)*100</f>
        <v>93.422579335151127</v>
      </c>
      <c r="S65" s="55">
        <f t="shared" si="45"/>
        <v>93.88362770160353</v>
      </c>
      <c r="T65" s="55">
        <f t="shared" ref="T65" si="46">+T19/(T19+T30+T41)*100</f>
        <v>99.155472992283507</v>
      </c>
    </row>
    <row r="66" spans="1:20" ht="15" customHeight="1" x14ac:dyDescent="0.25"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</row>
    <row r="67" spans="1:20" ht="15" customHeight="1" x14ac:dyDescent="0.25">
      <c r="A67" s="47" t="s">
        <v>35</v>
      </c>
      <c r="B67" s="53">
        <f t="shared" ref="B67:Q71" si="47">+B21/(B21+B32+B10)*100</f>
        <v>8.3711348258657896</v>
      </c>
      <c r="C67" s="53">
        <f t="shared" si="47"/>
        <v>8.7573597406093793</v>
      </c>
      <c r="D67" s="53">
        <f t="shared" si="47"/>
        <v>8.9569242834206975</v>
      </c>
      <c r="E67" s="53">
        <f t="shared" si="47"/>
        <v>8.6225275144393354</v>
      </c>
      <c r="F67" s="53">
        <f t="shared" si="47"/>
        <v>9.5954326956514837</v>
      </c>
      <c r="G67" s="53">
        <f t="shared" si="47"/>
        <v>11.054347695787165</v>
      </c>
      <c r="H67" s="53">
        <f t="shared" si="47"/>
        <v>11.093859110290309</v>
      </c>
      <c r="I67" s="53">
        <f t="shared" si="47"/>
        <v>10.853457381244901</v>
      </c>
      <c r="J67" s="53">
        <f t="shared" si="47"/>
        <v>9.2261048845395148</v>
      </c>
      <c r="K67" s="53">
        <f t="shared" si="47"/>
        <v>10.39842094020605</v>
      </c>
      <c r="L67" s="53">
        <f t="shared" si="47"/>
        <v>10.6010142429162</v>
      </c>
      <c r="M67" s="53">
        <f t="shared" si="47"/>
        <v>10.42494754260564</v>
      </c>
      <c r="N67" s="53">
        <f t="shared" si="47"/>
        <v>10.081131333830927</v>
      </c>
      <c r="O67" s="53">
        <f t="shared" si="47"/>
        <v>9.2959287262610317</v>
      </c>
      <c r="P67" s="53">
        <f t="shared" si="47"/>
        <v>7.2995591404946643</v>
      </c>
      <c r="Q67" s="53">
        <f t="shared" si="47"/>
        <v>7.5717359623194893</v>
      </c>
      <c r="R67" s="53">
        <f t="shared" ref="R67:S67" si="48">+R21/(R21+R32+R10)*100</f>
        <v>7.267036361436376</v>
      </c>
      <c r="S67" s="53">
        <f t="shared" si="48"/>
        <v>7.073903018080256</v>
      </c>
      <c r="T67" s="53">
        <f t="shared" ref="T67" si="49">+T21/(T21+T32+T10)*100</f>
        <v>1.8557072506706171</v>
      </c>
    </row>
    <row r="68" spans="1:20" ht="15" customHeight="1" x14ac:dyDescent="0.25">
      <c r="A68" s="49" t="s">
        <v>27</v>
      </c>
      <c r="B68" s="54">
        <f t="shared" si="47"/>
        <v>6.109653393591163</v>
      </c>
      <c r="C68" s="54">
        <f t="shared" si="47"/>
        <v>5.941014136332063</v>
      </c>
      <c r="D68" s="54">
        <f t="shared" si="47"/>
        <v>6.3541490381903305</v>
      </c>
      <c r="E68" s="54">
        <f t="shared" si="47"/>
        <v>6.3908935065524819</v>
      </c>
      <c r="F68" s="54">
        <f t="shared" si="47"/>
        <v>6.8499220731595516</v>
      </c>
      <c r="G68" s="54">
        <f t="shared" si="47"/>
        <v>7.4711099166890618</v>
      </c>
      <c r="H68" s="54">
        <f t="shared" si="47"/>
        <v>7.8582616549605762</v>
      </c>
      <c r="I68" s="54">
        <f t="shared" si="47"/>
        <v>8.1237532607027774</v>
      </c>
      <c r="J68" s="54">
        <f t="shared" si="47"/>
        <v>7.8599068926908791</v>
      </c>
      <c r="K68" s="54">
        <f t="shared" si="47"/>
        <v>8.7877211877490335</v>
      </c>
      <c r="L68" s="54">
        <f t="shared" si="47"/>
        <v>8.9387366416252245</v>
      </c>
      <c r="M68" s="54">
        <f t="shared" si="47"/>
        <v>8.6067087574625258</v>
      </c>
      <c r="N68" s="54">
        <f t="shared" si="47"/>
        <v>8.2249995596188068</v>
      </c>
      <c r="O68" s="54">
        <f t="shared" si="47"/>
        <v>7.545773171971569</v>
      </c>
      <c r="P68" s="54">
        <f t="shared" si="47"/>
        <v>4.5961246251697663</v>
      </c>
      <c r="Q68" s="54">
        <f t="shared" si="47"/>
        <v>5.2391789399614321</v>
      </c>
      <c r="R68" s="54">
        <f t="shared" ref="R68:S68" si="50">+R22/(R22+R33+R11)*100</f>
        <v>5.4440173184628762</v>
      </c>
      <c r="S68" s="54">
        <f t="shared" si="50"/>
        <v>5.5060631847675783</v>
      </c>
      <c r="T68" s="54">
        <f t="shared" ref="T68" si="51">+T22/(T22+T33+T11)*100</f>
        <v>2.1677292367193131</v>
      </c>
    </row>
    <row r="69" spans="1:20" ht="15" customHeight="1" x14ac:dyDescent="0.25">
      <c r="A69" s="49" t="s">
        <v>28</v>
      </c>
      <c r="B69" s="55">
        <f t="shared" si="47"/>
        <v>4.8921107295773449</v>
      </c>
      <c r="C69" s="55">
        <f t="shared" si="47"/>
        <v>4.7367962349660102</v>
      </c>
      <c r="D69" s="55">
        <f t="shared" si="47"/>
        <v>5.0988453836649485</v>
      </c>
      <c r="E69" s="55">
        <f t="shared" si="47"/>
        <v>5.2638370630047424</v>
      </c>
      <c r="F69" s="55">
        <f t="shared" si="47"/>
        <v>5.3812244897959181</v>
      </c>
      <c r="G69" s="55">
        <f t="shared" si="47"/>
        <v>5.944152005011154</v>
      </c>
      <c r="H69" s="55">
        <f t="shared" si="47"/>
        <v>6.4199051025932246</v>
      </c>
      <c r="I69" s="55">
        <f t="shared" si="47"/>
        <v>6.8378889915929397</v>
      </c>
      <c r="J69" s="55">
        <f t="shared" si="47"/>
        <v>8.5500892234604517</v>
      </c>
      <c r="K69" s="55">
        <f t="shared" si="47"/>
        <v>9.071106081072859</v>
      </c>
      <c r="L69" s="55">
        <f t="shared" si="47"/>
        <v>9.3311151343152119</v>
      </c>
      <c r="M69" s="55">
        <f t="shared" si="47"/>
        <v>9.3375253196803811</v>
      </c>
      <c r="N69" s="55">
        <f t="shared" si="47"/>
        <v>9.2242333278215192</v>
      </c>
      <c r="O69" s="55">
        <f t="shared" si="47"/>
        <v>8.4446094560165932</v>
      </c>
      <c r="P69" s="55">
        <f t="shared" si="47"/>
        <v>0.18200123915737298</v>
      </c>
      <c r="Q69" s="55">
        <f t="shared" si="47"/>
        <v>0.10108937098469027</v>
      </c>
      <c r="R69" s="55">
        <f t="shared" ref="R69:S69" si="52">+R23/(R23+R34+R12)*100</f>
        <v>0.11186597910016098</v>
      </c>
      <c r="S69" s="55">
        <f t="shared" si="52"/>
        <v>0.19775498299876224</v>
      </c>
      <c r="T69" s="55">
        <f t="shared" ref="T69" si="53">+T23/(T23+T34+T12)*100</f>
        <v>0.10321346306342594</v>
      </c>
    </row>
    <row r="70" spans="1:20" ht="15" customHeight="1" x14ac:dyDescent="0.25">
      <c r="A70" s="49" t="s">
        <v>29</v>
      </c>
      <c r="B70" s="55">
        <f t="shared" si="47"/>
        <v>5.8012675418741511</v>
      </c>
      <c r="C70" s="55">
        <f t="shared" si="47"/>
        <v>5.5780103998728405</v>
      </c>
      <c r="D70" s="55">
        <f t="shared" si="47"/>
        <v>6.2847120724934227</v>
      </c>
      <c r="E70" s="55">
        <f t="shared" si="47"/>
        <v>5.9431967541002342</v>
      </c>
      <c r="F70" s="55">
        <f t="shared" si="47"/>
        <v>6.6242172658833463</v>
      </c>
      <c r="G70" s="55">
        <f t="shared" si="47"/>
        <v>7.1535668267541288</v>
      </c>
      <c r="H70" s="55">
        <f t="shared" si="47"/>
        <v>7.698405186692538</v>
      </c>
      <c r="I70" s="55">
        <f t="shared" si="47"/>
        <v>7.6998568327714398</v>
      </c>
      <c r="J70" s="55">
        <f t="shared" si="47"/>
        <v>7.2041615579654081</v>
      </c>
      <c r="K70" s="55">
        <f t="shared" si="47"/>
        <v>8.4195910123706135</v>
      </c>
      <c r="L70" s="55">
        <f t="shared" si="47"/>
        <v>8.1999638027768444</v>
      </c>
      <c r="M70" s="55">
        <f t="shared" si="47"/>
        <v>7.7457691451906339</v>
      </c>
      <c r="N70" s="55">
        <f t="shared" si="47"/>
        <v>7.3228611878918635</v>
      </c>
      <c r="O70" s="55">
        <f t="shared" si="47"/>
        <v>6.7767669316722676</v>
      </c>
      <c r="P70" s="55">
        <f t="shared" si="47"/>
        <v>7.0216342243669683</v>
      </c>
      <c r="Q70" s="55">
        <f t="shared" si="47"/>
        <v>8.18517798093756</v>
      </c>
      <c r="R70" s="55">
        <f t="shared" ref="R70:S70" si="54">+R24/(R24+R35+R13)*100</f>
        <v>8.5015620491073118</v>
      </c>
      <c r="S70" s="55">
        <f t="shared" si="54"/>
        <v>8.6117493439803123</v>
      </c>
      <c r="T70" s="55">
        <f t="shared" ref="T70" si="55">+T24/(T24+T35+T13)*100</f>
        <v>4.7489381660890642</v>
      </c>
    </row>
    <row r="71" spans="1:20" ht="15" customHeight="1" x14ac:dyDescent="0.25">
      <c r="A71" s="49" t="s">
        <v>30</v>
      </c>
      <c r="B71" s="55">
        <f t="shared" si="47"/>
        <v>7.7556456282570938</v>
      </c>
      <c r="C71" s="55">
        <f t="shared" si="47"/>
        <v>7.5891979413635564</v>
      </c>
      <c r="D71" s="55">
        <f t="shared" si="47"/>
        <v>7.7853311135775067</v>
      </c>
      <c r="E71" s="55">
        <f t="shared" si="47"/>
        <v>8.1097859436744155</v>
      </c>
      <c r="F71" s="55">
        <f t="shared" si="47"/>
        <v>8.6717633018633826</v>
      </c>
      <c r="G71" s="55">
        <f t="shared" si="47"/>
        <v>9.4455608004470708</v>
      </c>
      <c r="H71" s="55">
        <f t="shared" si="47"/>
        <v>9.6392886169144703</v>
      </c>
      <c r="I71" s="55">
        <f t="shared" si="47"/>
        <v>9.9697086258294068</v>
      </c>
      <c r="J71" s="55">
        <f t="shared" si="47"/>
        <v>7.8213200805409748</v>
      </c>
      <c r="K71" s="55">
        <f t="shared" si="47"/>
        <v>8.858695652173914</v>
      </c>
      <c r="L71" s="55">
        <f t="shared" si="47"/>
        <v>9.2636025552978367</v>
      </c>
      <c r="M71" s="55">
        <f t="shared" si="47"/>
        <v>8.6984570014218754</v>
      </c>
      <c r="N71" s="55">
        <f t="shared" si="47"/>
        <v>8.0681634630915848</v>
      </c>
      <c r="O71" s="55">
        <f t="shared" si="47"/>
        <v>7.3550580590323946</v>
      </c>
      <c r="P71" s="55">
        <f t="shared" si="47"/>
        <v>6.8650235885160811</v>
      </c>
      <c r="Q71" s="55">
        <f t="shared" si="47"/>
        <v>7.4415514305884303</v>
      </c>
      <c r="R71" s="55">
        <f t="shared" ref="R71:S71" si="56">+R25/(R25+R36+R14)*100</f>
        <v>7.4442058335825152</v>
      </c>
      <c r="S71" s="55">
        <f t="shared" si="56"/>
        <v>7.1675827079589904</v>
      </c>
      <c r="T71" s="55">
        <f t="shared" ref="T71" si="57">+T25/(T25+T36+T14)*100</f>
        <v>1.7159136080561812</v>
      </c>
    </row>
    <row r="72" spans="1:20" ht="15" customHeight="1" x14ac:dyDescent="0.25"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</row>
    <row r="73" spans="1:20" ht="15" customHeight="1" x14ac:dyDescent="0.25">
      <c r="A73" s="49" t="s">
        <v>31</v>
      </c>
      <c r="B73" s="54">
        <f t="shared" ref="B73:Q76" si="58">+B27/(B27+B38+B16)*100</f>
        <v>10.874797871946477</v>
      </c>
      <c r="C73" s="54">
        <f t="shared" si="58"/>
        <v>11.803403844045302</v>
      </c>
      <c r="D73" s="54">
        <f t="shared" si="58"/>
        <v>11.762273818016734</v>
      </c>
      <c r="E73" s="54">
        <f t="shared" si="58"/>
        <v>11.00977225069426</v>
      </c>
      <c r="F73" s="54">
        <f t="shared" si="58"/>
        <v>12.572221416885835</v>
      </c>
      <c r="G73" s="54">
        <f t="shared" si="58"/>
        <v>14.94242818103046</v>
      </c>
      <c r="H73" s="54">
        <f t="shared" si="58"/>
        <v>14.670446790405339</v>
      </c>
      <c r="I73" s="54">
        <f t="shared" si="58"/>
        <v>13.839935870263192</v>
      </c>
      <c r="J73" s="54">
        <f t="shared" si="58"/>
        <v>10.679842987747525</v>
      </c>
      <c r="K73" s="54">
        <f t="shared" si="58"/>
        <v>12.019169355403641</v>
      </c>
      <c r="L73" s="54">
        <f t="shared" si="58"/>
        <v>12.225867440022837</v>
      </c>
      <c r="M73" s="54">
        <f t="shared" si="58"/>
        <v>12.217836542126529</v>
      </c>
      <c r="N73" s="54">
        <f t="shared" si="58"/>
        <v>11.948000177171458</v>
      </c>
      <c r="O73" s="54">
        <f t="shared" si="58"/>
        <v>11.079949636592561</v>
      </c>
      <c r="P73" s="54">
        <f t="shared" si="58"/>
        <v>10.088408826086152</v>
      </c>
      <c r="Q73" s="54">
        <f t="shared" si="58"/>
        <v>10.027808128602043</v>
      </c>
      <c r="R73" s="54">
        <f t="shared" ref="R73:S73" si="59">+R27/(R27+R38+R16)*100</f>
        <v>9.2205826712069623</v>
      </c>
      <c r="S73" s="54">
        <f t="shared" si="59"/>
        <v>8.7292636701841406</v>
      </c>
      <c r="T73" s="54">
        <f t="shared" ref="T73" si="60">+T27/(T27+T38+T16)*100</f>
        <v>1.5239887111947319</v>
      </c>
    </row>
    <row r="74" spans="1:20" ht="15" customHeight="1" x14ac:dyDescent="0.25">
      <c r="A74" s="49" t="s">
        <v>32</v>
      </c>
      <c r="B74" s="55">
        <f t="shared" si="58"/>
        <v>12.568704814468493</v>
      </c>
      <c r="C74" s="55">
        <f t="shared" si="58"/>
        <v>12.958359585314163</v>
      </c>
      <c r="D74" s="55">
        <f t="shared" si="58"/>
        <v>13.289349670122528</v>
      </c>
      <c r="E74" s="55">
        <f t="shared" si="58"/>
        <v>12.968637036527008</v>
      </c>
      <c r="F74" s="55">
        <f t="shared" si="58"/>
        <v>14.31364552346224</v>
      </c>
      <c r="G74" s="55">
        <f t="shared" si="58"/>
        <v>14.923920943427191</v>
      </c>
      <c r="H74" s="55">
        <f t="shared" si="58"/>
        <v>15.942319956539198</v>
      </c>
      <c r="I74" s="55">
        <f t="shared" si="58"/>
        <v>16.289042196285973</v>
      </c>
      <c r="J74" s="55">
        <f t="shared" si="58"/>
        <v>14.067724265490503</v>
      </c>
      <c r="K74" s="55">
        <f t="shared" si="58"/>
        <v>15.304882986476636</v>
      </c>
      <c r="L74" s="55">
        <f t="shared" si="58"/>
        <v>15.002272890398832</v>
      </c>
      <c r="M74" s="55">
        <f t="shared" si="58"/>
        <v>15.109030271934326</v>
      </c>
      <c r="N74" s="55">
        <f t="shared" si="58"/>
        <v>14.606519851606285</v>
      </c>
      <c r="O74" s="55">
        <f t="shared" si="58"/>
        <v>13.472513471186263</v>
      </c>
      <c r="P74" s="55">
        <f t="shared" si="58"/>
        <v>12.476821553228621</v>
      </c>
      <c r="Q74" s="55">
        <f t="shared" si="58"/>
        <v>11.929615682799867</v>
      </c>
      <c r="R74" s="55">
        <f t="shared" ref="R74:S74" si="61">+R28/(R28+R39+R17)*100</f>
        <v>10.878313902833673</v>
      </c>
      <c r="S74" s="55">
        <f t="shared" si="61"/>
        <v>10.658362506445222</v>
      </c>
      <c r="T74" s="55">
        <f t="shared" ref="T74" si="62">+T28/(T28+T39+T17)*100</f>
        <v>2.1488365961373672</v>
      </c>
    </row>
    <row r="75" spans="1:20" ht="15" customHeight="1" x14ac:dyDescent="0.25">
      <c r="A75" s="49" t="s">
        <v>33</v>
      </c>
      <c r="B75" s="55">
        <f t="shared" si="58"/>
        <v>13.813980413912876</v>
      </c>
      <c r="C75" s="55">
        <f t="shared" si="58"/>
        <v>13.540647009669332</v>
      </c>
      <c r="D75" s="55">
        <f t="shared" si="58"/>
        <v>13.446406294981289</v>
      </c>
      <c r="E75" s="55">
        <f t="shared" si="58"/>
        <v>13.390126170904223</v>
      </c>
      <c r="F75" s="55">
        <f t="shared" si="58"/>
        <v>13.599785407725321</v>
      </c>
      <c r="G75" s="55">
        <f t="shared" si="58"/>
        <v>14.296896699744968</v>
      </c>
      <c r="H75" s="55">
        <f t="shared" si="58"/>
        <v>14.595198213288665</v>
      </c>
      <c r="I75" s="55">
        <f t="shared" si="58"/>
        <v>14.619279111357397</v>
      </c>
      <c r="J75" s="55">
        <f t="shared" si="58"/>
        <v>11.01531124497992</v>
      </c>
      <c r="K75" s="55">
        <f t="shared" si="58"/>
        <v>12.396725204674707</v>
      </c>
      <c r="L75" s="55">
        <f t="shared" si="58"/>
        <v>12.716791245297768</v>
      </c>
      <c r="M75" s="55">
        <f t="shared" si="58"/>
        <v>12.773291065992401</v>
      </c>
      <c r="N75" s="55">
        <f t="shared" si="58"/>
        <v>13.300559142108535</v>
      </c>
      <c r="O75" s="55">
        <f t="shared" si="58"/>
        <v>11.735080018164053</v>
      </c>
      <c r="P75" s="55">
        <f t="shared" si="58"/>
        <v>10.594042930833657</v>
      </c>
      <c r="Q75" s="55">
        <f t="shared" si="58"/>
        <v>11.059254110337196</v>
      </c>
      <c r="R75" s="55">
        <f t="shared" ref="R75:S75" si="63">+R29/(R29+R40+R18)*100</f>
        <v>10.57806021401194</v>
      </c>
      <c r="S75" s="55">
        <f t="shared" si="63"/>
        <v>9.6487652672560404</v>
      </c>
      <c r="T75" s="55">
        <f t="shared" ref="T75" si="64">+T29/(T29+T40+T18)*100</f>
        <v>1.6342952275249722</v>
      </c>
    </row>
    <row r="76" spans="1:20" ht="15" customHeight="1" x14ac:dyDescent="0.25">
      <c r="A76" s="49" t="s">
        <v>34</v>
      </c>
      <c r="B76" s="55">
        <f t="shared" si="58"/>
        <v>5.4591392950337578</v>
      </c>
      <c r="C76" s="55">
        <f t="shared" si="58"/>
        <v>8.5268534035591728</v>
      </c>
      <c r="D76" s="55">
        <f t="shared" si="58"/>
        <v>8.1824612885476995</v>
      </c>
      <c r="E76" s="55">
        <f t="shared" si="58"/>
        <v>6.154431742115003</v>
      </c>
      <c r="F76" s="55">
        <f t="shared" si="58"/>
        <v>9.5554883580284251</v>
      </c>
      <c r="G76" s="55">
        <f t="shared" si="58"/>
        <v>15.640224528701546</v>
      </c>
      <c r="H76" s="55">
        <f t="shared" si="58"/>
        <v>13.261131834759334</v>
      </c>
      <c r="I76" s="55">
        <f t="shared" si="58"/>
        <v>10.212496462883863</v>
      </c>
      <c r="J76" s="55">
        <f t="shared" si="58"/>
        <v>6.5243699714076726</v>
      </c>
      <c r="K76" s="55">
        <f t="shared" si="58"/>
        <v>7.8970497566606763</v>
      </c>
      <c r="L76" s="55">
        <f t="shared" si="58"/>
        <v>8.6547667449211119</v>
      </c>
      <c r="M76" s="55">
        <f t="shared" si="58"/>
        <v>8.7913764173488591</v>
      </c>
      <c r="N76" s="55">
        <f t="shared" si="58"/>
        <v>7.9562564387035417</v>
      </c>
      <c r="O76" s="55">
        <f t="shared" si="58"/>
        <v>7.9142587241609244</v>
      </c>
      <c r="P76" s="55">
        <f t="shared" si="58"/>
        <v>7.0994802847135912</v>
      </c>
      <c r="Q76" s="55">
        <f t="shared" si="58"/>
        <v>7.0488641842261988</v>
      </c>
      <c r="R76" s="55">
        <f t="shared" ref="R76:S76" si="65">+R30/(R30+R41+R19)*100</f>
        <v>6.1002494633636948</v>
      </c>
      <c r="S76" s="55">
        <f t="shared" si="65"/>
        <v>5.7140367185684404</v>
      </c>
      <c r="T76" s="55">
        <f t="shared" ref="T76" si="66">+T30/(T30+T41+T19)*100</f>
        <v>0.73306659045441558</v>
      </c>
    </row>
    <row r="77" spans="1:20" ht="15" customHeight="1" x14ac:dyDescent="0.25"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</row>
    <row r="78" spans="1:20" ht="15" customHeight="1" x14ac:dyDescent="0.25">
      <c r="A78" s="47" t="s">
        <v>36</v>
      </c>
      <c r="B78" s="53">
        <f t="shared" ref="B78:Q82" si="67">+B32/(B32+B21+B10)*100</f>
        <v>6.7023364349108094</v>
      </c>
      <c r="C78" s="53">
        <f t="shared" si="67"/>
        <v>6.2260771850967451</v>
      </c>
      <c r="D78" s="53">
        <f t="shared" si="67"/>
        <v>6.0030159439260729</v>
      </c>
      <c r="E78" s="53">
        <f t="shared" si="67"/>
        <v>6.1510687944108575</v>
      </c>
      <c r="F78" s="53">
        <f t="shared" si="67"/>
        <v>6.3493956031945702</v>
      </c>
      <c r="G78" s="53">
        <f t="shared" si="67"/>
        <v>6.5825804466572633</v>
      </c>
      <c r="H78" s="53">
        <f t="shared" si="67"/>
        <v>6.9242328139725196</v>
      </c>
      <c r="I78" s="53">
        <f t="shared" si="67"/>
        <v>6.6439922476736006</v>
      </c>
      <c r="J78" s="53">
        <f t="shared" si="67"/>
        <v>2.5378623709398456</v>
      </c>
      <c r="K78" s="53">
        <f t="shared" si="67"/>
        <v>3.5843096337435707</v>
      </c>
      <c r="L78" s="53">
        <f t="shared" si="67"/>
        <v>3.5195149709618576</v>
      </c>
      <c r="M78" s="53">
        <f t="shared" si="67"/>
        <v>3.5344768760981937</v>
      </c>
      <c r="N78" s="53">
        <f t="shared" si="67"/>
        <v>3.3572119440162882</v>
      </c>
      <c r="O78" s="53">
        <f t="shared" si="67"/>
        <v>2.4998930803877917</v>
      </c>
      <c r="P78" s="53">
        <f t="shared" si="67"/>
        <v>2.209077108307596</v>
      </c>
      <c r="Q78" s="53">
        <f t="shared" si="67"/>
        <v>2.22117655658244</v>
      </c>
      <c r="R78" s="53">
        <f t="shared" ref="R78:S78" si="68">+R32/(R32+R21+R10)*100</f>
        <v>2.4450994134957615</v>
      </c>
      <c r="S78" s="53">
        <f t="shared" si="68"/>
        <v>2.263275660738552</v>
      </c>
      <c r="T78" s="53">
        <f t="shared" ref="T78" si="69">+T32/(T32+T21+T10)*100</f>
        <v>0.56896789490775956</v>
      </c>
    </row>
    <row r="79" spans="1:20" ht="15" customHeight="1" x14ac:dyDescent="0.25">
      <c r="A79" s="49"/>
      <c r="B79" s="54">
        <f t="shared" si="67"/>
        <v>8.7703388759635175</v>
      </c>
      <c r="C79" s="54">
        <f t="shared" si="67"/>
        <v>8.2914374753599791</v>
      </c>
      <c r="D79" s="54">
        <f t="shared" si="67"/>
        <v>8.0329440965758447</v>
      </c>
      <c r="E79" s="54">
        <f t="shared" si="67"/>
        <v>8.2569223957525235</v>
      </c>
      <c r="F79" s="54">
        <f t="shared" si="67"/>
        <v>8.4317605354032334</v>
      </c>
      <c r="G79" s="54">
        <f t="shared" si="67"/>
        <v>8.5810266057511431</v>
      </c>
      <c r="H79" s="54">
        <f t="shared" si="67"/>
        <v>8.8327318320572861</v>
      </c>
      <c r="I79" s="54">
        <f t="shared" si="67"/>
        <v>8.6980205616081019</v>
      </c>
      <c r="J79" s="54">
        <f t="shared" si="67"/>
        <v>3.2328272014771455</v>
      </c>
      <c r="K79" s="54">
        <f t="shared" si="67"/>
        <v>4.887527488502946</v>
      </c>
      <c r="L79" s="54">
        <f t="shared" si="67"/>
        <v>4.7123055761295101</v>
      </c>
      <c r="M79" s="54">
        <f t="shared" si="67"/>
        <v>4.6810977966756857</v>
      </c>
      <c r="N79" s="54">
        <f t="shared" si="67"/>
        <v>4.4016100336451229</v>
      </c>
      <c r="O79" s="54">
        <f t="shared" si="67"/>
        <v>3.1914134612812028</v>
      </c>
      <c r="P79" s="54">
        <f t="shared" si="67"/>
        <v>2.8516232558348014</v>
      </c>
      <c r="Q79" s="54">
        <f t="shared" si="67"/>
        <v>2.7839261776350659</v>
      </c>
      <c r="R79" s="54">
        <f t="shared" ref="R79:S79" si="70">+R33/(R33+R22+R11)*100</f>
        <v>3.2355160893110129</v>
      </c>
      <c r="S79" s="54">
        <f t="shared" si="70"/>
        <v>3.0595149452185937</v>
      </c>
      <c r="T79" s="54">
        <f t="shared" ref="T79" si="71">+T33/(T33+T22+T11)*100</f>
        <v>0.8822856550884659</v>
      </c>
    </row>
    <row r="80" spans="1:20" ht="15" customHeight="1" x14ac:dyDescent="0.25">
      <c r="A80" s="49" t="s">
        <v>28</v>
      </c>
      <c r="B80" s="55">
        <f t="shared" si="67"/>
        <v>12.806816736614524</v>
      </c>
      <c r="C80" s="55">
        <f t="shared" si="67"/>
        <v>12.245075823601185</v>
      </c>
      <c r="D80" s="55">
        <f t="shared" si="67"/>
        <v>11.933875846789656</v>
      </c>
      <c r="E80" s="55">
        <f t="shared" si="67"/>
        <v>12.211671846267999</v>
      </c>
      <c r="F80" s="55">
        <f t="shared" si="67"/>
        <v>12.296054421768709</v>
      </c>
      <c r="G80" s="55">
        <f t="shared" si="67"/>
        <v>12.347659812960867</v>
      </c>
      <c r="H80" s="55">
        <f t="shared" si="67"/>
        <v>12.578683112719864</v>
      </c>
      <c r="I80" s="55">
        <f t="shared" si="67"/>
        <v>12.95611602623355</v>
      </c>
      <c r="J80" s="55">
        <f t="shared" si="67"/>
        <v>4.9267894917217179</v>
      </c>
      <c r="K80" s="55">
        <f t="shared" si="67"/>
        <v>7.1325131125795584</v>
      </c>
      <c r="L80" s="55">
        <f t="shared" si="67"/>
        <v>6.9665312912854134</v>
      </c>
      <c r="M80" s="55">
        <f t="shared" si="67"/>
        <v>7.1777410495706535</v>
      </c>
      <c r="N80" s="55">
        <f t="shared" si="67"/>
        <v>6.8151464658670298</v>
      </c>
      <c r="O80" s="55">
        <f t="shared" si="67"/>
        <v>4.8342700585079825</v>
      </c>
      <c r="P80" s="55">
        <f t="shared" si="67"/>
        <v>4.1150351094589013</v>
      </c>
      <c r="Q80" s="55">
        <f t="shared" si="67"/>
        <v>1.239674917864886</v>
      </c>
      <c r="R80" s="55">
        <f t="shared" ref="R80:S80" si="72">+R34/(R34+R23+R12)*100</f>
        <v>1.0627268014515292</v>
      </c>
      <c r="S80" s="55">
        <f t="shared" si="72"/>
        <v>0.81947388638336016</v>
      </c>
      <c r="T80" s="55">
        <f t="shared" ref="T80" si="73">+T34/(T34+T23+T12)*100</f>
        <v>0.3813863330270495</v>
      </c>
    </row>
    <row r="81" spans="1:20" ht="15" customHeight="1" x14ac:dyDescent="0.25">
      <c r="A81" s="49" t="s">
        <v>29</v>
      </c>
      <c r="B81" s="55">
        <f t="shared" si="67"/>
        <v>7.3913535536441826</v>
      </c>
      <c r="C81" s="55">
        <f t="shared" si="67"/>
        <v>6.8938895070278612</v>
      </c>
      <c r="D81" s="55">
        <f t="shared" si="67"/>
        <v>6.7278573516515641</v>
      </c>
      <c r="E81" s="55">
        <f t="shared" si="67"/>
        <v>6.7203840219441107</v>
      </c>
      <c r="F81" s="55">
        <f t="shared" si="67"/>
        <v>6.8352916344191943</v>
      </c>
      <c r="G81" s="55">
        <f t="shared" si="67"/>
        <v>7.1500527117254311</v>
      </c>
      <c r="H81" s="55">
        <f t="shared" si="67"/>
        <v>7.1979556102408786</v>
      </c>
      <c r="I81" s="55">
        <f t="shared" si="67"/>
        <v>6.799288782154898</v>
      </c>
      <c r="J81" s="55">
        <f t="shared" si="67"/>
        <v>2.6866808718321091</v>
      </c>
      <c r="K81" s="55">
        <f t="shared" si="67"/>
        <v>4.493814693259278</v>
      </c>
      <c r="L81" s="55">
        <f t="shared" si="67"/>
        <v>4.0566745093983503</v>
      </c>
      <c r="M81" s="55">
        <f t="shared" si="67"/>
        <v>3.803515568760389</v>
      </c>
      <c r="N81" s="55">
        <f t="shared" si="67"/>
        <v>3.6877233196251602</v>
      </c>
      <c r="O81" s="55">
        <f t="shared" si="67"/>
        <v>2.708794361117941</v>
      </c>
      <c r="P81" s="55">
        <f t="shared" si="67"/>
        <v>2.5470368161362034</v>
      </c>
      <c r="Q81" s="55">
        <f t="shared" si="67"/>
        <v>4.8952862607793559</v>
      </c>
      <c r="R81" s="55">
        <f t="shared" ref="R81:S81" si="74">+R35/(R35+R24+R13)*100</f>
        <v>6.0185940303376286</v>
      </c>
      <c r="S81" s="55">
        <f t="shared" si="74"/>
        <v>5.9073160319911615</v>
      </c>
      <c r="T81" s="55">
        <f t="shared" ref="T81" si="75">+T35/(T35+T24+T13)*100</f>
        <v>1.8018604893556036</v>
      </c>
    </row>
    <row r="82" spans="1:20" ht="15" customHeight="1" x14ac:dyDescent="0.25">
      <c r="A82" s="49" t="s">
        <v>30</v>
      </c>
      <c r="B82" s="55">
        <f t="shared" si="67"/>
        <v>5.7707006369426752</v>
      </c>
      <c r="C82" s="55">
        <f t="shared" si="67"/>
        <v>5.5178395882727109</v>
      </c>
      <c r="D82" s="55">
        <f t="shared" si="67"/>
        <v>5.0892526822049575</v>
      </c>
      <c r="E82" s="55">
        <f t="shared" si="67"/>
        <v>5.4713895156572709</v>
      </c>
      <c r="F82" s="55">
        <f t="shared" si="67"/>
        <v>5.8453758079190843</v>
      </c>
      <c r="G82" s="55">
        <f t="shared" si="67"/>
        <v>5.9581703387512928</v>
      </c>
      <c r="H82" s="55">
        <f t="shared" si="67"/>
        <v>6.2664340010517767</v>
      </c>
      <c r="I82" s="55">
        <f t="shared" si="67"/>
        <v>6.0234157130493315</v>
      </c>
      <c r="J82" s="55">
        <f t="shared" si="67"/>
        <v>2.0984881108951456</v>
      </c>
      <c r="K82" s="55">
        <f t="shared" si="67"/>
        <v>3.0362318840579707</v>
      </c>
      <c r="L82" s="55">
        <f t="shared" si="67"/>
        <v>2.9816127402070673</v>
      </c>
      <c r="M82" s="55">
        <f t="shared" si="67"/>
        <v>2.9187950918953076</v>
      </c>
      <c r="N82" s="55">
        <f t="shared" si="67"/>
        <v>2.5601679857858182</v>
      </c>
      <c r="O82" s="55">
        <f t="shared" si="67"/>
        <v>1.916564989101079</v>
      </c>
      <c r="P82" s="55">
        <f t="shared" si="67"/>
        <v>1.8021904616112558</v>
      </c>
      <c r="Q82" s="55">
        <f t="shared" si="67"/>
        <v>2.1372312888445939</v>
      </c>
      <c r="R82" s="55">
        <f t="shared" ref="R82:S82" si="76">+R36/(R36+R25+R14)*100</f>
        <v>2.385353521624487</v>
      </c>
      <c r="S82" s="55">
        <f t="shared" si="76"/>
        <v>2.1430081386745585</v>
      </c>
      <c r="T82" s="55">
        <f t="shared" ref="T82" si="77">+T36/(T36+T25+T14)*100</f>
        <v>0.47436067311514513</v>
      </c>
    </row>
    <row r="83" spans="1:20" ht="15" customHeight="1" x14ac:dyDescent="0.25"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</row>
    <row r="84" spans="1:20" ht="15" customHeight="1" x14ac:dyDescent="0.25">
      <c r="A84" s="49" t="s">
        <v>31</v>
      </c>
      <c r="B84" s="54">
        <f t="shared" ref="B84:Q87" si="78">+B38/(B38+B27+B16)*100</f>
        <v>4.4128720081962154</v>
      </c>
      <c r="C84" s="54">
        <f t="shared" si="78"/>
        <v>3.9922680517033431</v>
      </c>
      <c r="D84" s="54">
        <f t="shared" si="78"/>
        <v>3.815098255399183</v>
      </c>
      <c r="E84" s="54">
        <f t="shared" si="78"/>
        <v>3.8983750698307063</v>
      </c>
      <c r="F84" s="54">
        <f t="shared" si="78"/>
        <v>4.0916150676137422</v>
      </c>
      <c r="G84" s="54">
        <f t="shared" si="78"/>
        <v>4.4141171765646874</v>
      </c>
      <c r="H84" s="54">
        <f t="shared" si="78"/>
        <v>4.8146026236193142</v>
      </c>
      <c r="I84" s="54">
        <f t="shared" si="78"/>
        <v>4.3967481858587218</v>
      </c>
      <c r="J84" s="54">
        <f t="shared" si="78"/>
        <v>1.7983671729015913</v>
      </c>
      <c r="K84" s="54">
        <f t="shared" si="78"/>
        <v>2.2729614016870023</v>
      </c>
      <c r="L84" s="54">
        <f t="shared" si="78"/>
        <v>2.3535787718695831</v>
      </c>
      <c r="M84" s="54">
        <f t="shared" si="78"/>
        <v>2.4038420816357644</v>
      </c>
      <c r="N84" s="54">
        <f t="shared" si="78"/>
        <v>2.3067723789697481</v>
      </c>
      <c r="O84" s="54">
        <f t="shared" si="78"/>
        <v>1.7949918409461776</v>
      </c>
      <c r="P84" s="54">
        <f t="shared" si="78"/>
        <v>1.546229677992121</v>
      </c>
      <c r="Q84" s="54">
        <f t="shared" si="78"/>
        <v>1.6286278353271091</v>
      </c>
      <c r="R84" s="54">
        <f t="shared" ref="R84:S84" si="79">+R38/(R38+R27+R16)*100</f>
        <v>1.5980892924706773</v>
      </c>
      <c r="S84" s="54">
        <f t="shared" si="79"/>
        <v>1.4225882683263529</v>
      </c>
      <c r="T84" s="54">
        <f t="shared" ref="T84" si="80">+T38/(T38+T27+T16)*100</f>
        <v>0.23587178487024757</v>
      </c>
    </row>
    <row r="85" spans="1:20" ht="15" customHeight="1" x14ac:dyDescent="0.25">
      <c r="A85" s="49" t="s">
        <v>32</v>
      </c>
      <c r="B85" s="55">
        <f t="shared" si="78"/>
        <v>7.1350377448856248</v>
      </c>
      <c r="C85" s="55">
        <f t="shared" si="78"/>
        <v>6.5994615957385871</v>
      </c>
      <c r="D85" s="55">
        <f t="shared" si="78"/>
        <v>6.2941081814211168</v>
      </c>
      <c r="E85" s="55">
        <f t="shared" si="78"/>
        <v>6.6811259912096492</v>
      </c>
      <c r="F85" s="55">
        <f t="shared" si="78"/>
        <v>7.1442280011515216</v>
      </c>
      <c r="G85" s="55">
        <f t="shared" si="78"/>
        <v>7.5211591212810349</v>
      </c>
      <c r="H85" s="55">
        <f t="shared" si="78"/>
        <v>8.3425845005550698</v>
      </c>
      <c r="I85" s="55">
        <f t="shared" si="78"/>
        <v>7.5603647876010012</v>
      </c>
      <c r="J85" s="55">
        <f t="shared" si="78"/>
        <v>3.1929525029048396</v>
      </c>
      <c r="K85" s="55">
        <f t="shared" si="78"/>
        <v>3.8962090626192984</v>
      </c>
      <c r="L85" s="55">
        <f t="shared" si="78"/>
        <v>4.0804363949565756</v>
      </c>
      <c r="M85" s="55">
        <f t="shared" si="78"/>
        <v>4.129040533606978</v>
      </c>
      <c r="N85" s="55">
        <f t="shared" si="78"/>
        <v>4.047938537637803</v>
      </c>
      <c r="O85" s="55">
        <f t="shared" si="78"/>
        <v>3.0525840787832137</v>
      </c>
      <c r="P85" s="55">
        <f t="shared" si="78"/>
        <v>2.6723385689354275</v>
      </c>
      <c r="Q85" s="55">
        <f t="shared" si="78"/>
        <v>2.6567172444345997</v>
      </c>
      <c r="R85" s="55">
        <f t="shared" ref="R85:S85" si="81">+R39/(R39+R28+R17)*100</f>
        <v>2.5321882476593509</v>
      </c>
      <c r="S85" s="55">
        <f t="shared" si="81"/>
        <v>2.3243507286493528</v>
      </c>
      <c r="T85" s="55">
        <f t="shared" ref="T85" si="82">+T39/(T39+T28+T17)*100</f>
        <v>0.3678070001977457</v>
      </c>
    </row>
    <row r="86" spans="1:20" ht="15" customHeight="1" x14ac:dyDescent="0.25">
      <c r="A86" s="49" t="s">
        <v>33</v>
      </c>
      <c r="B86" s="55">
        <f t="shared" si="78"/>
        <v>5.2221525399199189</v>
      </c>
      <c r="C86" s="55">
        <f t="shared" si="78"/>
        <v>4.7176793601527995</v>
      </c>
      <c r="D86" s="55">
        <f t="shared" si="78"/>
        <v>4.6108818731407739</v>
      </c>
      <c r="E86" s="55">
        <f t="shared" si="78"/>
        <v>4.4303192506212961</v>
      </c>
      <c r="F86" s="55">
        <f t="shared" si="78"/>
        <v>4.6320230198985559</v>
      </c>
      <c r="G86" s="55">
        <f t="shared" si="78"/>
        <v>5.0513849960861545</v>
      </c>
      <c r="H86" s="55">
        <f t="shared" si="78"/>
        <v>5.1752590111049077</v>
      </c>
      <c r="I86" s="55">
        <f t="shared" si="78"/>
        <v>4.2177778897257001</v>
      </c>
      <c r="J86" s="55">
        <f t="shared" si="78"/>
        <v>1.6177208835341363</v>
      </c>
      <c r="K86" s="55">
        <f t="shared" si="78"/>
        <v>2.1036185238422602</v>
      </c>
      <c r="L86" s="55">
        <f t="shared" si="78"/>
        <v>2.1789046851336167</v>
      </c>
      <c r="M86" s="55">
        <f t="shared" si="78"/>
        <v>2.3347674038292197</v>
      </c>
      <c r="N86" s="55">
        <f t="shared" si="78"/>
        <v>2.1798438723967482</v>
      </c>
      <c r="O86" s="55">
        <f t="shared" si="78"/>
        <v>1.7063202653052798</v>
      </c>
      <c r="P86" s="55">
        <f t="shared" si="78"/>
        <v>1.4282544788951135</v>
      </c>
      <c r="Q86" s="55">
        <f t="shared" si="78"/>
        <v>1.6767622317109501</v>
      </c>
      <c r="R86" s="55">
        <f t="shared" ref="R86:S86" si="83">+R40/(R40+R29+R18)*100</f>
        <v>1.7368878503341265</v>
      </c>
      <c r="S86" s="55">
        <f t="shared" si="83"/>
        <v>1.4757761879998312</v>
      </c>
      <c r="T86" s="55">
        <f t="shared" ref="T86" si="84">+T40/(T40+T29+T18)*100</f>
        <v>0.21781354051054383</v>
      </c>
    </row>
    <row r="87" spans="1:20" ht="15" customHeight="1" thickBot="1" x14ac:dyDescent="0.3">
      <c r="A87" s="50" t="s">
        <v>34</v>
      </c>
      <c r="B87" s="57">
        <f t="shared" si="78"/>
        <v>0.19053141697386405</v>
      </c>
      <c r="C87" s="57">
        <f t="shared" si="78"/>
        <v>0.15694411193573271</v>
      </c>
      <c r="D87" s="57">
        <f t="shared" si="78"/>
        <v>0.12052296486493569</v>
      </c>
      <c r="E87" s="57">
        <f t="shared" si="78"/>
        <v>0.13125254301802097</v>
      </c>
      <c r="F87" s="57">
        <f t="shared" si="78"/>
        <v>0.16302704408303861</v>
      </c>
      <c r="G87" s="57">
        <f t="shared" si="78"/>
        <v>0.23697309891972043</v>
      </c>
      <c r="H87" s="57">
        <f t="shared" si="78"/>
        <v>0.26902222900170569</v>
      </c>
      <c r="I87" s="57">
        <f t="shared" si="78"/>
        <v>0.97961273631304491</v>
      </c>
      <c r="J87" s="57">
        <f t="shared" si="78"/>
        <v>0.42556021012035378</v>
      </c>
      <c r="K87" s="57">
        <f t="shared" si="78"/>
        <v>0.60998806259920502</v>
      </c>
      <c r="L87" s="57">
        <f t="shared" si="78"/>
        <v>0.64789434338400209</v>
      </c>
      <c r="M87" s="57">
        <f t="shared" si="78"/>
        <v>0.76397010220165762</v>
      </c>
      <c r="N87" s="57">
        <f t="shared" si="78"/>
        <v>0.68283276540666193</v>
      </c>
      <c r="O87" s="57">
        <f t="shared" si="78"/>
        <v>0.56818181818181823</v>
      </c>
      <c r="P87" s="57">
        <f t="shared" si="78"/>
        <v>0.49994350920799913</v>
      </c>
      <c r="Q87" s="57">
        <f t="shared" si="78"/>
        <v>0.52749496610986646</v>
      </c>
      <c r="R87" s="57">
        <f t="shared" ref="R87:S87" si="85">+R41/(R41+R30+R19)*100</f>
        <v>0.47717120148517728</v>
      </c>
      <c r="S87" s="57">
        <f t="shared" si="85"/>
        <v>0.40233557982802692</v>
      </c>
      <c r="T87" s="57">
        <f t="shared" ref="T87" si="86">+T41/(T41+T30+T19)*100</f>
        <v>0.11146041726207488</v>
      </c>
    </row>
    <row r="88" spans="1:20" ht="15" customHeight="1" x14ac:dyDescent="0.25">
      <c r="A88" s="320" t="s">
        <v>244</v>
      </c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67"/>
      <c r="T88" s="67"/>
    </row>
    <row r="89" spans="1:20" ht="15" customHeight="1" x14ac:dyDescent="0.25">
      <c r="A89" s="321" t="s">
        <v>242</v>
      </c>
      <c r="B89" s="321"/>
      <c r="C89" s="321"/>
      <c r="D89" s="321"/>
      <c r="E89" s="321"/>
      <c r="F89" s="321"/>
      <c r="G89" s="321"/>
      <c r="H89" s="321"/>
      <c r="I89" s="321"/>
      <c r="J89" s="321"/>
      <c r="K89" s="321"/>
      <c r="L89" s="321"/>
      <c r="M89" s="321"/>
      <c r="N89" s="321"/>
      <c r="O89" s="321"/>
      <c r="P89" s="321"/>
      <c r="Q89" s="321"/>
      <c r="R89" s="321"/>
      <c r="S89" s="273"/>
      <c r="T89" s="306"/>
    </row>
  </sheetData>
  <mergeCells count="5">
    <mergeCell ref="A89:R89"/>
    <mergeCell ref="V45:W46"/>
    <mergeCell ref="A42:R42"/>
    <mergeCell ref="A88:R88"/>
    <mergeCell ref="U3:V4"/>
  </mergeCells>
  <hyperlinks>
    <hyperlink ref="U3" r:id="rId1" location="INDICE!A1"/>
    <hyperlink ref="U3:V4" location="INDICE!A1" display="INDICE"/>
    <hyperlink ref="V45" r:id="rId2" location="INDICE!A1"/>
    <hyperlink ref="V45:W46" location="INDICE!A1" display="INDICE"/>
  </hyperlinks>
  <printOptions horizontalCentered="1"/>
  <pageMargins left="0.78740157480314965" right="0.78740157480314965" top="0.39370078740157483" bottom="0.98425196850393704" header="0" footer="0"/>
  <pageSetup scale="67" fitToHeight="2" orientation="landscape" r:id="rId3"/>
  <headerFooter alignWithMargins="0"/>
  <rowBreaks count="1" manualBreakCount="1">
    <brk id="4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6" transitionEvaluation="1"/>
  <dimension ref="A1:W57"/>
  <sheetViews>
    <sheetView topLeftCell="A6" zoomScaleNormal="100" zoomScaleSheetLayoutView="100" workbookViewId="0">
      <selection activeCell="V30" sqref="V30:W31"/>
    </sheetView>
  </sheetViews>
  <sheetFormatPr baseColWidth="10" defaultColWidth="11" defaultRowHeight="15" customHeight="1" x14ac:dyDescent="0.2"/>
  <cols>
    <col min="1" max="1" width="22.28515625" style="29" customWidth="1"/>
    <col min="2" max="20" width="7.7109375" style="29" customWidth="1"/>
    <col min="21" max="25" width="11.42578125" style="29" customWidth="1"/>
    <col min="26" max="258" width="11" style="29"/>
    <col min="259" max="259" width="17.140625" style="29" customWidth="1"/>
    <col min="260" max="262" width="7.85546875" style="29" customWidth="1"/>
    <col min="263" max="275" width="7" style="29" customWidth="1"/>
    <col min="276" max="514" width="11" style="29"/>
    <col min="515" max="515" width="17.140625" style="29" customWidth="1"/>
    <col min="516" max="518" width="7.85546875" style="29" customWidth="1"/>
    <col min="519" max="531" width="7" style="29" customWidth="1"/>
    <col min="532" max="770" width="11" style="29"/>
    <col min="771" max="771" width="17.140625" style="29" customWidth="1"/>
    <col min="772" max="774" width="7.85546875" style="29" customWidth="1"/>
    <col min="775" max="787" width="7" style="29" customWidth="1"/>
    <col min="788" max="1026" width="11" style="29"/>
    <col min="1027" max="1027" width="17.140625" style="29" customWidth="1"/>
    <col min="1028" max="1030" width="7.85546875" style="29" customWidth="1"/>
    <col min="1031" max="1043" width="7" style="29" customWidth="1"/>
    <col min="1044" max="1282" width="11" style="29"/>
    <col min="1283" max="1283" width="17.140625" style="29" customWidth="1"/>
    <col min="1284" max="1286" width="7.85546875" style="29" customWidth="1"/>
    <col min="1287" max="1299" width="7" style="29" customWidth="1"/>
    <col min="1300" max="1538" width="11" style="29"/>
    <col min="1539" max="1539" width="17.140625" style="29" customWidth="1"/>
    <col min="1540" max="1542" width="7.85546875" style="29" customWidth="1"/>
    <col min="1543" max="1555" width="7" style="29" customWidth="1"/>
    <col min="1556" max="1794" width="11" style="29"/>
    <col min="1795" max="1795" width="17.140625" style="29" customWidth="1"/>
    <col min="1796" max="1798" width="7.85546875" style="29" customWidth="1"/>
    <col min="1799" max="1811" width="7" style="29" customWidth="1"/>
    <col min="1812" max="2050" width="11" style="29"/>
    <col min="2051" max="2051" width="17.140625" style="29" customWidth="1"/>
    <col min="2052" max="2054" width="7.85546875" style="29" customWidth="1"/>
    <col min="2055" max="2067" width="7" style="29" customWidth="1"/>
    <col min="2068" max="2306" width="11" style="29"/>
    <col min="2307" max="2307" width="17.140625" style="29" customWidth="1"/>
    <col min="2308" max="2310" width="7.85546875" style="29" customWidth="1"/>
    <col min="2311" max="2323" width="7" style="29" customWidth="1"/>
    <col min="2324" max="2562" width="11" style="29"/>
    <col min="2563" max="2563" width="17.140625" style="29" customWidth="1"/>
    <col min="2564" max="2566" width="7.85546875" style="29" customWidth="1"/>
    <col min="2567" max="2579" width="7" style="29" customWidth="1"/>
    <col min="2580" max="2818" width="11" style="29"/>
    <col min="2819" max="2819" width="17.140625" style="29" customWidth="1"/>
    <col min="2820" max="2822" width="7.85546875" style="29" customWidth="1"/>
    <col min="2823" max="2835" width="7" style="29" customWidth="1"/>
    <col min="2836" max="3074" width="11" style="29"/>
    <col min="3075" max="3075" width="17.140625" style="29" customWidth="1"/>
    <col min="3076" max="3078" width="7.85546875" style="29" customWidth="1"/>
    <col min="3079" max="3091" width="7" style="29" customWidth="1"/>
    <col min="3092" max="3330" width="11" style="29"/>
    <col min="3331" max="3331" width="17.140625" style="29" customWidth="1"/>
    <col min="3332" max="3334" width="7.85546875" style="29" customWidth="1"/>
    <col min="3335" max="3347" width="7" style="29" customWidth="1"/>
    <col min="3348" max="3586" width="11" style="29"/>
    <col min="3587" max="3587" width="17.140625" style="29" customWidth="1"/>
    <col min="3588" max="3590" width="7.85546875" style="29" customWidth="1"/>
    <col min="3591" max="3603" width="7" style="29" customWidth="1"/>
    <col min="3604" max="3842" width="11" style="29"/>
    <col min="3843" max="3843" width="17.140625" style="29" customWidth="1"/>
    <col min="3844" max="3846" width="7.85546875" style="29" customWidth="1"/>
    <col min="3847" max="3859" width="7" style="29" customWidth="1"/>
    <col min="3860" max="4098" width="11" style="29"/>
    <col min="4099" max="4099" width="17.140625" style="29" customWidth="1"/>
    <col min="4100" max="4102" width="7.85546875" style="29" customWidth="1"/>
    <col min="4103" max="4115" width="7" style="29" customWidth="1"/>
    <col min="4116" max="4354" width="11" style="29"/>
    <col min="4355" max="4355" width="17.140625" style="29" customWidth="1"/>
    <col min="4356" max="4358" width="7.85546875" style="29" customWidth="1"/>
    <col min="4359" max="4371" width="7" style="29" customWidth="1"/>
    <col min="4372" max="4610" width="11" style="29"/>
    <col min="4611" max="4611" width="17.140625" style="29" customWidth="1"/>
    <col min="4612" max="4614" width="7.85546875" style="29" customWidth="1"/>
    <col min="4615" max="4627" width="7" style="29" customWidth="1"/>
    <col min="4628" max="4866" width="11" style="29"/>
    <col min="4867" max="4867" width="17.140625" style="29" customWidth="1"/>
    <col min="4868" max="4870" width="7.85546875" style="29" customWidth="1"/>
    <col min="4871" max="4883" width="7" style="29" customWidth="1"/>
    <col min="4884" max="5122" width="11" style="29"/>
    <col min="5123" max="5123" width="17.140625" style="29" customWidth="1"/>
    <col min="5124" max="5126" width="7.85546875" style="29" customWidth="1"/>
    <col min="5127" max="5139" width="7" style="29" customWidth="1"/>
    <col min="5140" max="5378" width="11" style="29"/>
    <col min="5379" max="5379" width="17.140625" style="29" customWidth="1"/>
    <col min="5380" max="5382" width="7.85546875" style="29" customWidth="1"/>
    <col min="5383" max="5395" width="7" style="29" customWidth="1"/>
    <col min="5396" max="5634" width="11" style="29"/>
    <col min="5635" max="5635" width="17.140625" style="29" customWidth="1"/>
    <col min="5636" max="5638" width="7.85546875" style="29" customWidth="1"/>
    <col min="5639" max="5651" width="7" style="29" customWidth="1"/>
    <col min="5652" max="5890" width="11" style="29"/>
    <col min="5891" max="5891" width="17.140625" style="29" customWidth="1"/>
    <col min="5892" max="5894" width="7.85546875" style="29" customWidth="1"/>
    <col min="5895" max="5907" width="7" style="29" customWidth="1"/>
    <col min="5908" max="6146" width="11" style="29"/>
    <col min="6147" max="6147" width="17.140625" style="29" customWidth="1"/>
    <col min="6148" max="6150" width="7.85546875" style="29" customWidth="1"/>
    <col min="6151" max="6163" width="7" style="29" customWidth="1"/>
    <col min="6164" max="6402" width="11" style="29"/>
    <col min="6403" max="6403" width="17.140625" style="29" customWidth="1"/>
    <col min="6404" max="6406" width="7.85546875" style="29" customWidth="1"/>
    <col min="6407" max="6419" width="7" style="29" customWidth="1"/>
    <col min="6420" max="6658" width="11" style="29"/>
    <col min="6659" max="6659" width="17.140625" style="29" customWidth="1"/>
    <col min="6660" max="6662" width="7.85546875" style="29" customWidth="1"/>
    <col min="6663" max="6675" width="7" style="29" customWidth="1"/>
    <col min="6676" max="6914" width="11" style="29"/>
    <col min="6915" max="6915" width="17.140625" style="29" customWidth="1"/>
    <col min="6916" max="6918" width="7.85546875" style="29" customWidth="1"/>
    <col min="6919" max="6931" width="7" style="29" customWidth="1"/>
    <col min="6932" max="7170" width="11" style="29"/>
    <col min="7171" max="7171" width="17.140625" style="29" customWidth="1"/>
    <col min="7172" max="7174" width="7.85546875" style="29" customWidth="1"/>
    <col min="7175" max="7187" width="7" style="29" customWidth="1"/>
    <col min="7188" max="7426" width="11" style="29"/>
    <col min="7427" max="7427" width="17.140625" style="29" customWidth="1"/>
    <col min="7428" max="7430" width="7.85546875" style="29" customWidth="1"/>
    <col min="7431" max="7443" width="7" style="29" customWidth="1"/>
    <col min="7444" max="7682" width="11" style="29"/>
    <col min="7683" max="7683" width="17.140625" style="29" customWidth="1"/>
    <col min="7684" max="7686" width="7.85546875" style="29" customWidth="1"/>
    <col min="7687" max="7699" width="7" style="29" customWidth="1"/>
    <col min="7700" max="7938" width="11" style="29"/>
    <col min="7939" max="7939" width="17.140625" style="29" customWidth="1"/>
    <col min="7940" max="7942" width="7.85546875" style="29" customWidth="1"/>
    <col min="7943" max="7955" width="7" style="29" customWidth="1"/>
    <col min="7956" max="8194" width="11" style="29"/>
    <col min="8195" max="8195" width="17.140625" style="29" customWidth="1"/>
    <col min="8196" max="8198" width="7.85546875" style="29" customWidth="1"/>
    <col min="8199" max="8211" width="7" style="29" customWidth="1"/>
    <col min="8212" max="8450" width="11" style="29"/>
    <col min="8451" max="8451" width="17.140625" style="29" customWidth="1"/>
    <col min="8452" max="8454" width="7.85546875" style="29" customWidth="1"/>
    <col min="8455" max="8467" width="7" style="29" customWidth="1"/>
    <col min="8468" max="8706" width="11" style="29"/>
    <col min="8707" max="8707" width="17.140625" style="29" customWidth="1"/>
    <col min="8708" max="8710" width="7.85546875" style="29" customWidth="1"/>
    <col min="8711" max="8723" width="7" style="29" customWidth="1"/>
    <col min="8724" max="8962" width="11" style="29"/>
    <col min="8963" max="8963" width="17.140625" style="29" customWidth="1"/>
    <col min="8964" max="8966" width="7.85546875" style="29" customWidth="1"/>
    <col min="8967" max="8979" width="7" style="29" customWidth="1"/>
    <col min="8980" max="9218" width="11" style="29"/>
    <col min="9219" max="9219" width="17.140625" style="29" customWidth="1"/>
    <col min="9220" max="9222" width="7.85546875" style="29" customWidth="1"/>
    <col min="9223" max="9235" width="7" style="29" customWidth="1"/>
    <col min="9236" max="9474" width="11" style="29"/>
    <col min="9475" max="9475" width="17.140625" style="29" customWidth="1"/>
    <col min="9476" max="9478" width="7.85546875" style="29" customWidth="1"/>
    <col min="9479" max="9491" width="7" style="29" customWidth="1"/>
    <col min="9492" max="9730" width="11" style="29"/>
    <col min="9731" max="9731" width="17.140625" style="29" customWidth="1"/>
    <col min="9732" max="9734" width="7.85546875" style="29" customWidth="1"/>
    <col min="9735" max="9747" width="7" style="29" customWidth="1"/>
    <col min="9748" max="9986" width="11" style="29"/>
    <col min="9987" max="9987" width="17.140625" style="29" customWidth="1"/>
    <col min="9988" max="9990" width="7.85546875" style="29" customWidth="1"/>
    <col min="9991" max="10003" width="7" style="29" customWidth="1"/>
    <col min="10004" max="10242" width="11" style="29"/>
    <col min="10243" max="10243" width="17.140625" style="29" customWidth="1"/>
    <col min="10244" max="10246" width="7.85546875" style="29" customWidth="1"/>
    <col min="10247" max="10259" width="7" style="29" customWidth="1"/>
    <col min="10260" max="10498" width="11" style="29"/>
    <col min="10499" max="10499" width="17.140625" style="29" customWidth="1"/>
    <col min="10500" max="10502" width="7.85546875" style="29" customWidth="1"/>
    <col min="10503" max="10515" width="7" style="29" customWidth="1"/>
    <col min="10516" max="10754" width="11" style="29"/>
    <col min="10755" max="10755" width="17.140625" style="29" customWidth="1"/>
    <col min="10756" max="10758" width="7.85546875" style="29" customWidth="1"/>
    <col min="10759" max="10771" width="7" style="29" customWidth="1"/>
    <col min="10772" max="11010" width="11" style="29"/>
    <col min="11011" max="11011" width="17.140625" style="29" customWidth="1"/>
    <col min="11012" max="11014" width="7.85546875" style="29" customWidth="1"/>
    <col min="11015" max="11027" width="7" style="29" customWidth="1"/>
    <col min="11028" max="11266" width="11" style="29"/>
    <col min="11267" max="11267" width="17.140625" style="29" customWidth="1"/>
    <col min="11268" max="11270" width="7.85546875" style="29" customWidth="1"/>
    <col min="11271" max="11283" width="7" style="29" customWidth="1"/>
    <col min="11284" max="11522" width="11" style="29"/>
    <col min="11523" max="11523" width="17.140625" style="29" customWidth="1"/>
    <col min="11524" max="11526" width="7.85546875" style="29" customWidth="1"/>
    <col min="11527" max="11539" width="7" style="29" customWidth="1"/>
    <col min="11540" max="11778" width="11" style="29"/>
    <col min="11779" max="11779" width="17.140625" style="29" customWidth="1"/>
    <col min="11780" max="11782" width="7.85546875" style="29" customWidth="1"/>
    <col min="11783" max="11795" width="7" style="29" customWidth="1"/>
    <col min="11796" max="12034" width="11" style="29"/>
    <col min="12035" max="12035" width="17.140625" style="29" customWidth="1"/>
    <col min="12036" max="12038" width="7.85546875" style="29" customWidth="1"/>
    <col min="12039" max="12051" width="7" style="29" customWidth="1"/>
    <col min="12052" max="12290" width="11" style="29"/>
    <col min="12291" max="12291" width="17.140625" style="29" customWidth="1"/>
    <col min="12292" max="12294" width="7.85546875" style="29" customWidth="1"/>
    <col min="12295" max="12307" width="7" style="29" customWidth="1"/>
    <col min="12308" max="12546" width="11" style="29"/>
    <col min="12547" max="12547" width="17.140625" style="29" customWidth="1"/>
    <col min="12548" max="12550" width="7.85546875" style="29" customWidth="1"/>
    <col min="12551" max="12563" width="7" style="29" customWidth="1"/>
    <col min="12564" max="12802" width="11" style="29"/>
    <col min="12803" max="12803" width="17.140625" style="29" customWidth="1"/>
    <col min="12804" max="12806" width="7.85546875" style="29" customWidth="1"/>
    <col min="12807" max="12819" width="7" style="29" customWidth="1"/>
    <col min="12820" max="13058" width="11" style="29"/>
    <col min="13059" max="13059" width="17.140625" style="29" customWidth="1"/>
    <col min="13060" max="13062" width="7.85546875" style="29" customWidth="1"/>
    <col min="13063" max="13075" width="7" style="29" customWidth="1"/>
    <col min="13076" max="13314" width="11" style="29"/>
    <col min="13315" max="13315" width="17.140625" style="29" customWidth="1"/>
    <col min="13316" max="13318" width="7.85546875" style="29" customWidth="1"/>
    <col min="13319" max="13331" width="7" style="29" customWidth="1"/>
    <col min="13332" max="13570" width="11" style="29"/>
    <col min="13571" max="13571" width="17.140625" style="29" customWidth="1"/>
    <col min="13572" max="13574" width="7.85546875" style="29" customWidth="1"/>
    <col min="13575" max="13587" width="7" style="29" customWidth="1"/>
    <col min="13588" max="13826" width="11" style="29"/>
    <col min="13827" max="13827" width="17.140625" style="29" customWidth="1"/>
    <col min="13828" max="13830" width="7.85546875" style="29" customWidth="1"/>
    <col min="13831" max="13843" width="7" style="29" customWidth="1"/>
    <col min="13844" max="14082" width="11" style="29"/>
    <col min="14083" max="14083" width="17.140625" style="29" customWidth="1"/>
    <col min="14084" max="14086" width="7.85546875" style="29" customWidth="1"/>
    <col min="14087" max="14099" width="7" style="29" customWidth="1"/>
    <col min="14100" max="14338" width="11" style="29"/>
    <col min="14339" max="14339" width="17.140625" style="29" customWidth="1"/>
    <col min="14340" max="14342" width="7.85546875" style="29" customWidth="1"/>
    <col min="14343" max="14355" width="7" style="29" customWidth="1"/>
    <col min="14356" max="14594" width="11" style="29"/>
    <col min="14595" max="14595" width="17.140625" style="29" customWidth="1"/>
    <col min="14596" max="14598" width="7.85546875" style="29" customWidth="1"/>
    <col min="14599" max="14611" width="7" style="29" customWidth="1"/>
    <col min="14612" max="14850" width="11" style="29"/>
    <col min="14851" max="14851" width="17.140625" style="29" customWidth="1"/>
    <col min="14852" max="14854" width="7.85546875" style="29" customWidth="1"/>
    <col min="14855" max="14867" width="7" style="29" customWidth="1"/>
    <col min="14868" max="15106" width="11" style="29"/>
    <col min="15107" max="15107" width="17.140625" style="29" customWidth="1"/>
    <col min="15108" max="15110" width="7.85546875" style="29" customWidth="1"/>
    <col min="15111" max="15123" width="7" style="29" customWidth="1"/>
    <col min="15124" max="15362" width="11" style="29"/>
    <col min="15363" max="15363" width="17.140625" style="29" customWidth="1"/>
    <col min="15364" max="15366" width="7.85546875" style="29" customWidth="1"/>
    <col min="15367" max="15379" width="7" style="29" customWidth="1"/>
    <col min="15380" max="15618" width="11" style="29"/>
    <col min="15619" max="15619" width="17.140625" style="29" customWidth="1"/>
    <col min="15620" max="15622" width="7.85546875" style="29" customWidth="1"/>
    <col min="15623" max="15635" width="7" style="29" customWidth="1"/>
    <col min="15636" max="15874" width="11" style="29"/>
    <col min="15875" max="15875" width="17.140625" style="29" customWidth="1"/>
    <col min="15876" max="15878" width="7.85546875" style="29" customWidth="1"/>
    <col min="15879" max="15891" width="7" style="29" customWidth="1"/>
    <col min="15892" max="16130" width="11" style="29"/>
    <col min="16131" max="16131" width="17.140625" style="29" customWidth="1"/>
    <col min="16132" max="16134" width="7.85546875" style="29" customWidth="1"/>
    <col min="16135" max="16147" width="7" style="29" customWidth="1"/>
    <col min="16148" max="16384" width="11" style="29"/>
  </cols>
  <sheetData>
    <row r="1" spans="1:23" ht="15" customHeight="1" x14ac:dyDescent="0.2">
      <c r="A1" s="324" t="s">
        <v>458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268"/>
      <c r="T1" s="301"/>
    </row>
    <row r="2" spans="1:23" ht="15" customHeight="1" x14ac:dyDescent="0.25">
      <c r="A2" s="324" t="s">
        <v>38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268"/>
      <c r="T2" s="301"/>
      <c r="V2"/>
      <c r="W2"/>
    </row>
    <row r="3" spans="1:23" ht="15" customHeight="1" x14ac:dyDescent="0.2">
      <c r="A3" s="324" t="s">
        <v>250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268"/>
      <c r="T3" s="301"/>
      <c r="V3" s="318" t="s">
        <v>356</v>
      </c>
      <c r="W3" s="318"/>
    </row>
    <row r="4" spans="1:23" ht="15" customHeight="1" x14ac:dyDescent="0.2">
      <c r="A4" s="324" t="s">
        <v>516</v>
      </c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268"/>
      <c r="T4" s="301"/>
      <c r="U4" s="30"/>
      <c r="V4" s="318"/>
      <c r="W4" s="318"/>
    </row>
    <row r="5" spans="1:23" ht="15" customHeight="1" x14ac:dyDescent="0.2">
      <c r="A5" s="226"/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68"/>
      <c r="T5" s="301"/>
      <c r="U5" s="30"/>
      <c r="V5" s="275"/>
      <c r="W5" s="20"/>
    </row>
    <row r="6" spans="1:23" s="30" customFormat="1" ht="15" customHeight="1" thickBot="1" x14ac:dyDescent="0.25">
      <c r="A6" s="31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29"/>
      <c r="V6" s="29"/>
      <c r="W6" s="29"/>
    </row>
    <row r="7" spans="1:23" s="30" customFormat="1" ht="15" customHeight="1" thickBot="1" x14ac:dyDescent="0.25">
      <c r="A7" s="31" t="s">
        <v>39</v>
      </c>
      <c r="B7" s="32">
        <v>2000</v>
      </c>
      <c r="C7" s="32">
        <v>2001</v>
      </c>
      <c r="D7" s="32">
        <v>2002</v>
      </c>
      <c r="E7" s="32">
        <v>2003</v>
      </c>
      <c r="F7" s="32">
        <v>2004</v>
      </c>
      <c r="G7" s="32">
        <v>2005</v>
      </c>
      <c r="H7" s="32">
        <v>2006</v>
      </c>
      <c r="I7" s="32">
        <v>2007</v>
      </c>
      <c r="J7" s="32">
        <v>2008</v>
      </c>
      <c r="K7" s="32">
        <v>2009</v>
      </c>
      <c r="L7" s="32">
        <v>2010</v>
      </c>
      <c r="M7" s="32">
        <v>2011</v>
      </c>
      <c r="N7" s="32">
        <v>2012</v>
      </c>
      <c r="O7" s="32">
        <v>2013</v>
      </c>
      <c r="P7" s="32">
        <v>2014</v>
      </c>
      <c r="Q7" s="32">
        <v>2015</v>
      </c>
      <c r="R7" s="32">
        <v>2016</v>
      </c>
      <c r="S7" s="32">
        <v>2017</v>
      </c>
      <c r="T7" s="32">
        <v>2018</v>
      </c>
      <c r="U7" s="29"/>
      <c r="V7" s="29"/>
      <c r="W7" s="29"/>
    </row>
    <row r="8" spans="1:23" ht="15" customHeight="1" x14ac:dyDescent="0.2">
      <c r="A8" s="60"/>
    </row>
    <row r="9" spans="1:23" ht="15" customHeight="1" x14ac:dyDescent="0.25">
      <c r="A9" s="33" t="s">
        <v>26</v>
      </c>
      <c r="B9" s="61">
        <f>+B10+B11+B12+B13</f>
        <v>843</v>
      </c>
      <c r="C9" s="61">
        <f>+C10+C11+C12+C13</f>
        <v>645</v>
      </c>
      <c r="D9" s="61">
        <f t="shared" ref="D9:P9" si="0">+D10+D11+D12+D13</f>
        <v>808</v>
      </c>
      <c r="E9" s="61">
        <f t="shared" si="0"/>
        <v>590</v>
      </c>
      <c r="F9" s="61">
        <f t="shared" si="0"/>
        <v>565</v>
      </c>
      <c r="G9" s="61">
        <f t="shared" si="0"/>
        <v>324</v>
      </c>
      <c r="H9" s="61">
        <f t="shared" si="0"/>
        <v>303</v>
      </c>
      <c r="I9" s="61">
        <f t="shared" si="0"/>
        <v>237</v>
      </c>
      <c r="J9" s="61">
        <f t="shared" si="0"/>
        <v>291</v>
      </c>
      <c r="K9" s="61">
        <f t="shared" si="0"/>
        <v>289</v>
      </c>
      <c r="L9" s="61">
        <f t="shared" si="0"/>
        <v>329</v>
      </c>
      <c r="M9" s="61">
        <f t="shared" si="0"/>
        <v>250</v>
      </c>
      <c r="N9" s="61">
        <f t="shared" si="0"/>
        <v>237</v>
      </c>
      <c r="O9" s="61">
        <f t="shared" si="0"/>
        <v>181</v>
      </c>
      <c r="P9" s="61">
        <f t="shared" si="0"/>
        <v>170</v>
      </c>
      <c r="Q9" s="61">
        <f>+Q10+Q11+Q12+Q13</f>
        <v>184</v>
      </c>
      <c r="R9" s="61">
        <f>+R10+R11+R12+R13</f>
        <v>166</v>
      </c>
      <c r="S9" s="61">
        <f>+S10+S11+S12+S13</f>
        <v>205</v>
      </c>
      <c r="T9" s="61">
        <f>+T10+T11+T12+T13</f>
        <v>222</v>
      </c>
    </row>
    <row r="10" spans="1:23" ht="15" customHeight="1" x14ac:dyDescent="0.2">
      <c r="A10" s="38" t="s">
        <v>40</v>
      </c>
      <c r="B10" s="29">
        <v>118</v>
      </c>
      <c r="C10" s="29">
        <v>96</v>
      </c>
      <c r="D10" s="29">
        <v>136</v>
      </c>
      <c r="E10" s="29">
        <v>89</v>
      </c>
      <c r="F10" s="29">
        <v>85</v>
      </c>
      <c r="G10" s="29">
        <v>42</v>
      </c>
      <c r="H10" s="29">
        <v>45</v>
      </c>
      <c r="I10" s="29">
        <v>30</v>
      </c>
      <c r="J10" s="29">
        <v>46</v>
      </c>
      <c r="K10" s="29">
        <v>42</v>
      </c>
      <c r="L10" s="29">
        <v>42</v>
      </c>
      <c r="M10" s="29">
        <v>34</v>
      </c>
      <c r="N10" s="29">
        <v>36</v>
      </c>
      <c r="O10" s="29">
        <v>42</v>
      </c>
      <c r="P10" s="29">
        <v>37</v>
      </c>
      <c r="Q10" s="29">
        <v>32</v>
      </c>
      <c r="R10" s="29">
        <v>36</v>
      </c>
      <c r="S10" s="29">
        <v>29</v>
      </c>
      <c r="T10" s="29">
        <v>31</v>
      </c>
    </row>
    <row r="11" spans="1:23" ht="15" customHeight="1" x14ac:dyDescent="0.2">
      <c r="A11" s="38" t="s">
        <v>41</v>
      </c>
      <c r="B11" s="29">
        <v>101</v>
      </c>
      <c r="C11" s="29">
        <v>85</v>
      </c>
      <c r="D11" s="29">
        <v>178</v>
      </c>
      <c r="E11" s="29">
        <v>112</v>
      </c>
      <c r="F11" s="29">
        <v>87</v>
      </c>
      <c r="G11" s="29">
        <v>58</v>
      </c>
      <c r="H11" s="29">
        <v>48</v>
      </c>
      <c r="I11" s="29">
        <v>37</v>
      </c>
      <c r="J11" s="29">
        <v>51</v>
      </c>
      <c r="K11" s="29">
        <v>50</v>
      </c>
      <c r="L11" s="29">
        <v>41</v>
      </c>
      <c r="M11" s="29">
        <v>48</v>
      </c>
      <c r="N11" s="29">
        <v>31</v>
      </c>
      <c r="O11" s="29">
        <v>47</v>
      </c>
      <c r="P11" s="29">
        <v>23</v>
      </c>
      <c r="Q11" s="29">
        <v>33</v>
      </c>
      <c r="R11" s="29">
        <v>36</v>
      </c>
      <c r="S11" s="29">
        <v>47</v>
      </c>
      <c r="T11" s="29">
        <v>45</v>
      </c>
    </row>
    <row r="12" spans="1:23" ht="15" customHeight="1" x14ac:dyDescent="0.2">
      <c r="A12" s="38" t="s">
        <v>42</v>
      </c>
      <c r="B12" s="29">
        <v>181</v>
      </c>
      <c r="C12" s="29">
        <v>173</v>
      </c>
      <c r="D12" s="29">
        <v>199</v>
      </c>
      <c r="E12" s="29">
        <v>152</v>
      </c>
      <c r="F12" s="29">
        <v>170</v>
      </c>
      <c r="G12" s="29">
        <v>78</v>
      </c>
      <c r="H12" s="29">
        <v>76</v>
      </c>
      <c r="I12" s="29">
        <v>68</v>
      </c>
      <c r="J12" s="29">
        <v>58</v>
      </c>
      <c r="K12" s="29">
        <v>67</v>
      </c>
      <c r="L12" s="29">
        <v>88</v>
      </c>
      <c r="M12" s="29">
        <v>50</v>
      </c>
      <c r="N12" s="29">
        <v>70</v>
      </c>
      <c r="O12" s="29">
        <v>38</v>
      </c>
      <c r="P12" s="29">
        <v>43</v>
      </c>
      <c r="Q12" s="29">
        <v>42</v>
      </c>
      <c r="R12" s="29">
        <v>36</v>
      </c>
      <c r="S12" s="29">
        <v>55</v>
      </c>
      <c r="T12" s="29">
        <v>57</v>
      </c>
    </row>
    <row r="13" spans="1:23" ht="15" customHeight="1" x14ac:dyDescent="0.2">
      <c r="A13" s="38" t="s">
        <v>43</v>
      </c>
      <c r="B13" s="29">
        <v>443</v>
      </c>
      <c r="C13" s="29">
        <v>291</v>
      </c>
      <c r="D13" s="29">
        <v>295</v>
      </c>
      <c r="E13" s="29">
        <v>237</v>
      </c>
      <c r="F13" s="29">
        <v>223</v>
      </c>
      <c r="G13" s="29">
        <v>146</v>
      </c>
      <c r="H13" s="29">
        <v>134</v>
      </c>
      <c r="I13" s="29">
        <v>102</v>
      </c>
      <c r="J13" s="29">
        <v>136</v>
      </c>
      <c r="K13" s="29">
        <v>130</v>
      </c>
      <c r="L13" s="29">
        <v>158</v>
      </c>
      <c r="M13" s="29">
        <v>118</v>
      </c>
      <c r="N13" s="29">
        <v>100</v>
      </c>
      <c r="O13" s="29">
        <v>54</v>
      </c>
      <c r="P13" s="29">
        <v>67</v>
      </c>
      <c r="Q13" s="29">
        <v>77</v>
      </c>
      <c r="R13" s="29">
        <v>58</v>
      </c>
      <c r="S13" s="29">
        <v>74</v>
      </c>
      <c r="T13" s="29">
        <v>89</v>
      </c>
    </row>
    <row r="14" spans="1:23" ht="15" customHeight="1" x14ac:dyDescent="0.2">
      <c r="A14" s="30"/>
    </row>
    <row r="15" spans="1:23" ht="15" customHeight="1" x14ac:dyDescent="0.25">
      <c r="A15" s="62" t="s">
        <v>35</v>
      </c>
      <c r="B15" s="61">
        <f>+B16+B17+B18+B19</f>
        <v>12</v>
      </c>
      <c r="C15" s="61">
        <f>+C16+C17+C18+C19</f>
        <v>40</v>
      </c>
      <c r="D15" s="61">
        <f t="shared" ref="D15:P15" si="1">+D16+D17+D18+D19</f>
        <v>62</v>
      </c>
      <c r="E15" s="61">
        <f t="shared" si="1"/>
        <v>16</v>
      </c>
      <c r="F15" s="61">
        <f t="shared" si="1"/>
        <v>22</v>
      </c>
      <c r="G15" s="61">
        <f t="shared" si="1"/>
        <v>18</v>
      </c>
      <c r="H15" s="61">
        <f t="shared" si="1"/>
        <v>10</v>
      </c>
      <c r="I15" s="61">
        <f t="shared" si="1"/>
        <v>5</v>
      </c>
      <c r="J15" s="61">
        <f t="shared" si="1"/>
        <v>27</v>
      </c>
      <c r="K15" s="61">
        <f t="shared" si="1"/>
        <v>23</v>
      </c>
      <c r="L15" s="61">
        <f t="shared" si="1"/>
        <v>27</v>
      </c>
      <c r="M15" s="61">
        <f t="shared" si="1"/>
        <v>47</v>
      </c>
      <c r="N15" s="61">
        <f t="shared" si="1"/>
        <v>39</v>
      </c>
      <c r="O15" s="61">
        <f t="shared" si="1"/>
        <v>41</v>
      </c>
      <c r="P15" s="61">
        <f t="shared" si="1"/>
        <v>17</v>
      </c>
      <c r="Q15" s="61">
        <f>+Q16+Q17+Q18+Q19</f>
        <v>15</v>
      </c>
      <c r="R15" s="61">
        <f>+R16+R17+R18+R19</f>
        <v>19</v>
      </c>
      <c r="S15" s="61">
        <f>+S16+S17+S18+S19</f>
        <v>6</v>
      </c>
      <c r="T15" s="61">
        <f>+T16+T17+T18+T19</f>
        <v>10</v>
      </c>
    </row>
    <row r="16" spans="1:23" ht="15" customHeight="1" x14ac:dyDescent="0.2">
      <c r="A16" s="38" t="s">
        <v>40</v>
      </c>
      <c r="B16" s="29">
        <v>1</v>
      </c>
      <c r="C16" s="29">
        <v>2</v>
      </c>
      <c r="D16" s="29">
        <v>5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6</v>
      </c>
      <c r="K16" s="29">
        <v>7</v>
      </c>
      <c r="L16" s="29">
        <v>5</v>
      </c>
      <c r="M16" s="29">
        <v>10</v>
      </c>
      <c r="N16" s="29">
        <v>13</v>
      </c>
      <c r="O16" s="29">
        <v>7</v>
      </c>
      <c r="P16" s="29">
        <v>0</v>
      </c>
      <c r="Q16" s="29">
        <v>0</v>
      </c>
      <c r="R16" s="29">
        <v>0</v>
      </c>
      <c r="S16" s="29">
        <v>0</v>
      </c>
      <c r="T16" s="29">
        <v>6</v>
      </c>
    </row>
    <row r="17" spans="1:23" ht="15" customHeight="1" x14ac:dyDescent="0.2">
      <c r="A17" s="38" t="s">
        <v>41</v>
      </c>
      <c r="B17" s="29">
        <v>4</v>
      </c>
      <c r="C17" s="29">
        <v>4</v>
      </c>
      <c r="D17" s="29">
        <v>8</v>
      </c>
      <c r="E17" s="29">
        <v>4</v>
      </c>
      <c r="F17" s="29">
        <v>9</v>
      </c>
      <c r="G17" s="29">
        <v>0</v>
      </c>
      <c r="H17" s="29">
        <v>0</v>
      </c>
      <c r="I17" s="29">
        <v>1</v>
      </c>
      <c r="J17" s="29">
        <v>7</v>
      </c>
      <c r="K17" s="29">
        <v>4</v>
      </c>
      <c r="L17" s="29">
        <v>8</v>
      </c>
      <c r="M17" s="29">
        <v>11</v>
      </c>
      <c r="N17" s="29">
        <v>13</v>
      </c>
      <c r="O17" s="29">
        <v>5</v>
      </c>
      <c r="P17" s="29">
        <v>7</v>
      </c>
      <c r="Q17" s="29">
        <v>8</v>
      </c>
      <c r="R17" s="29">
        <v>7</v>
      </c>
      <c r="S17" s="29">
        <v>3</v>
      </c>
    </row>
    <row r="18" spans="1:23" ht="15" customHeight="1" x14ac:dyDescent="0.2">
      <c r="A18" s="38" t="s">
        <v>42</v>
      </c>
      <c r="B18" s="29">
        <v>7</v>
      </c>
      <c r="C18" s="29">
        <v>15</v>
      </c>
      <c r="D18" s="29">
        <v>10</v>
      </c>
      <c r="E18" s="29">
        <v>2</v>
      </c>
      <c r="F18" s="29">
        <v>9</v>
      </c>
      <c r="G18" s="29">
        <v>5</v>
      </c>
      <c r="H18" s="29">
        <v>1</v>
      </c>
      <c r="I18" s="29">
        <v>0</v>
      </c>
      <c r="J18" s="29">
        <v>10</v>
      </c>
      <c r="K18" s="29">
        <v>2</v>
      </c>
      <c r="L18" s="29">
        <v>9</v>
      </c>
      <c r="M18" s="29">
        <v>18</v>
      </c>
      <c r="N18" s="29">
        <v>11</v>
      </c>
      <c r="O18" s="29">
        <v>19</v>
      </c>
      <c r="P18" s="29">
        <v>10</v>
      </c>
      <c r="Q18" s="29">
        <v>7</v>
      </c>
      <c r="R18" s="29">
        <v>10</v>
      </c>
      <c r="S18" s="29">
        <v>0</v>
      </c>
      <c r="T18" s="29">
        <v>0</v>
      </c>
    </row>
    <row r="19" spans="1:23" ht="15" customHeight="1" x14ac:dyDescent="0.2">
      <c r="A19" s="38" t="s">
        <v>43</v>
      </c>
      <c r="B19" s="29">
        <v>0</v>
      </c>
      <c r="C19" s="29">
        <v>19</v>
      </c>
      <c r="D19" s="29">
        <v>39</v>
      </c>
      <c r="E19" s="29">
        <v>10</v>
      </c>
      <c r="F19" s="29">
        <v>4</v>
      </c>
      <c r="G19" s="29">
        <v>13</v>
      </c>
      <c r="H19" s="29">
        <v>9</v>
      </c>
      <c r="I19" s="29">
        <v>4</v>
      </c>
      <c r="J19" s="29">
        <v>4</v>
      </c>
      <c r="K19" s="29">
        <v>10</v>
      </c>
      <c r="L19" s="29">
        <v>5</v>
      </c>
      <c r="M19" s="29">
        <v>8</v>
      </c>
      <c r="N19" s="29">
        <v>2</v>
      </c>
      <c r="O19" s="29">
        <v>10</v>
      </c>
      <c r="P19" s="29">
        <v>0</v>
      </c>
      <c r="Q19" s="29">
        <v>0</v>
      </c>
      <c r="R19" s="29">
        <v>2</v>
      </c>
      <c r="S19" s="29">
        <v>3</v>
      </c>
      <c r="T19" s="29">
        <v>4</v>
      </c>
    </row>
    <row r="20" spans="1:23" ht="15" customHeight="1" x14ac:dyDescent="0.2">
      <c r="A20" s="30"/>
    </row>
    <row r="21" spans="1:23" ht="15" customHeight="1" x14ac:dyDescent="0.25">
      <c r="A21" s="33" t="s">
        <v>36</v>
      </c>
      <c r="B21" s="61">
        <f>+B22+B23+B24+B25</f>
        <v>100</v>
      </c>
      <c r="C21" s="61">
        <f>+C22+C23+C24+C25</f>
        <v>62</v>
      </c>
      <c r="D21" s="61">
        <f t="shared" ref="D21:P21" si="2">+D22+D23+D24+D25</f>
        <v>105</v>
      </c>
      <c r="E21" s="61">
        <f t="shared" si="2"/>
        <v>47</v>
      </c>
      <c r="F21" s="61">
        <f t="shared" si="2"/>
        <v>73</v>
      </c>
      <c r="G21" s="61">
        <f t="shared" si="2"/>
        <v>28</v>
      </c>
      <c r="H21" s="61">
        <f t="shared" si="2"/>
        <v>54</v>
      </c>
      <c r="I21" s="61">
        <f t="shared" si="2"/>
        <v>9</v>
      </c>
      <c r="J21" s="61">
        <f t="shared" si="2"/>
        <v>5</v>
      </c>
      <c r="K21" s="61">
        <f t="shared" si="2"/>
        <v>6</v>
      </c>
      <c r="L21" s="61">
        <f t="shared" si="2"/>
        <v>1</v>
      </c>
      <c r="M21" s="61">
        <f t="shared" si="2"/>
        <v>5</v>
      </c>
      <c r="N21" s="61">
        <f t="shared" si="2"/>
        <v>3</v>
      </c>
      <c r="O21" s="61">
        <f t="shared" si="2"/>
        <v>2</v>
      </c>
      <c r="P21" s="61">
        <f t="shared" si="2"/>
        <v>1</v>
      </c>
      <c r="Q21" s="61">
        <f>+Q22+Q23+Q24+Q25</f>
        <v>2</v>
      </c>
      <c r="R21" s="61">
        <f>+R22+R23+R24+R25</f>
        <v>0</v>
      </c>
      <c r="S21" s="61">
        <f>+S22+S23+S24+S25</f>
        <v>0</v>
      </c>
      <c r="T21" s="61">
        <f>+T22+T23+T24+T25</f>
        <v>0</v>
      </c>
    </row>
    <row r="22" spans="1:23" ht="15" customHeight="1" x14ac:dyDescent="0.2">
      <c r="A22" s="38" t="s">
        <v>40</v>
      </c>
      <c r="B22" s="29">
        <v>14</v>
      </c>
      <c r="C22" s="29">
        <v>17</v>
      </c>
      <c r="D22" s="29">
        <v>25</v>
      </c>
      <c r="E22" s="29">
        <v>10</v>
      </c>
      <c r="F22" s="29">
        <v>26</v>
      </c>
      <c r="G22" s="29">
        <v>8</v>
      </c>
      <c r="H22" s="29">
        <v>9</v>
      </c>
      <c r="I22" s="29">
        <v>3</v>
      </c>
      <c r="J22" s="29">
        <v>0</v>
      </c>
      <c r="K22" s="29">
        <v>3</v>
      </c>
      <c r="L22" s="29">
        <v>0</v>
      </c>
      <c r="M22" s="29">
        <v>4</v>
      </c>
      <c r="N22" s="29">
        <v>2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</row>
    <row r="23" spans="1:23" ht="15" customHeight="1" x14ac:dyDescent="0.2">
      <c r="A23" s="38" t="s">
        <v>41</v>
      </c>
      <c r="B23" s="29">
        <v>26</v>
      </c>
      <c r="C23" s="29">
        <v>18</v>
      </c>
      <c r="D23" s="29">
        <v>35</v>
      </c>
      <c r="E23" s="29">
        <v>15</v>
      </c>
      <c r="F23" s="29">
        <v>9</v>
      </c>
      <c r="G23" s="29">
        <v>6</v>
      </c>
      <c r="H23" s="29">
        <v>23</v>
      </c>
      <c r="I23" s="29">
        <v>2</v>
      </c>
      <c r="J23" s="29">
        <v>0</v>
      </c>
      <c r="K23" s="29">
        <v>3</v>
      </c>
      <c r="L23" s="29">
        <v>1</v>
      </c>
      <c r="M23" s="29">
        <v>0</v>
      </c>
      <c r="N23" s="29">
        <v>1</v>
      </c>
      <c r="O23" s="29">
        <v>1</v>
      </c>
      <c r="P23" s="29">
        <v>1</v>
      </c>
      <c r="Q23" s="29">
        <v>0</v>
      </c>
      <c r="R23" s="29">
        <v>0</v>
      </c>
      <c r="S23" s="29">
        <v>0</v>
      </c>
      <c r="T23" s="29">
        <v>0</v>
      </c>
    </row>
    <row r="24" spans="1:23" ht="15" customHeight="1" x14ac:dyDescent="0.2">
      <c r="A24" s="38" t="s">
        <v>42</v>
      </c>
      <c r="B24" s="29">
        <v>33</v>
      </c>
      <c r="C24" s="29">
        <v>24</v>
      </c>
      <c r="D24" s="29">
        <v>31</v>
      </c>
      <c r="E24" s="29">
        <v>21</v>
      </c>
      <c r="F24" s="29">
        <v>23</v>
      </c>
      <c r="G24" s="29">
        <v>9</v>
      </c>
      <c r="H24" s="29">
        <v>14</v>
      </c>
      <c r="I24" s="29">
        <v>4</v>
      </c>
      <c r="J24" s="29">
        <v>3</v>
      </c>
      <c r="K24" s="29">
        <v>0</v>
      </c>
      <c r="L24" s="29">
        <v>0</v>
      </c>
      <c r="M24" s="29">
        <v>1</v>
      </c>
      <c r="N24" s="29">
        <v>0</v>
      </c>
      <c r="O24" s="29">
        <v>1</v>
      </c>
      <c r="P24" s="29">
        <v>0</v>
      </c>
      <c r="Q24" s="29">
        <v>1</v>
      </c>
      <c r="R24" s="29">
        <v>0</v>
      </c>
      <c r="S24" s="29">
        <v>0</v>
      </c>
      <c r="T24" s="29">
        <v>0</v>
      </c>
    </row>
    <row r="25" spans="1:23" ht="15" customHeight="1" thickBot="1" x14ac:dyDescent="0.25">
      <c r="A25" s="63" t="s">
        <v>43</v>
      </c>
      <c r="B25" s="40">
        <v>27</v>
      </c>
      <c r="C25" s="40">
        <v>3</v>
      </c>
      <c r="D25" s="40">
        <v>14</v>
      </c>
      <c r="E25" s="40">
        <v>1</v>
      </c>
      <c r="F25" s="40">
        <v>15</v>
      </c>
      <c r="G25" s="40">
        <v>5</v>
      </c>
      <c r="H25" s="40">
        <v>8</v>
      </c>
      <c r="I25" s="40">
        <v>0</v>
      </c>
      <c r="J25" s="40">
        <v>2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1</v>
      </c>
      <c r="R25" s="40">
        <v>0</v>
      </c>
      <c r="S25" s="40">
        <v>0</v>
      </c>
      <c r="T25" s="40">
        <v>0</v>
      </c>
    </row>
    <row r="26" spans="1:23" ht="15" customHeight="1" x14ac:dyDescent="0.2">
      <c r="A26" s="320" t="s">
        <v>242</v>
      </c>
      <c r="B26" s="320"/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R26" s="320"/>
      <c r="S26" s="67"/>
      <c r="T26" s="67"/>
    </row>
    <row r="27" spans="1:23" ht="15" customHeight="1" x14ac:dyDescent="0.2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</row>
    <row r="28" spans="1:23" ht="15" customHeight="1" x14ac:dyDescent="0.2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</row>
    <row r="29" spans="1:23" ht="15" customHeight="1" x14ac:dyDescent="0.25">
      <c r="A29" s="61"/>
      <c r="V29"/>
      <c r="W29"/>
    </row>
    <row r="30" spans="1:23" ht="15" customHeight="1" x14ac:dyDescent="0.2">
      <c r="V30" s="318" t="s">
        <v>356</v>
      </c>
      <c r="W30" s="318"/>
    </row>
    <row r="31" spans="1:23" ht="15" customHeight="1" x14ac:dyDescent="0.2">
      <c r="A31" s="324" t="s">
        <v>251</v>
      </c>
      <c r="B31" s="324"/>
      <c r="C31" s="324"/>
      <c r="D31" s="324"/>
      <c r="E31" s="324"/>
      <c r="F31" s="324"/>
      <c r="G31" s="324"/>
      <c r="H31" s="324"/>
      <c r="I31" s="324"/>
      <c r="J31" s="324"/>
      <c r="K31" s="324"/>
      <c r="L31" s="324"/>
      <c r="M31" s="324"/>
      <c r="N31" s="324"/>
      <c r="O31" s="324"/>
      <c r="P31" s="324"/>
      <c r="Q31" s="324"/>
      <c r="R31" s="324"/>
      <c r="S31" s="268"/>
      <c r="T31" s="301"/>
      <c r="U31" s="30"/>
      <c r="V31" s="318"/>
      <c r="W31" s="318"/>
    </row>
    <row r="32" spans="1:23" ht="15" customHeight="1" x14ac:dyDescent="0.2">
      <c r="A32" s="324" t="s">
        <v>38</v>
      </c>
      <c r="B32" s="324"/>
      <c r="C32" s="324"/>
      <c r="D32" s="324"/>
      <c r="E32" s="324"/>
      <c r="F32" s="324"/>
      <c r="G32" s="324"/>
      <c r="H32" s="324"/>
      <c r="I32" s="324"/>
      <c r="J32" s="324"/>
      <c r="K32" s="324"/>
      <c r="L32" s="324"/>
      <c r="M32" s="324"/>
      <c r="N32" s="324"/>
      <c r="O32" s="324"/>
      <c r="P32" s="324"/>
      <c r="Q32" s="324"/>
      <c r="R32" s="324"/>
      <c r="S32" s="268"/>
      <c r="T32" s="301"/>
    </row>
    <row r="33" spans="1:23" ht="15" customHeight="1" x14ac:dyDescent="0.2">
      <c r="A33" s="324" t="s">
        <v>250</v>
      </c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4"/>
      <c r="R33" s="324"/>
      <c r="S33" s="268"/>
      <c r="T33" s="301"/>
    </row>
    <row r="34" spans="1:23" ht="15" customHeight="1" x14ac:dyDescent="0.2">
      <c r="A34" s="324" t="s">
        <v>516</v>
      </c>
      <c r="B34" s="324"/>
      <c r="C34" s="324"/>
      <c r="D34" s="324"/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268"/>
      <c r="T34" s="301"/>
      <c r="U34" s="30"/>
      <c r="V34" s="30"/>
      <c r="W34" s="30"/>
    </row>
    <row r="35" spans="1:23" ht="15" customHeight="1" x14ac:dyDescent="0.25">
      <c r="A35" s="325" t="s">
        <v>37</v>
      </c>
      <c r="B35" s="325"/>
      <c r="C35" s="325"/>
      <c r="D35" s="325"/>
      <c r="E35" s="325"/>
      <c r="F35" s="325"/>
      <c r="G35" s="325"/>
      <c r="H35" s="325"/>
      <c r="I35" s="325"/>
      <c r="J35" s="325"/>
      <c r="K35" s="325"/>
      <c r="L35" s="325"/>
      <c r="M35" s="325"/>
      <c r="N35" s="325"/>
      <c r="O35" s="325"/>
      <c r="P35" s="325"/>
      <c r="Q35" s="325"/>
      <c r="R35" s="325"/>
      <c r="S35" s="269"/>
      <c r="T35" s="302"/>
      <c r="U35" s="30"/>
      <c r="V35" s="30"/>
      <c r="W35" s="30"/>
    </row>
    <row r="36" spans="1:23" s="30" customFormat="1" ht="15" customHeight="1" thickBot="1" x14ac:dyDescent="0.25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29"/>
      <c r="V36" s="29"/>
      <c r="W36" s="29"/>
    </row>
    <row r="37" spans="1:23" s="30" customFormat="1" ht="15" customHeight="1" thickBot="1" x14ac:dyDescent="0.25">
      <c r="A37" s="31" t="s">
        <v>39</v>
      </c>
      <c r="B37" s="32">
        <v>2000</v>
      </c>
      <c r="C37" s="32">
        <v>2001</v>
      </c>
      <c r="D37" s="32">
        <v>2002</v>
      </c>
      <c r="E37" s="32">
        <v>2003</v>
      </c>
      <c r="F37" s="32">
        <v>2004</v>
      </c>
      <c r="G37" s="32">
        <v>2005</v>
      </c>
      <c r="H37" s="32">
        <v>2006</v>
      </c>
      <c r="I37" s="32">
        <v>2007</v>
      </c>
      <c r="J37" s="32">
        <v>2008</v>
      </c>
      <c r="K37" s="32">
        <v>2009</v>
      </c>
      <c r="L37" s="32">
        <v>2010</v>
      </c>
      <c r="M37" s="32">
        <v>2011</v>
      </c>
      <c r="N37" s="32">
        <v>2012</v>
      </c>
      <c r="O37" s="32">
        <v>2013</v>
      </c>
      <c r="P37" s="32">
        <v>2014</v>
      </c>
      <c r="Q37" s="32">
        <v>2015</v>
      </c>
      <c r="R37" s="32">
        <v>2016</v>
      </c>
      <c r="S37" s="32">
        <v>2017</v>
      </c>
      <c r="T37" s="32">
        <v>2018</v>
      </c>
      <c r="U37" s="29"/>
      <c r="V37" s="29"/>
      <c r="W37" s="29"/>
    </row>
    <row r="38" spans="1:23" ht="15" customHeight="1" x14ac:dyDescent="0.2">
      <c r="A38" s="60"/>
    </row>
    <row r="39" spans="1:23" ht="15" customHeight="1" x14ac:dyDescent="0.25">
      <c r="A39" s="33" t="s">
        <v>26</v>
      </c>
      <c r="B39" s="66">
        <f>B9/(B9+B15+B21)*100</f>
        <v>88.272251308900536</v>
      </c>
      <c r="C39" s="66">
        <f t="shared" ref="C39:P43" si="3">C9/(C9+C15+C21)*100</f>
        <v>86.345381526104418</v>
      </c>
      <c r="D39" s="66">
        <f t="shared" si="3"/>
        <v>82.871794871794862</v>
      </c>
      <c r="E39" s="66">
        <f t="shared" si="3"/>
        <v>90.352220520673811</v>
      </c>
      <c r="F39" s="66">
        <f t="shared" si="3"/>
        <v>85.606060606060609</v>
      </c>
      <c r="G39" s="66">
        <f t="shared" si="3"/>
        <v>87.567567567567579</v>
      </c>
      <c r="H39" s="66">
        <f t="shared" si="3"/>
        <v>82.561307901907355</v>
      </c>
      <c r="I39" s="66">
        <f t="shared" si="3"/>
        <v>94.422310756972109</v>
      </c>
      <c r="J39" s="66">
        <f t="shared" si="3"/>
        <v>90.092879256965944</v>
      </c>
      <c r="K39" s="66">
        <f t="shared" si="3"/>
        <v>90.880503144654085</v>
      </c>
      <c r="L39" s="66">
        <f t="shared" si="3"/>
        <v>92.156862745098039</v>
      </c>
      <c r="M39" s="66">
        <f t="shared" si="3"/>
        <v>82.78145695364239</v>
      </c>
      <c r="N39" s="66">
        <f t="shared" si="3"/>
        <v>84.946236559139791</v>
      </c>
      <c r="O39" s="66">
        <f t="shared" si="3"/>
        <v>80.803571428571431</v>
      </c>
      <c r="P39" s="66">
        <f t="shared" si="3"/>
        <v>90.425531914893625</v>
      </c>
      <c r="Q39" s="66">
        <f t="shared" ref="Q39:R43" si="4">Q9/(Q9+Q15+Q21)*100</f>
        <v>91.542288557213936</v>
      </c>
      <c r="R39" s="66">
        <f t="shared" si="4"/>
        <v>89.72972972972974</v>
      </c>
      <c r="S39" s="66">
        <f t="shared" ref="S39:T39" si="5">S9/(S9+S15+S21)*100</f>
        <v>97.156398104265406</v>
      </c>
      <c r="T39" s="66">
        <f t="shared" si="5"/>
        <v>95.689655172413794</v>
      </c>
    </row>
    <row r="40" spans="1:23" ht="15" customHeight="1" x14ac:dyDescent="0.2">
      <c r="A40" s="38" t="s">
        <v>40</v>
      </c>
      <c r="B40" s="64">
        <f>B10/(B10+B16+B22)*100</f>
        <v>88.721804511278194</v>
      </c>
      <c r="C40" s="64">
        <f t="shared" si="3"/>
        <v>83.478260869565219</v>
      </c>
      <c r="D40" s="64">
        <f t="shared" si="3"/>
        <v>81.92771084337349</v>
      </c>
      <c r="E40" s="64">
        <f t="shared" si="3"/>
        <v>89.898989898989896</v>
      </c>
      <c r="F40" s="64">
        <f t="shared" si="3"/>
        <v>76.576576576576571</v>
      </c>
      <c r="G40" s="64">
        <f t="shared" si="3"/>
        <v>84</v>
      </c>
      <c r="H40" s="64">
        <f t="shared" si="3"/>
        <v>83.333333333333343</v>
      </c>
      <c r="I40" s="64">
        <f t="shared" si="3"/>
        <v>90.909090909090907</v>
      </c>
      <c r="J40" s="64">
        <f t="shared" si="3"/>
        <v>88.461538461538453</v>
      </c>
      <c r="K40" s="64">
        <f t="shared" si="3"/>
        <v>80.769230769230774</v>
      </c>
      <c r="L40" s="64">
        <f t="shared" si="3"/>
        <v>89.361702127659569</v>
      </c>
      <c r="M40" s="64">
        <f t="shared" si="3"/>
        <v>70.833333333333343</v>
      </c>
      <c r="N40" s="64">
        <f t="shared" si="3"/>
        <v>70.588235294117652</v>
      </c>
      <c r="O40" s="64">
        <f t="shared" si="3"/>
        <v>85.714285714285708</v>
      </c>
      <c r="P40" s="64">
        <f t="shared" si="3"/>
        <v>100</v>
      </c>
      <c r="Q40" s="64">
        <f t="shared" si="4"/>
        <v>100</v>
      </c>
      <c r="R40" s="64">
        <f t="shared" si="4"/>
        <v>100</v>
      </c>
      <c r="S40" s="64">
        <f t="shared" ref="S40:T40" si="6">S10/(S10+S16+S22)*100</f>
        <v>100</v>
      </c>
      <c r="T40" s="64">
        <f t="shared" si="6"/>
        <v>83.78378378378379</v>
      </c>
    </row>
    <row r="41" spans="1:23" ht="15" customHeight="1" x14ac:dyDescent="0.2">
      <c r="A41" s="38" t="s">
        <v>41</v>
      </c>
      <c r="B41" s="64">
        <f>B11/(B11+B17+B23)*100</f>
        <v>77.099236641221367</v>
      </c>
      <c r="C41" s="64">
        <f t="shared" si="3"/>
        <v>79.43925233644859</v>
      </c>
      <c r="D41" s="64">
        <f t="shared" si="3"/>
        <v>80.542986425339365</v>
      </c>
      <c r="E41" s="64">
        <f t="shared" si="3"/>
        <v>85.496183206106863</v>
      </c>
      <c r="F41" s="64">
        <f t="shared" si="3"/>
        <v>82.857142857142861</v>
      </c>
      <c r="G41" s="64">
        <f t="shared" si="3"/>
        <v>90.625</v>
      </c>
      <c r="H41" s="64">
        <f t="shared" si="3"/>
        <v>67.605633802816897</v>
      </c>
      <c r="I41" s="64">
        <f t="shared" si="3"/>
        <v>92.5</v>
      </c>
      <c r="J41" s="64">
        <f t="shared" si="3"/>
        <v>87.931034482758619</v>
      </c>
      <c r="K41" s="64">
        <f t="shared" si="3"/>
        <v>87.719298245614027</v>
      </c>
      <c r="L41" s="64">
        <f t="shared" si="3"/>
        <v>82</v>
      </c>
      <c r="M41" s="64">
        <f t="shared" si="3"/>
        <v>81.355932203389841</v>
      </c>
      <c r="N41" s="64">
        <f t="shared" si="3"/>
        <v>68.888888888888886</v>
      </c>
      <c r="O41" s="64">
        <f t="shared" si="3"/>
        <v>88.679245283018872</v>
      </c>
      <c r="P41" s="64">
        <f t="shared" si="3"/>
        <v>74.193548387096769</v>
      </c>
      <c r="Q41" s="64">
        <f t="shared" si="4"/>
        <v>80.487804878048792</v>
      </c>
      <c r="R41" s="64">
        <f t="shared" si="4"/>
        <v>83.720930232558146</v>
      </c>
      <c r="S41" s="64">
        <f t="shared" ref="S41:T41" si="7">S11/(S11+S17+S23)*100</f>
        <v>94</v>
      </c>
      <c r="T41" s="64">
        <f t="shared" si="7"/>
        <v>100</v>
      </c>
    </row>
    <row r="42" spans="1:23" ht="15" customHeight="1" x14ac:dyDescent="0.2">
      <c r="A42" s="38" t="s">
        <v>42</v>
      </c>
      <c r="B42" s="64">
        <f>B12/(B12+B18+B24)*100</f>
        <v>81.900452488687776</v>
      </c>
      <c r="C42" s="64">
        <f t="shared" si="3"/>
        <v>81.603773584905653</v>
      </c>
      <c r="D42" s="64">
        <f t="shared" si="3"/>
        <v>82.916666666666671</v>
      </c>
      <c r="E42" s="64">
        <f t="shared" si="3"/>
        <v>86.857142857142861</v>
      </c>
      <c r="F42" s="64">
        <f t="shared" si="3"/>
        <v>84.158415841584159</v>
      </c>
      <c r="G42" s="64">
        <f t="shared" si="3"/>
        <v>84.782608695652172</v>
      </c>
      <c r="H42" s="64">
        <f t="shared" si="3"/>
        <v>83.516483516483518</v>
      </c>
      <c r="I42" s="64">
        <f t="shared" si="3"/>
        <v>94.444444444444443</v>
      </c>
      <c r="J42" s="64">
        <f t="shared" si="3"/>
        <v>81.690140845070431</v>
      </c>
      <c r="K42" s="64">
        <f t="shared" si="3"/>
        <v>97.101449275362313</v>
      </c>
      <c r="L42" s="64">
        <f t="shared" si="3"/>
        <v>90.721649484536087</v>
      </c>
      <c r="M42" s="64">
        <f t="shared" si="3"/>
        <v>72.463768115942031</v>
      </c>
      <c r="N42" s="64">
        <f t="shared" si="3"/>
        <v>86.419753086419746</v>
      </c>
      <c r="O42" s="64">
        <f t="shared" si="3"/>
        <v>65.517241379310349</v>
      </c>
      <c r="P42" s="64">
        <f t="shared" si="3"/>
        <v>81.132075471698116</v>
      </c>
      <c r="Q42" s="64">
        <f t="shared" si="4"/>
        <v>84</v>
      </c>
      <c r="R42" s="64">
        <f t="shared" si="4"/>
        <v>78.260869565217391</v>
      </c>
      <c r="S42" s="64">
        <f t="shared" ref="S42:T42" si="8">S12/(S12+S18+S24)*100</f>
        <v>100</v>
      </c>
      <c r="T42" s="64">
        <f t="shared" si="8"/>
        <v>100</v>
      </c>
    </row>
    <row r="43" spans="1:23" ht="15" customHeight="1" x14ac:dyDescent="0.2">
      <c r="A43" s="38" t="s">
        <v>43</v>
      </c>
      <c r="B43" s="64">
        <f>B13/(B13+B19+B25)*100</f>
        <v>94.255319148936167</v>
      </c>
      <c r="C43" s="64">
        <f t="shared" si="3"/>
        <v>92.971246006389777</v>
      </c>
      <c r="D43" s="64">
        <f t="shared" si="3"/>
        <v>84.770114942528735</v>
      </c>
      <c r="E43" s="64">
        <f t="shared" si="3"/>
        <v>95.564516129032256</v>
      </c>
      <c r="F43" s="64">
        <f t="shared" si="3"/>
        <v>92.148760330578511</v>
      </c>
      <c r="G43" s="64">
        <f t="shared" si="3"/>
        <v>89.024390243902445</v>
      </c>
      <c r="H43" s="64">
        <f t="shared" si="3"/>
        <v>88.741721854304629</v>
      </c>
      <c r="I43" s="64">
        <f t="shared" si="3"/>
        <v>96.226415094339629</v>
      </c>
      <c r="J43" s="64">
        <f t="shared" si="3"/>
        <v>95.774647887323937</v>
      </c>
      <c r="K43" s="64">
        <f t="shared" si="3"/>
        <v>92.857142857142861</v>
      </c>
      <c r="L43" s="64">
        <f t="shared" si="3"/>
        <v>96.932515337423311</v>
      </c>
      <c r="M43" s="64">
        <f t="shared" si="3"/>
        <v>93.650793650793645</v>
      </c>
      <c r="N43" s="64">
        <f t="shared" si="3"/>
        <v>98.039215686274503</v>
      </c>
      <c r="O43" s="64">
        <f t="shared" si="3"/>
        <v>84.375</v>
      </c>
      <c r="P43" s="64">
        <f t="shared" si="3"/>
        <v>100</v>
      </c>
      <c r="Q43" s="64">
        <f t="shared" si="4"/>
        <v>98.71794871794873</v>
      </c>
      <c r="R43" s="64">
        <f t="shared" si="4"/>
        <v>96.666666666666671</v>
      </c>
      <c r="S43" s="64">
        <f t="shared" ref="S43:T43" si="9">S13/(S13+S19+S25)*100</f>
        <v>96.103896103896105</v>
      </c>
      <c r="T43" s="64">
        <f t="shared" si="9"/>
        <v>95.6989247311828</v>
      </c>
    </row>
    <row r="44" spans="1:23" ht="15" customHeight="1" x14ac:dyDescent="0.2">
      <c r="A44" s="30"/>
    </row>
    <row r="45" spans="1:23" ht="15" customHeight="1" x14ac:dyDescent="0.25">
      <c r="A45" s="62" t="s">
        <v>35</v>
      </c>
      <c r="B45" s="66">
        <v>1.2</v>
      </c>
      <c r="C45" s="66">
        <f t="shared" ref="C45:P49" si="10">C15/(C15+C21+C9)*100</f>
        <v>5.3547523427041499</v>
      </c>
      <c r="D45" s="66">
        <f t="shared" si="10"/>
        <v>6.3589743589743595</v>
      </c>
      <c r="E45" s="66">
        <f t="shared" si="10"/>
        <v>2.4502297090352223</v>
      </c>
      <c r="F45" s="66">
        <f t="shared" si="10"/>
        <v>3.3333333333333335</v>
      </c>
      <c r="G45" s="66">
        <f t="shared" si="10"/>
        <v>4.8648648648648649</v>
      </c>
      <c r="H45" s="66">
        <f t="shared" si="10"/>
        <v>2.7247956403269753</v>
      </c>
      <c r="I45" s="66">
        <f t="shared" si="10"/>
        <v>1.9920318725099602</v>
      </c>
      <c r="J45" s="66">
        <f t="shared" si="10"/>
        <v>8.3591331269349833</v>
      </c>
      <c r="K45" s="66">
        <f t="shared" si="10"/>
        <v>7.232704402515723</v>
      </c>
      <c r="L45" s="66">
        <f t="shared" si="10"/>
        <v>7.5630252100840334</v>
      </c>
      <c r="M45" s="66">
        <f t="shared" si="10"/>
        <v>15.562913907284766</v>
      </c>
      <c r="N45" s="66">
        <f t="shared" si="10"/>
        <v>13.978494623655912</v>
      </c>
      <c r="O45" s="66">
        <f t="shared" si="10"/>
        <v>18.303571428571427</v>
      </c>
      <c r="P45" s="66">
        <f t="shared" si="10"/>
        <v>9.0425531914893629</v>
      </c>
      <c r="Q45" s="66">
        <f t="shared" ref="Q45:R49" si="11">Q15/(Q15+Q21+Q9)*100</f>
        <v>7.4626865671641784</v>
      </c>
      <c r="R45" s="66">
        <f t="shared" si="11"/>
        <v>10.27027027027027</v>
      </c>
      <c r="S45" s="66">
        <f t="shared" ref="S45:T45" si="12">S15/(S15+S21+S9)*100</f>
        <v>2.8436018957345972</v>
      </c>
      <c r="T45" s="66">
        <f t="shared" si="12"/>
        <v>4.3103448275862073</v>
      </c>
    </row>
    <row r="46" spans="1:23" ht="15" customHeight="1" x14ac:dyDescent="0.2">
      <c r="A46" s="38" t="s">
        <v>40</v>
      </c>
      <c r="B46" s="64">
        <f>B16/(B16+B22+B10)*100</f>
        <v>0.75187969924812026</v>
      </c>
      <c r="C46" s="64">
        <f t="shared" si="10"/>
        <v>1.7391304347826086</v>
      </c>
      <c r="D46" s="64">
        <f t="shared" si="10"/>
        <v>3.0120481927710845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64">
        <f t="shared" si="10"/>
        <v>0</v>
      </c>
      <c r="J46" s="64">
        <f t="shared" si="10"/>
        <v>11.538461538461538</v>
      </c>
      <c r="K46" s="64">
        <f t="shared" si="10"/>
        <v>13.461538461538462</v>
      </c>
      <c r="L46" s="64">
        <f t="shared" si="10"/>
        <v>10.638297872340425</v>
      </c>
      <c r="M46" s="64">
        <f t="shared" si="10"/>
        <v>20.833333333333336</v>
      </c>
      <c r="N46" s="64">
        <f t="shared" si="10"/>
        <v>25.490196078431371</v>
      </c>
      <c r="O46" s="64">
        <f t="shared" si="10"/>
        <v>14.285714285714285</v>
      </c>
      <c r="P46" s="64">
        <f t="shared" si="10"/>
        <v>0</v>
      </c>
      <c r="Q46" s="64">
        <f t="shared" si="11"/>
        <v>0</v>
      </c>
      <c r="R46" s="64">
        <f t="shared" si="11"/>
        <v>0</v>
      </c>
      <c r="S46" s="64">
        <f t="shared" ref="S46:T46" si="13">S16/(S16+S22+S10)*100</f>
        <v>0</v>
      </c>
      <c r="T46" s="64">
        <f t="shared" si="13"/>
        <v>16.216216216216218</v>
      </c>
    </row>
    <row r="47" spans="1:23" ht="15" customHeight="1" x14ac:dyDescent="0.2">
      <c r="A47" s="38" t="s">
        <v>41</v>
      </c>
      <c r="B47" s="64">
        <f>B17/(B17+B23+B11)*100</f>
        <v>3.0534351145038165</v>
      </c>
      <c r="C47" s="64">
        <f t="shared" si="10"/>
        <v>3.7383177570093453</v>
      </c>
      <c r="D47" s="64">
        <f t="shared" si="10"/>
        <v>3.6199095022624439</v>
      </c>
      <c r="E47" s="64">
        <f t="shared" si="10"/>
        <v>3.0534351145038165</v>
      </c>
      <c r="F47" s="64">
        <f t="shared" si="10"/>
        <v>8.5714285714285712</v>
      </c>
      <c r="G47" s="64">
        <f t="shared" si="10"/>
        <v>0</v>
      </c>
      <c r="H47" s="64">
        <f t="shared" si="10"/>
        <v>0</v>
      </c>
      <c r="I47" s="64">
        <f t="shared" si="10"/>
        <v>2.5</v>
      </c>
      <c r="J47" s="64">
        <f t="shared" si="10"/>
        <v>12.068965517241379</v>
      </c>
      <c r="K47" s="64">
        <f t="shared" si="10"/>
        <v>7.0175438596491224</v>
      </c>
      <c r="L47" s="64">
        <f t="shared" si="10"/>
        <v>16</v>
      </c>
      <c r="M47" s="64">
        <f t="shared" si="10"/>
        <v>18.64406779661017</v>
      </c>
      <c r="N47" s="64">
        <f t="shared" si="10"/>
        <v>28.888888888888886</v>
      </c>
      <c r="O47" s="64">
        <f t="shared" si="10"/>
        <v>9.433962264150944</v>
      </c>
      <c r="P47" s="64">
        <f t="shared" si="10"/>
        <v>22.58064516129032</v>
      </c>
      <c r="Q47" s="64">
        <f t="shared" si="11"/>
        <v>19.512195121951219</v>
      </c>
      <c r="R47" s="64">
        <f t="shared" si="11"/>
        <v>16.279069767441861</v>
      </c>
      <c r="S47" s="64">
        <f t="shared" ref="S47:T47" si="14">S17/(S17+S23+S11)*100</f>
        <v>6</v>
      </c>
      <c r="T47" s="64">
        <f t="shared" si="14"/>
        <v>0</v>
      </c>
    </row>
    <row r="48" spans="1:23" ht="15" customHeight="1" x14ac:dyDescent="0.2">
      <c r="A48" s="38" t="s">
        <v>42</v>
      </c>
      <c r="B48" s="64">
        <f>B18/(B18+B24+B12)*100</f>
        <v>3.1674208144796379</v>
      </c>
      <c r="C48" s="64">
        <f t="shared" si="10"/>
        <v>7.0754716981132075</v>
      </c>
      <c r="D48" s="64">
        <f t="shared" si="10"/>
        <v>4.1666666666666661</v>
      </c>
      <c r="E48" s="64">
        <f t="shared" si="10"/>
        <v>1.1428571428571428</v>
      </c>
      <c r="F48" s="64">
        <f t="shared" si="10"/>
        <v>4.455445544554455</v>
      </c>
      <c r="G48" s="64">
        <f t="shared" si="10"/>
        <v>5.4347826086956523</v>
      </c>
      <c r="H48" s="64">
        <f t="shared" si="10"/>
        <v>1.098901098901099</v>
      </c>
      <c r="I48" s="64">
        <f t="shared" si="10"/>
        <v>0</v>
      </c>
      <c r="J48" s="64">
        <f t="shared" si="10"/>
        <v>14.084507042253522</v>
      </c>
      <c r="K48" s="64">
        <f t="shared" si="10"/>
        <v>2.8985507246376812</v>
      </c>
      <c r="L48" s="64">
        <f t="shared" si="10"/>
        <v>9.2783505154639183</v>
      </c>
      <c r="M48" s="64">
        <f t="shared" si="10"/>
        <v>26.086956521739129</v>
      </c>
      <c r="N48" s="64">
        <f t="shared" si="10"/>
        <v>13.580246913580247</v>
      </c>
      <c r="O48" s="64">
        <f t="shared" si="10"/>
        <v>32.758620689655174</v>
      </c>
      <c r="P48" s="64">
        <f t="shared" si="10"/>
        <v>18.867924528301888</v>
      </c>
      <c r="Q48" s="64">
        <f t="shared" si="11"/>
        <v>14.000000000000002</v>
      </c>
      <c r="R48" s="64">
        <f t="shared" si="11"/>
        <v>21.739130434782609</v>
      </c>
      <c r="S48" s="64">
        <f t="shared" ref="S48:T48" si="15">S18/(S18+S24+S12)*100</f>
        <v>0</v>
      </c>
      <c r="T48" s="64">
        <f t="shared" si="15"/>
        <v>0</v>
      </c>
    </row>
    <row r="49" spans="1:20" ht="15" customHeight="1" x14ac:dyDescent="0.2">
      <c r="A49" s="38" t="s">
        <v>43</v>
      </c>
      <c r="B49" s="64">
        <f>B19/(B19+B25+B13)*100</f>
        <v>0</v>
      </c>
      <c r="C49" s="64">
        <f t="shared" si="10"/>
        <v>6.0702875399361016</v>
      </c>
      <c r="D49" s="64">
        <f t="shared" si="10"/>
        <v>11.206896551724139</v>
      </c>
      <c r="E49" s="64">
        <f t="shared" si="10"/>
        <v>4.032258064516129</v>
      </c>
      <c r="F49" s="64">
        <f t="shared" si="10"/>
        <v>1.6528925619834711</v>
      </c>
      <c r="G49" s="64">
        <f t="shared" si="10"/>
        <v>7.9268292682926829</v>
      </c>
      <c r="H49" s="64">
        <f t="shared" si="10"/>
        <v>5.9602649006622519</v>
      </c>
      <c r="I49" s="64">
        <f t="shared" si="10"/>
        <v>3.7735849056603774</v>
      </c>
      <c r="J49" s="64">
        <f t="shared" si="10"/>
        <v>2.8169014084507045</v>
      </c>
      <c r="K49" s="64">
        <f t="shared" si="10"/>
        <v>7.1428571428571423</v>
      </c>
      <c r="L49" s="64">
        <f t="shared" si="10"/>
        <v>3.0674846625766872</v>
      </c>
      <c r="M49" s="64">
        <f t="shared" si="10"/>
        <v>6.3492063492063489</v>
      </c>
      <c r="N49" s="64">
        <f t="shared" si="10"/>
        <v>1.9607843137254901</v>
      </c>
      <c r="O49" s="64">
        <f t="shared" si="10"/>
        <v>15.625</v>
      </c>
      <c r="P49" s="64">
        <f t="shared" si="10"/>
        <v>0</v>
      </c>
      <c r="Q49" s="64">
        <f t="shared" si="11"/>
        <v>0</v>
      </c>
      <c r="R49" s="64">
        <f t="shared" si="11"/>
        <v>3.3333333333333335</v>
      </c>
      <c r="S49" s="64">
        <f t="shared" ref="S49:T49" si="16">S19/(S19+S25+S13)*100</f>
        <v>3.8961038961038961</v>
      </c>
      <c r="T49" s="64">
        <f t="shared" si="16"/>
        <v>4.3010752688172049</v>
      </c>
    </row>
    <row r="50" spans="1:20" ht="15" customHeight="1" x14ac:dyDescent="0.2">
      <c r="A50" s="30"/>
    </row>
    <row r="51" spans="1:20" ht="15" customHeight="1" x14ac:dyDescent="0.25">
      <c r="A51" s="33" t="s">
        <v>36</v>
      </c>
      <c r="B51" s="66">
        <f>B21/(B21+B9+B15)*100</f>
        <v>10.471204188481675</v>
      </c>
      <c r="C51" s="66">
        <f t="shared" ref="C51:P55" si="17">C21/(C21+C9+C15)*100</f>
        <v>8.2998661311914326</v>
      </c>
      <c r="D51" s="66">
        <f t="shared" si="17"/>
        <v>10.76923076923077</v>
      </c>
      <c r="E51" s="66">
        <f t="shared" si="17"/>
        <v>7.1975497702909648</v>
      </c>
      <c r="F51" s="66">
        <f t="shared" si="17"/>
        <v>11.060606060606061</v>
      </c>
      <c r="G51" s="66">
        <f t="shared" si="17"/>
        <v>7.5675675675675684</v>
      </c>
      <c r="H51" s="66">
        <f t="shared" si="17"/>
        <v>14.713896457765669</v>
      </c>
      <c r="I51" s="66">
        <f t="shared" si="17"/>
        <v>3.5856573705179287</v>
      </c>
      <c r="J51" s="66">
        <f t="shared" si="17"/>
        <v>1.5479876160990713</v>
      </c>
      <c r="K51" s="66">
        <f t="shared" si="17"/>
        <v>1.8867924528301887</v>
      </c>
      <c r="L51" s="66">
        <f t="shared" si="17"/>
        <v>0.28011204481792717</v>
      </c>
      <c r="M51" s="66">
        <f t="shared" si="17"/>
        <v>1.6556291390728477</v>
      </c>
      <c r="N51" s="66">
        <f t="shared" si="17"/>
        <v>1.0752688172043012</v>
      </c>
      <c r="O51" s="66">
        <f t="shared" si="17"/>
        <v>0.89285714285714279</v>
      </c>
      <c r="P51" s="66">
        <f t="shared" si="17"/>
        <v>0.53191489361702127</v>
      </c>
      <c r="Q51" s="66">
        <f t="shared" ref="Q51:R55" si="18">Q21/(Q21+Q9+Q15)*100</f>
        <v>0.99502487562189057</v>
      </c>
      <c r="R51" s="66">
        <f t="shared" si="18"/>
        <v>0</v>
      </c>
      <c r="S51" s="66">
        <f t="shared" ref="S51:T51" si="19">S21/(S21+S9+S15)*100</f>
        <v>0</v>
      </c>
      <c r="T51" s="66">
        <f t="shared" si="19"/>
        <v>0</v>
      </c>
    </row>
    <row r="52" spans="1:20" ht="15" customHeight="1" x14ac:dyDescent="0.2">
      <c r="A52" s="38" t="s">
        <v>40</v>
      </c>
      <c r="B52" s="64">
        <f>B22/(B22+B10+B16)*100</f>
        <v>10.526315789473683</v>
      </c>
      <c r="C52" s="64">
        <f t="shared" si="17"/>
        <v>14.782608695652174</v>
      </c>
      <c r="D52" s="64">
        <f t="shared" si="17"/>
        <v>15.060240963855422</v>
      </c>
      <c r="E52" s="64">
        <f t="shared" si="17"/>
        <v>10.1010101010101</v>
      </c>
      <c r="F52" s="64">
        <f t="shared" si="17"/>
        <v>23.423423423423422</v>
      </c>
      <c r="G52" s="64">
        <f t="shared" si="17"/>
        <v>16</v>
      </c>
      <c r="H52" s="64">
        <f t="shared" si="17"/>
        <v>16.666666666666664</v>
      </c>
      <c r="I52" s="64">
        <f t="shared" si="17"/>
        <v>9.0909090909090917</v>
      </c>
      <c r="J52" s="64">
        <f t="shared" si="17"/>
        <v>0</v>
      </c>
      <c r="K52" s="64">
        <f t="shared" si="17"/>
        <v>5.7692307692307692</v>
      </c>
      <c r="L52" s="64">
        <f t="shared" si="17"/>
        <v>0</v>
      </c>
      <c r="M52" s="64">
        <f t="shared" si="17"/>
        <v>8.3333333333333321</v>
      </c>
      <c r="N52" s="64">
        <f t="shared" si="17"/>
        <v>3.9215686274509802</v>
      </c>
      <c r="O52" s="64">
        <f t="shared" si="17"/>
        <v>0</v>
      </c>
      <c r="P52" s="64">
        <f t="shared" si="17"/>
        <v>0</v>
      </c>
      <c r="Q52" s="64">
        <f t="shared" si="18"/>
        <v>0</v>
      </c>
      <c r="R52" s="64">
        <f t="shared" si="18"/>
        <v>0</v>
      </c>
      <c r="S52" s="64">
        <f t="shared" ref="S52:T52" si="20">S22/(S22+S10+S16)*100</f>
        <v>0</v>
      </c>
      <c r="T52" s="64">
        <f t="shared" si="20"/>
        <v>0</v>
      </c>
    </row>
    <row r="53" spans="1:20" ht="15" customHeight="1" x14ac:dyDescent="0.2">
      <c r="A53" s="38" t="s">
        <v>41</v>
      </c>
      <c r="B53" s="64">
        <f>B23/(B23+B11+B17)*100</f>
        <v>19.847328244274809</v>
      </c>
      <c r="C53" s="64">
        <f t="shared" si="17"/>
        <v>16.822429906542055</v>
      </c>
      <c r="D53" s="64">
        <f t="shared" si="17"/>
        <v>15.837104072398189</v>
      </c>
      <c r="E53" s="64">
        <f t="shared" si="17"/>
        <v>11.450381679389313</v>
      </c>
      <c r="F53" s="64">
        <f t="shared" si="17"/>
        <v>8.5714285714285712</v>
      </c>
      <c r="G53" s="64">
        <f t="shared" si="17"/>
        <v>9.375</v>
      </c>
      <c r="H53" s="64">
        <f t="shared" si="17"/>
        <v>32.394366197183103</v>
      </c>
      <c r="I53" s="64">
        <f t="shared" si="17"/>
        <v>5</v>
      </c>
      <c r="J53" s="64">
        <f t="shared" si="17"/>
        <v>0</v>
      </c>
      <c r="K53" s="64">
        <f t="shared" si="17"/>
        <v>5.2631578947368416</v>
      </c>
      <c r="L53" s="64">
        <f t="shared" si="17"/>
        <v>2</v>
      </c>
      <c r="M53" s="64">
        <f t="shared" si="17"/>
        <v>0</v>
      </c>
      <c r="N53" s="64">
        <f t="shared" si="17"/>
        <v>2.2222222222222223</v>
      </c>
      <c r="O53" s="64">
        <f t="shared" si="17"/>
        <v>1.8867924528301887</v>
      </c>
      <c r="P53" s="64">
        <f t="shared" si="17"/>
        <v>3.225806451612903</v>
      </c>
      <c r="Q53" s="64">
        <f t="shared" si="18"/>
        <v>0</v>
      </c>
      <c r="R53" s="64">
        <f t="shared" si="18"/>
        <v>0</v>
      </c>
      <c r="S53" s="64">
        <f t="shared" ref="S53:T53" si="21">S23/(S23+S11+S17)*100</f>
        <v>0</v>
      </c>
      <c r="T53" s="64">
        <f t="shared" si="21"/>
        <v>0</v>
      </c>
    </row>
    <row r="54" spans="1:20" ht="15" customHeight="1" x14ac:dyDescent="0.2">
      <c r="A54" s="38" t="s">
        <v>42</v>
      </c>
      <c r="B54" s="64">
        <f>B24/(B24+B12+B18)*100</f>
        <v>14.932126696832579</v>
      </c>
      <c r="C54" s="64">
        <f t="shared" si="17"/>
        <v>11.320754716981133</v>
      </c>
      <c r="D54" s="64">
        <f t="shared" si="17"/>
        <v>12.916666666666668</v>
      </c>
      <c r="E54" s="64">
        <f t="shared" si="17"/>
        <v>12</v>
      </c>
      <c r="F54" s="64">
        <f t="shared" si="17"/>
        <v>11.386138613861387</v>
      </c>
      <c r="G54" s="64">
        <f t="shared" si="17"/>
        <v>9.7826086956521738</v>
      </c>
      <c r="H54" s="64">
        <f t="shared" si="17"/>
        <v>15.384615384615385</v>
      </c>
      <c r="I54" s="64">
        <f t="shared" si="17"/>
        <v>5.5555555555555554</v>
      </c>
      <c r="J54" s="64">
        <f t="shared" si="17"/>
        <v>4.225352112676056</v>
      </c>
      <c r="K54" s="64">
        <f t="shared" si="17"/>
        <v>0</v>
      </c>
      <c r="L54" s="64">
        <f t="shared" si="17"/>
        <v>0</v>
      </c>
      <c r="M54" s="64">
        <f t="shared" si="17"/>
        <v>1.4492753623188406</v>
      </c>
      <c r="N54" s="64">
        <f t="shared" si="17"/>
        <v>0</v>
      </c>
      <c r="O54" s="64">
        <f t="shared" si="17"/>
        <v>1.7241379310344827</v>
      </c>
      <c r="P54" s="64">
        <f t="shared" si="17"/>
        <v>0</v>
      </c>
      <c r="Q54" s="64">
        <f t="shared" si="18"/>
        <v>2</v>
      </c>
      <c r="R54" s="64">
        <f t="shared" si="18"/>
        <v>0</v>
      </c>
      <c r="S54" s="64">
        <f t="shared" ref="S54:T54" si="22">S24/(S24+S12+S18)*100</f>
        <v>0</v>
      </c>
      <c r="T54" s="64">
        <f t="shared" si="22"/>
        <v>0</v>
      </c>
    </row>
    <row r="55" spans="1:20" ht="15" customHeight="1" thickBot="1" x14ac:dyDescent="0.25">
      <c r="A55" s="63" t="s">
        <v>43</v>
      </c>
      <c r="B55" s="65">
        <f>B25/(B25+B13+B19)*100</f>
        <v>5.7446808510638299</v>
      </c>
      <c r="C55" s="65">
        <f t="shared" si="17"/>
        <v>0.95846645367412142</v>
      </c>
      <c r="D55" s="65">
        <f t="shared" si="17"/>
        <v>4.0229885057471266</v>
      </c>
      <c r="E55" s="65">
        <f t="shared" si="17"/>
        <v>0.40322580645161288</v>
      </c>
      <c r="F55" s="65">
        <f t="shared" si="17"/>
        <v>6.1983471074380168</v>
      </c>
      <c r="G55" s="65">
        <f t="shared" si="17"/>
        <v>3.0487804878048781</v>
      </c>
      <c r="H55" s="65">
        <f t="shared" si="17"/>
        <v>5.298013245033113</v>
      </c>
      <c r="I55" s="65">
        <f t="shared" si="17"/>
        <v>0</v>
      </c>
      <c r="J55" s="65">
        <f t="shared" si="17"/>
        <v>1.4084507042253522</v>
      </c>
      <c r="K55" s="65">
        <f t="shared" si="17"/>
        <v>0</v>
      </c>
      <c r="L55" s="65">
        <f t="shared" si="17"/>
        <v>0</v>
      </c>
      <c r="M55" s="65">
        <f t="shared" si="17"/>
        <v>0</v>
      </c>
      <c r="N55" s="65">
        <f t="shared" si="17"/>
        <v>0</v>
      </c>
      <c r="O55" s="65">
        <f t="shared" si="17"/>
        <v>0</v>
      </c>
      <c r="P55" s="65">
        <f t="shared" si="17"/>
        <v>0</v>
      </c>
      <c r="Q55" s="65">
        <f t="shared" si="18"/>
        <v>1.2820512820512819</v>
      </c>
      <c r="R55" s="65">
        <f t="shared" si="18"/>
        <v>0</v>
      </c>
      <c r="S55" s="65">
        <f t="shared" ref="S55:T55" si="23">S25/(S25+S13+S19)*100</f>
        <v>0</v>
      </c>
      <c r="T55" s="65">
        <f t="shared" si="23"/>
        <v>0</v>
      </c>
    </row>
    <row r="56" spans="1:20" ht="15" customHeight="1" x14ac:dyDescent="0.2">
      <c r="A56" s="320" t="s">
        <v>244</v>
      </c>
      <c r="B56" s="320"/>
      <c r="C56" s="320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67"/>
      <c r="T56" s="67"/>
    </row>
    <row r="57" spans="1:20" ht="15" customHeight="1" x14ac:dyDescent="0.2">
      <c r="A57" s="321" t="s">
        <v>242</v>
      </c>
      <c r="B57" s="321"/>
      <c r="C57" s="321"/>
      <c r="D57" s="321"/>
      <c r="E57" s="321"/>
      <c r="F57" s="321"/>
      <c r="G57" s="321"/>
      <c r="H57" s="321"/>
      <c r="I57" s="321"/>
      <c r="J57" s="321"/>
      <c r="K57" s="321"/>
      <c r="L57" s="321"/>
      <c r="M57" s="321"/>
      <c r="N57" s="321"/>
      <c r="O57" s="321"/>
      <c r="P57" s="321"/>
      <c r="Q57" s="321"/>
      <c r="R57" s="321"/>
      <c r="S57" s="266"/>
      <c r="T57" s="299"/>
    </row>
  </sheetData>
  <mergeCells count="14">
    <mergeCell ref="V3:W4"/>
    <mergeCell ref="V30:W31"/>
    <mergeCell ref="A57:R57"/>
    <mergeCell ref="A1:R1"/>
    <mergeCell ref="A2:R2"/>
    <mergeCell ref="A3:R3"/>
    <mergeCell ref="A4:R4"/>
    <mergeCell ref="A31:R31"/>
    <mergeCell ref="A32:R32"/>
    <mergeCell ref="A33:R33"/>
    <mergeCell ref="A34:R34"/>
    <mergeCell ref="A35:R35"/>
    <mergeCell ref="A26:R26"/>
    <mergeCell ref="A56:R56"/>
  </mergeCells>
  <hyperlinks>
    <hyperlink ref="V3" r:id="rId1" location="INDICE!A1"/>
    <hyperlink ref="V3:W4" location="INDICE!A1" display="INDICE"/>
    <hyperlink ref="V30" r:id="rId2" location="INDICE!A1"/>
    <hyperlink ref="V30:W31" location="INDICE!A1" display="INDICE"/>
  </hyperlinks>
  <printOptions horizontalCentered="1"/>
  <pageMargins left="0.59055118110236227" right="0.59055118110236227" top="0.59055118110236227" bottom="0.59055118110236227" header="0" footer="0"/>
  <pageSetup scale="69" fitToHeight="2" orientation="landscape" r:id="rId3"/>
  <headerFooter alignWithMargins="0"/>
  <rowBreaks count="1" manualBreakCount="1">
    <brk id="3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W66"/>
  <sheetViews>
    <sheetView zoomScaleNormal="100" zoomScaleSheetLayoutView="100" workbookViewId="0">
      <selection activeCell="V2" sqref="V2:W3"/>
    </sheetView>
  </sheetViews>
  <sheetFormatPr baseColWidth="10" defaultColWidth="12.140625" defaultRowHeight="15" customHeight="1" x14ac:dyDescent="0.25"/>
  <cols>
    <col min="1" max="1" width="13.7109375" style="23" bestFit="1" customWidth="1"/>
    <col min="2" max="20" width="8.7109375" style="23" customWidth="1"/>
    <col min="21" max="25" width="11.42578125" style="23" customWidth="1"/>
    <col min="26" max="258" width="12.140625" style="23"/>
    <col min="259" max="259" width="22.28515625" style="23" customWidth="1"/>
    <col min="260" max="275" width="8.5703125" style="23" customWidth="1"/>
    <col min="276" max="514" width="12.140625" style="23"/>
    <col min="515" max="515" width="22.28515625" style="23" customWidth="1"/>
    <col min="516" max="531" width="8.5703125" style="23" customWidth="1"/>
    <col min="532" max="770" width="12.140625" style="23"/>
    <col min="771" max="771" width="22.28515625" style="23" customWidth="1"/>
    <col min="772" max="787" width="8.5703125" style="23" customWidth="1"/>
    <col min="788" max="1026" width="12.140625" style="23"/>
    <col min="1027" max="1027" width="22.28515625" style="23" customWidth="1"/>
    <col min="1028" max="1043" width="8.5703125" style="23" customWidth="1"/>
    <col min="1044" max="1282" width="12.140625" style="23"/>
    <col min="1283" max="1283" width="22.28515625" style="23" customWidth="1"/>
    <col min="1284" max="1299" width="8.5703125" style="23" customWidth="1"/>
    <col min="1300" max="1538" width="12.140625" style="23"/>
    <col min="1539" max="1539" width="22.28515625" style="23" customWidth="1"/>
    <col min="1540" max="1555" width="8.5703125" style="23" customWidth="1"/>
    <col min="1556" max="1794" width="12.140625" style="23"/>
    <col min="1795" max="1795" width="22.28515625" style="23" customWidth="1"/>
    <col min="1796" max="1811" width="8.5703125" style="23" customWidth="1"/>
    <col min="1812" max="2050" width="12.140625" style="23"/>
    <col min="2051" max="2051" width="22.28515625" style="23" customWidth="1"/>
    <col min="2052" max="2067" width="8.5703125" style="23" customWidth="1"/>
    <col min="2068" max="2306" width="12.140625" style="23"/>
    <col min="2307" max="2307" width="22.28515625" style="23" customWidth="1"/>
    <col min="2308" max="2323" width="8.5703125" style="23" customWidth="1"/>
    <col min="2324" max="2562" width="12.140625" style="23"/>
    <col min="2563" max="2563" width="22.28515625" style="23" customWidth="1"/>
    <col min="2564" max="2579" width="8.5703125" style="23" customWidth="1"/>
    <col min="2580" max="2818" width="12.140625" style="23"/>
    <col min="2819" max="2819" width="22.28515625" style="23" customWidth="1"/>
    <col min="2820" max="2835" width="8.5703125" style="23" customWidth="1"/>
    <col min="2836" max="3074" width="12.140625" style="23"/>
    <col min="3075" max="3075" width="22.28515625" style="23" customWidth="1"/>
    <col min="3076" max="3091" width="8.5703125" style="23" customWidth="1"/>
    <col min="3092" max="3330" width="12.140625" style="23"/>
    <col min="3331" max="3331" width="22.28515625" style="23" customWidth="1"/>
    <col min="3332" max="3347" width="8.5703125" style="23" customWidth="1"/>
    <col min="3348" max="3586" width="12.140625" style="23"/>
    <col min="3587" max="3587" width="22.28515625" style="23" customWidth="1"/>
    <col min="3588" max="3603" width="8.5703125" style="23" customWidth="1"/>
    <col min="3604" max="3842" width="12.140625" style="23"/>
    <col min="3843" max="3843" width="22.28515625" style="23" customWidth="1"/>
    <col min="3844" max="3859" width="8.5703125" style="23" customWidth="1"/>
    <col min="3860" max="4098" width="12.140625" style="23"/>
    <col min="4099" max="4099" width="22.28515625" style="23" customWidth="1"/>
    <col min="4100" max="4115" width="8.5703125" style="23" customWidth="1"/>
    <col min="4116" max="4354" width="12.140625" style="23"/>
    <col min="4355" max="4355" width="22.28515625" style="23" customWidth="1"/>
    <col min="4356" max="4371" width="8.5703125" style="23" customWidth="1"/>
    <col min="4372" max="4610" width="12.140625" style="23"/>
    <col min="4611" max="4611" width="22.28515625" style="23" customWidth="1"/>
    <col min="4612" max="4627" width="8.5703125" style="23" customWidth="1"/>
    <col min="4628" max="4866" width="12.140625" style="23"/>
    <col min="4867" max="4867" width="22.28515625" style="23" customWidth="1"/>
    <col min="4868" max="4883" width="8.5703125" style="23" customWidth="1"/>
    <col min="4884" max="5122" width="12.140625" style="23"/>
    <col min="5123" max="5123" width="22.28515625" style="23" customWidth="1"/>
    <col min="5124" max="5139" width="8.5703125" style="23" customWidth="1"/>
    <col min="5140" max="5378" width="12.140625" style="23"/>
    <col min="5379" max="5379" width="22.28515625" style="23" customWidth="1"/>
    <col min="5380" max="5395" width="8.5703125" style="23" customWidth="1"/>
    <col min="5396" max="5634" width="12.140625" style="23"/>
    <col min="5635" max="5635" width="22.28515625" style="23" customWidth="1"/>
    <col min="5636" max="5651" width="8.5703125" style="23" customWidth="1"/>
    <col min="5652" max="5890" width="12.140625" style="23"/>
    <col min="5891" max="5891" width="22.28515625" style="23" customWidth="1"/>
    <col min="5892" max="5907" width="8.5703125" style="23" customWidth="1"/>
    <col min="5908" max="6146" width="12.140625" style="23"/>
    <col min="6147" max="6147" width="22.28515625" style="23" customWidth="1"/>
    <col min="6148" max="6163" width="8.5703125" style="23" customWidth="1"/>
    <col min="6164" max="6402" width="12.140625" style="23"/>
    <col min="6403" max="6403" width="22.28515625" style="23" customWidth="1"/>
    <col min="6404" max="6419" width="8.5703125" style="23" customWidth="1"/>
    <col min="6420" max="6658" width="12.140625" style="23"/>
    <col min="6659" max="6659" width="22.28515625" style="23" customWidth="1"/>
    <col min="6660" max="6675" width="8.5703125" style="23" customWidth="1"/>
    <col min="6676" max="6914" width="12.140625" style="23"/>
    <col min="6915" max="6915" width="22.28515625" style="23" customWidth="1"/>
    <col min="6916" max="6931" width="8.5703125" style="23" customWidth="1"/>
    <col min="6932" max="7170" width="12.140625" style="23"/>
    <col min="7171" max="7171" width="22.28515625" style="23" customWidth="1"/>
    <col min="7172" max="7187" width="8.5703125" style="23" customWidth="1"/>
    <col min="7188" max="7426" width="12.140625" style="23"/>
    <col min="7427" max="7427" width="22.28515625" style="23" customWidth="1"/>
    <col min="7428" max="7443" width="8.5703125" style="23" customWidth="1"/>
    <col min="7444" max="7682" width="12.140625" style="23"/>
    <col min="7683" max="7683" width="22.28515625" style="23" customWidth="1"/>
    <col min="7684" max="7699" width="8.5703125" style="23" customWidth="1"/>
    <col min="7700" max="7938" width="12.140625" style="23"/>
    <col min="7939" max="7939" width="22.28515625" style="23" customWidth="1"/>
    <col min="7940" max="7955" width="8.5703125" style="23" customWidth="1"/>
    <col min="7956" max="8194" width="12.140625" style="23"/>
    <col min="8195" max="8195" width="22.28515625" style="23" customWidth="1"/>
    <col min="8196" max="8211" width="8.5703125" style="23" customWidth="1"/>
    <col min="8212" max="8450" width="12.140625" style="23"/>
    <col min="8451" max="8451" width="22.28515625" style="23" customWidth="1"/>
    <col min="8452" max="8467" width="8.5703125" style="23" customWidth="1"/>
    <col min="8468" max="8706" width="12.140625" style="23"/>
    <col min="8707" max="8707" width="22.28515625" style="23" customWidth="1"/>
    <col min="8708" max="8723" width="8.5703125" style="23" customWidth="1"/>
    <col min="8724" max="8962" width="12.140625" style="23"/>
    <col min="8963" max="8963" width="22.28515625" style="23" customWidth="1"/>
    <col min="8964" max="8979" width="8.5703125" style="23" customWidth="1"/>
    <col min="8980" max="9218" width="12.140625" style="23"/>
    <col min="9219" max="9219" width="22.28515625" style="23" customWidth="1"/>
    <col min="9220" max="9235" width="8.5703125" style="23" customWidth="1"/>
    <col min="9236" max="9474" width="12.140625" style="23"/>
    <col min="9475" max="9475" width="22.28515625" style="23" customWidth="1"/>
    <col min="9476" max="9491" width="8.5703125" style="23" customWidth="1"/>
    <col min="9492" max="9730" width="12.140625" style="23"/>
    <col min="9731" max="9731" width="22.28515625" style="23" customWidth="1"/>
    <col min="9732" max="9747" width="8.5703125" style="23" customWidth="1"/>
    <col min="9748" max="9986" width="12.140625" style="23"/>
    <col min="9987" max="9987" width="22.28515625" style="23" customWidth="1"/>
    <col min="9988" max="10003" width="8.5703125" style="23" customWidth="1"/>
    <col min="10004" max="10242" width="12.140625" style="23"/>
    <col min="10243" max="10243" width="22.28515625" style="23" customWidth="1"/>
    <col min="10244" max="10259" width="8.5703125" style="23" customWidth="1"/>
    <col min="10260" max="10498" width="12.140625" style="23"/>
    <col min="10499" max="10499" width="22.28515625" style="23" customWidth="1"/>
    <col min="10500" max="10515" width="8.5703125" style="23" customWidth="1"/>
    <col min="10516" max="10754" width="12.140625" style="23"/>
    <col min="10755" max="10755" width="22.28515625" style="23" customWidth="1"/>
    <col min="10756" max="10771" width="8.5703125" style="23" customWidth="1"/>
    <col min="10772" max="11010" width="12.140625" style="23"/>
    <col min="11011" max="11011" width="22.28515625" style="23" customWidth="1"/>
    <col min="11012" max="11027" width="8.5703125" style="23" customWidth="1"/>
    <col min="11028" max="11266" width="12.140625" style="23"/>
    <col min="11267" max="11267" width="22.28515625" style="23" customWidth="1"/>
    <col min="11268" max="11283" width="8.5703125" style="23" customWidth="1"/>
    <col min="11284" max="11522" width="12.140625" style="23"/>
    <col min="11523" max="11523" width="22.28515625" style="23" customWidth="1"/>
    <col min="11524" max="11539" width="8.5703125" style="23" customWidth="1"/>
    <col min="11540" max="11778" width="12.140625" style="23"/>
    <col min="11779" max="11779" width="22.28515625" style="23" customWidth="1"/>
    <col min="11780" max="11795" width="8.5703125" style="23" customWidth="1"/>
    <col min="11796" max="12034" width="12.140625" style="23"/>
    <col min="12035" max="12035" width="22.28515625" style="23" customWidth="1"/>
    <col min="12036" max="12051" width="8.5703125" style="23" customWidth="1"/>
    <col min="12052" max="12290" width="12.140625" style="23"/>
    <col min="12291" max="12291" width="22.28515625" style="23" customWidth="1"/>
    <col min="12292" max="12307" width="8.5703125" style="23" customWidth="1"/>
    <col min="12308" max="12546" width="12.140625" style="23"/>
    <col min="12547" max="12547" width="22.28515625" style="23" customWidth="1"/>
    <col min="12548" max="12563" width="8.5703125" style="23" customWidth="1"/>
    <col min="12564" max="12802" width="12.140625" style="23"/>
    <col min="12803" max="12803" width="22.28515625" style="23" customWidth="1"/>
    <col min="12804" max="12819" width="8.5703125" style="23" customWidth="1"/>
    <col min="12820" max="13058" width="12.140625" style="23"/>
    <col min="13059" max="13059" width="22.28515625" style="23" customWidth="1"/>
    <col min="13060" max="13075" width="8.5703125" style="23" customWidth="1"/>
    <col min="13076" max="13314" width="12.140625" style="23"/>
    <col min="13315" max="13315" width="22.28515625" style="23" customWidth="1"/>
    <col min="13316" max="13331" width="8.5703125" style="23" customWidth="1"/>
    <col min="13332" max="13570" width="12.140625" style="23"/>
    <col min="13571" max="13571" width="22.28515625" style="23" customWidth="1"/>
    <col min="13572" max="13587" width="8.5703125" style="23" customWidth="1"/>
    <col min="13588" max="13826" width="12.140625" style="23"/>
    <col min="13827" max="13827" width="22.28515625" style="23" customWidth="1"/>
    <col min="13828" max="13843" width="8.5703125" style="23" customWidth="1"/>
    <col min="13844" max="14082" width="12.140625" style="23"/>
    <col min="14083" max="14083" width="22.28515625" style="23" customWidth="1"/>
    <col min="14084" max="14099" width="8.5703125" style="23" customWidth="1"/>
    <col min="14100" max="14338" width="12.140625" style="23"/>
    <col min="14339" max="14339" width="22.28515625" style="23" customWidth="1"/>
    <col min="14340" max="14355" width="8.5703125" style="23" customWidth="1"/>
    <col min="14356" max="14594" width="12.140625" style="23"/>
    <col min="14595" max="14595" width="22.28515625" style="23" customWidth="1"/>
    <col min="14596" max="14611" width="8.5703125" style="23" customWidth="1"/>
    <col min="14612" max="14850" width="12.140625" style="23"/>
    <col min="14851" max="14851" width="22.28515625" style="23" customWidth="1"/>
    <col min="14852" max="14867" width="8.5703125" style="23" customWidth="1"/>
    <col min="14868" max="15106" width="12.140625" style="23"/>
    <col min="15107" max="15107" width="22.28515625" style="23" customWidth="1"/>
    <col min="15108" max="15123" width="8.5703125" style="23" customWidth="1"/>
    <col min="15124" max="15362" width="12.140625" style="23"/>
    <col min="15363" max="15363" width="22.28515625" style="23" customWidth="1"/>
    <col min="15364" max="15379" width="8.5703125" style="23" customWidth="1"/>
    <col min="15380" max="15618" width="12.140625" style="23"/>
    <col min="15619" max="15619" width="22.28515625" style="23" customWidth="1"/>
    <col min="15620" max="15635" width="8.5703125" style="23" customWidth="1"/>
    <col min="15636" max="15874" width="12.140625" style="23"/>
    <col min="15875" max="15875" width="22.28515625" style="23" customWidth="1"/>
    <col min="15876" max="15891" width="8.5703125" style="23" customWidth="1"/>
    <col min="15892" max="16130" width="12.140625" style="23"/>
    <col min="16131" max="16131" width="22.28515625" style="23" customWidth="1"/>
    <col min="16132" max="16147" width="8.5703125" style="23" customWidth="1"/>
    <col min="16148" max="16384" width="12.140625" style="23"/>
  </cols>
  <sheetData>
    <row r="1" spans="1:23" s="20" customFormat="1" ht="15" customHeight="1" x14ac:dyDescent="0.25">
      <c r="A1" s="282" t="s">
        <v>463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9"/>
      <c r="V1"/>
      <c r="W1"/>
    </row>
    <row r="2" spans="1:23" s="20" customFormat="1" ht="15" customHeight="1" x14ac:dyDescent="0.2">
      <c r="A2" s="282" t="s">
        <v>44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9"/>
      <c r="V2" s="318" t="s">
        <v>356</v>
      </c>
      <c r="W2" s="318"/>
    </row>
    <row r="3" spans="1:23" s="20" customFormat="1" ht="15" customHeight="1" x14ac:dyDescent="0.2">
      <c r="A3" s="282" t="s">
        <v>249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30"/>
      <c r="V3" s="318"/>
      <c r="W3" s="318"/>
    </row>
    <row r="4" spans="1:23" s="20" customFormat="1" ht="15" customHeight="1" x14ac:dyDescent="0.25">
      <c r="A4" s="282" t="s">
        <v>516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</row>
    <row r="5" spans="1:23" s="20" customFormat="1" ht="15" customHeight="1" thickBot="1" x14ac:dyDescent="0.3">
      <c r="A5" s="326"/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276"/>
      <c r="T5" s="308"/>
    </row>
    <row r="6" spans="1:23" ht="15" customHeight="1" thickBot="1" x14ac:dyDescent="0.3">
      <c r="A6" s="21" t="s">
        <v>45</v>
      </c>
      <c r="B6" s="22">
        <v>2000</v>
      </c>
      <c r="C6" s="22">
        <v>2001</v>
      </c>
      <c r="D6" s="22">
        <v>2002</v>
      </c>
      <c r="E6" s="22">
        <v>2003</v>
      </c>
      <c r="F6" s="22">
        <v>2004</v>
      </c>
      <c r="G6" s="22">
        <v>2005</v>
      </c>
      <c r="H6" s="22">
        <v>2006</v>
      </c>
      <c r="I6" s="22">
        <v>2007</v>
      </c>
      <c r="J6" s="22">
        <v>2008</v>
      </c>
      <c r="K6" s="22">
        <v>2009</v>
      </c>
      <c r="L6" s="22">
        <v>2010</v>
      </c>
      <c r="M6" s="22">
        <v>2011</v>
      </c>
      <c r="N6" s="22">
        <v>2012</v>
      </c>
      <c r="O6" s="22">
        <v>2013</v>
      </c>
      <c r="P6" s="22">
        <v>2014</v>
      </c>
      <c r="Q6" s="22">
        <v>2015</v>
      </c>
      <c r="R6" s="22">
        <v>2016</v>
      </c>
      <c r="S6" s="22">
        <v>2017</v>
      </c>
      <c r="T6" s="22">
        <v>2018</v>
      </c>
    </row>
    <row r="7" spans="1:23" ht="15" customHeight="1" x14ac:dyDescent="0.25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</row>
    <row r="8" spans="1:23" ht="15" customHeight="1" x14ac:dyDescent="0.25">
      <c r="A8" s="327" t="s">
        <v>11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  <c r="P8" s="327"/>
      <c r="Q8" s="327"/>
      <c r="R8" s="327"/>
      <c r="S8" s="279"/>
      <c r="T8" s="309"/>
    </row>
    <row r="9" spans="1:23" ht="15" customHeight="1" x14ac:dyDescent="0.25">
      <c r="A9" s="24" t="s">
        <v>19</v>
      </c>
      <c r="B9" s="68">
        <f>B14+B19+B24</f>
        <v>201807</v>
      </c>
      <c r="C9" s="68">
        <f t="shared" ref="C9:P12" si="0">C14+C19+C24</f>
        <v>214133</v>
      </c>
      <c r="D9" s="68">
        <f t="shared" si="0"/>
        <v>222403</v>
      </c>
      <c r="E9" s="68">
        <f t="shared" si="0"/>
        <v>241675</v>
      </c>
      <c r="F9" s="68">
        <f t="shared" si="0"/>
        <v>247336</v>
      </c>
      <c r="G9" s="68">
        <f t="shared" si="0"/>
        <v>257917</v>
      </c>
      <c r="H9" s="68">
        <f t="shared" si="0"/>
        <v>262719</v>
      </c>
      <c r="I9" s="68">
        <f t="shared" si="0"/>
        <v>265241</v>
      </c>
      <c r="J9" s="68">
        <f t="shared" si="0"/>
        <v>265580</v>
      </c>
      <c r="K9" s="68">
        <f t="shared" si="0"/>
        <v>276378</v>
      </c>
      <c r="L9" s="68">
        <f t="shared" si="0"/>
        <v>282217</v>
      </c>
      <c r="M9" s="68">
        <f t="shared" si="0"/>
        <v>284188</v>
      </c>
      <c r="N9" s="68">
        <f t="shared" si="0"/>
        <v>287019</v>
      </c>
      <c r="O9" s="68">
        <f t="shared" si="0"/>
        <v>291732</v>
      </c>
      <c r="P9" s="68">
        <f t="shared" si="0"/>
        <v>299974</v>
      </c>
      <c r="Q9" s="68">
        <f>Q14+Q19+Q24</f>
        <v>299807</v>
      </c>
      <c r="R9" s="68">
        <f t="shared" ref="R9:S12" si="1">R14+R19+R24</f>
        <v>299388</v>
      </c>
      <c r="S9" s="68">
        <f t="shared" si="1"/>
        <v>302214</v>
      </c>
      <c r="T9" s="68">
        <f t="shared" ref="T9" si="2">T14+T19+T24</f>
        <v>310457</v>
      </c>
    </row>
    <row r="10" spans="1:23" ht="15" customHeight="1" x14ac:dyDescent="0.25">
      <c r="A10" s="25" t="s">
        <v>46</v>
      </c>
      <c r="B10" s="34">
        <f>B15+B20+B25</f>
        <v>116516</v>
      </c>
      <c r="C10" s="34">
        <f t="shared" si="0"/>
        <v>117457</v>
      </c>
      <c r="D10" s="34">
        <f t="shared" si="0"/>
        <v>121416</v>
      </c>
      <c r="E10" s="34">
        <f t="shared" si="0"/>
        <v>136063</v>
      </c>
      <c r="F10" s="34">
        <f t="shared" si="0"/>
        <v>136988</v>
      </c>
      <c r="G10" s="34">
        <f t="shared" si="0"/>
        <v>138450</v>
      </c>
      <c r="H10" s="34">
        <f t="shared" si="0"/>
        <v>138757</v>
      </c>
      <c r="I10" s="34">
        <f t="shared" si="0"/>
        <v>143539</v>
      </c>
      <c r="J10" s="34">
        <f t="shared" si="0"/>
        <v>159770</v>
      </c>
      <c r="K10" s="34">
        <f t="shared" si="0"/>
        <v>156523</v>
      </c>
      <c r="L10" s="34">
        <f t="shared" si="0"/>
        <v>158590</v>
      </c>
      <c r="M10" s="34">
        <f t="shared" si="0"/>
        <v>163026</v>
      </c>
      <c r="N10" s="34">
        <f t="shared" si="0"/>
        <v>165334</v>
      </c>
      <c r="O10" s="34">
        <f t="shared" si="0"/>
        <v>168815</v>
      </c>
      <c r="P10" s="34">
        <f t="shared" si="0"/>
        <v>177502</v>
      </c>
      <c r="Q10" s="34">
        <f>Q15+Q20+Q25</f>
        <v>178068</v>
      </c>
      <c r="R10" s="34">
        <f t="shared" si="1"/>
        <v>182680</v>
      </c>
      <c r="S10" s="34">
        <f t="shared" si="1"/>
        <v>188870</v>
      </c>
      <c r="T10" s="34">
        <f t="shared" ref="T10" si="3">T15+T20+T25</f>
        <v>277408</v>
      </c>
    </row>
    <row r="11" spans="1:23" ht="15" customHeight="1" x14ac:dyDescent="0.25">
      <c r="A11" s="25" t="s">
        <v>47</v>
      </c>
      <c r="B11" s="34">
        <f>B16+B21+B26</f>
        <v>63204</v>
      </c>
      <c r="C11" s="34">
        <f t="shared" si="0"/>
        <v>70690</v>
      </c>
      <c r="D11" s="34">
        <f t="shared" si="0"/>
        <v>73468</v>
      </c>
      <c r="E11" s="34">
        <f t="shared" si="0"/>
        <v>77308</v>
      </c>
      <c r="F11" s="34">
        <f t="shared" si="0"/>
        <v>79955</v>
      </c>
      <c r="G11" s="34">
        <f t="shared" si="0"/>
        <v>85212</v>
      </c>
      <c r="H11" s="34">
        <f t="shared" si="0"/>
        <v>85650</v>
      </c>
      <c r="I11" s="34">
        <f t="shared" si="0"/>
        <v>83878</v>
      </c>
      <c r="J11" s="34">
        <f t="shared" si="0"/>
        <v>90016</v>
      </c>
      <c r="K11" s="34">
        <f t="shared" si="0"/>
        <v>98042</v>
      </c>
      <c r="L11" s="34">
        <f t="shared" si="0"/>
        <v>97882</v>
      </c>
      <c r="M11" s="34">
        <f t="shared" si="0"/>
        <v>96953</v>
      </c>
      <c r="N11" s="34">
        <f t="shared" si="0"/>
        <v>96690</v>
      </c>
      <c r="O11" s="34">
        <f t="shared" si="0"/>
        <v>96512</v>
      </c>
      <c r="P11" s="34">
        <f t="shared" si="0"/>
        <v>93242</v>
      </c>
      <c r="Q11" s="34">
        <f>Q16+Q21+Q26</f>
        <v>90913</v>
      </c>
      <c r="R11" s="34">
        <f t="shared" si="1"/>
        <v>86722</v>
      </c>
      <c r="S11" s="34">
        <f t="shared" si="1"/>
        <v>84753</v>
      </c>
      <c r="T11" s="34">
        <f t="shared" ref="T11" si="4">T16+T21+T26</f>
        <v>33043</v>
      </c>
    </row>
    <row r="12" spans="1:23" ht="15" customHeight="1" x14ac:dyDescent="0.25">
      <c r="A12" s="25" t="s">
        <v>48</v>
      </c>
      <c r="B12" s="34">
        <f>B17+B22+B27</f>
        <v>22087</v>
      </c>
      <c r="C12" s="34">
        <f t="shared" si="0"/>
        <v>25986</v>
      </c>
      <c r="D12" s="34">
        <f t="shared" si="0"/>
        <v>27519</v>
      </c>
      <c r="E12" s="34">
        <f t="shared" si="0"/>
        <v>28304</v>
      </c>
      <c r="F12" s="34">
        <f t="shared" si="0"/>
        <v>30393</v>
      </c>
      <c r="G12" s="34">
        <f t="shared" si="0"/>
        <v>34255</v>
      </c>
      <c r="H12" s="34">
        <f t="shared" si="0"/>
        <v>38312</v>
      </c>
      <c r="I12" s="34">
        <f t="shared" si="0"/>
        <v>37824</v>
      </c>
      <c r="J12" s="34">
        <f t="shared" si="0"/>
        <v>15794</v>
      </c>
      <c r="K12" s="34">
        <f t="shared" si="0"/>
        <v>21813</v>
      </c>
      <c r="L12" s="34">
        <f t="shared" si="0"/>
        <v>25745</v>
      </c>
      <c r="M12" s="34">
        <f t="shared" si="0"/>
        <v>24209</v>
      </c>
      <c r="N12" s="34">
        <f t="shared" si="0"/>
        <v>24995</v>
      </c>
      <c r="O12" s="34">
        <f t="shared" si="0"/>
        <v>26405</v>
      </c>
      <c r="P12" s="34">
        <f t="shared" si="0"/>
        <v>29230</v>
      </c>
      <c r="Q12" s="34">
        <f>Q17+Q22+Q27</f>
        <v>30826</v>
      </c>
      <c r="R12" s="34">
        <f t="shared" si="1"/>
        <v>29986</v>
      </c>
      <c r="S12" s="34">
        <f t="shared" si="1"/>
        <v>28591</v>
      </c>
      <c r="T12" s="34">
        <f t="shared" ref="T12" si="5">T17+T22+T27</f>
        <v>6</v>
      </c>
    </row>
    <row r="13" spans="1:23" ht="15" customHeight="1" x14ac:dyDescent="0.25">
      <c r="A13" s="26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</row>
    <row r="14" spans="1:23" ht="15" customHeight="1" x14ac:dyDescent="0.25">
      <c r="A14" s="24" t="s">
        <v>23</v>
      </c>
      <c r="B14" s="68">
        <f>SUM(B15:B17)</f>
        <v>170256</v>
      </c>
      <c r="C14" s="68">
        <f>SUM(C15:C17)</f>
        <v>181351</v>
      </c>
      <c r="D14" s="68">
        <f>SUM(D15:D17)</f>
        <v>189809</v>
      </c>
      <c r="E14" s="68">
        <f>SUM(E15:E17)</f>
        <v>206362</v>
      </c>
      <c r="F14" s="68">
        <f>SUM(F15:F17)</f>
        <v>213937</v>
      </c>
      <c r="G14" s="68">
        <f t="shared" ref="G14:L14" si="6">SUM(G15:G17)</f>
        <v>222827</v>
      </c>
      <c r="H14" s="68">
        <f t="shared" si="6"/>
        <v>227288</v>
      </c>
      <c r="I14" s="68">
        <f t="shared" si="6"/>
        <v>229215</v>
      </c>
      <c r="J14" s="68">
        <f t="shared" si="6"/>
        <v>228077</v>
      </c>
      <c r="K14" s="68">
        <f t="shared" si="6"/>
        <v>240171</v>
      </c>
      <c r="L14" s="68">
        <f t="shared" si="6"/>
        <v>244456</v>
      </c>
      <c r="M14" s="68">
        <f t="shared" ref="M14:R14" si="7">SUM(M15:M17)</f>
        <v>246099</v>
      </c>
      <c r="N14" s="68">
        <f t="shared" si="7"/>
        <v>248913</v>
      </c>
      <c r="O14" s="68">
        <f t="shared" si="7"/>
        <v>254059</v>
      </c>
      <c r="P14" s="68">
        <f t="shared" si="7"/>
        <v>260322</v>
      </c>
      <c r="Q14" s="68">
        <f t="shared" si="7"/>
        <v>260063</v>
      </c>
      <c r="R14" s="68">
        <f t="shared" si="7"/>
        <v>259725</v>
      </c>
      <c r="S14" s="68">
        <f t="shared" ref="S14:T14" si="8">SUM(S15:S17)</f>
        <v>262922</v>
      </c>
      <c r="T14" s="68">
        <f t="shared" si="8"/>
        <v>272314</v>
      </c>
    </row>
    <row r="15" spans="1:23" ht="15" customHeight="1" x14ac:dyDescent="0.25">
      <c r="A15" s="25" t="s">
        <v>46</v>
      </c>
      <c r="B15" s="34">
        <f>92720+338</f>
        <v>93058</v>
      </c>
      <c r="C15" s="34">
        <v>93776</v>
      </c>
      <c r="D15" s="34">
        <v>97528</v>
      </c>
      <c r="E15" s="34">
        <v>109889</v>
      </c>
      <c r="F15" s="34">
        <v>112540</v>
      </c>
      <c r="G15" s="34">
        <v>112680</v>
      </c>
      <c r="H15" s="34">
        <v>113094</v>
      </c>
      <c r="I15" s="34">
        <v>116914</v>
      </c>
      <c r="J15" s="34">
        <v>133171</v>
      </c>
      <c r="K15" s="34">
        <v>130802</v>
      </c>
      <c r="L15" s="34">
        <v>132052</v>
      </c>
      <c r="M15" s="34">
        <v>135008</v>
      </c>
      <c r="N15" s="34">
        <f>77354+59089+506</f>
        <v>136949</v>
      </c>
      <c r="O15" s="34">
        <v>140001</v>
      </c>
      <c r="P15" s="34">
        <v>146796</v>
      </c>
      <c r="Q15" s="34">
        <v>146966</v>
      </c>
      <c r="R15" s="34">
        <v>151368</v>
      </c>
      <c r="S15" s="34">
        <v>156809</v>
      </c>
      <c r="T15" s="34">
        <v>245419</v>
      </c>
    </row>
    <row r="16" spans="1:23" ht="15" customHeight="1" x14ac:dyDescent="0.25">
      <c r="A16" s="25" t="s">
        <v>47</v>
      </c>
      <c r="B16" s="34">
        <f>56034+537</f>
        <v>56571</v>
      </c>
      <c r="C16" s="34">
        <v>63163</v>
      </c>
      <c r="D16" s="34">
        <v>66311</v>
      </c>
      <c r="E16" s="34">
        <v>69655</v>
      </c>
      <c r="F16" s="34">
        <v>72572</v>
      </c>
      <c r="G16" s="34">
        <v>77598</v>
      </c>
      <c r="H16" s="34">
        <v>77746</v>
      </c>
      <c r="I16" s="34">
        <v>76209</v>
      </c>
      <c r="J16" s="34">
        <v>80830</v>
      </c>
      <c r="K16" s="34">
        <v>89200</v>
      </c>
      <c r="L16" s="34">
        <v>88465</v>
      </c>
      <c r="M16" s="34">
        <v>88355</v>
      </c>
      <c r="N16" s="34">
        <f>87948+419</f>
        <v>88367</v>
      </c>
      <c r="O16" s="34">
        <v>88999</v>
      </c>
      <c r="P16" s="34">
        <v>85390</v>
      </c>
      <c r="Q16" s="34">
        <v>83459</v>
      </c>
      <c r="R16" s="34">
        <v>79475</v>
      </c>
      <c r="S16" s="34">
        <v>78364</v>
      </c>
      <c r="T16" s="34">
        <v>26895</v>
      </c>
    </row>
    <row r="17" spans="1:20" ht="15" customHeight="1" x14ac:dyDescent="0.25">
      <c r="A17" s="25" t="s">
        <v>48</v>
      </c>
      <c r="B17" s="34">
        <f>20107+520</f>
        <v>20627</v>
      </c>
      <c r="C17" s="34">
        <v>24412</v>
      </c>
      <c r="D17" s="34">
        <v>25970</v>
      </c>
      <c r="E17" s="34">
        <v>26818</v>
      </c>
      <c r="F17" s="34">
        <v>28825</v>
      </c>
      <c r="G17" s="34">
        <v>32549</v>
      </c>
      <c r="H17" s="34">
        <v>36448</v>
      </c>
      <c r="I17" s="34">
        <v>36092</v>
      </c>
      <c r="J17" s="34">
        <v>14076</v>
      </c>
      <c r="K17" s="34">
        <v>20169</v>
      </c>
      <c r="L17" s="34">
        <v>23939</v>
      </c>
      <c r="M17" s="34">
        <v>22736</v>
      </c>
      <c r="N17" s="34">
        <f>23380+217</f>
        <v>23597</v>
      </c>
      <c r="O17" s="34">
        <v>25059</v>
      </c>
      <c r="P17" s="34">
        <v>28136</v>
      </c>
      <c r="Q17" s="34">
        <v>29638</v>
      </c>
      <c r="R17" s="34">
        <v>28882</v>
      </c>
      <c r="S17" s="34">
        <v>27749</v>
      </c>
      <c r="T17" s="34">
        <v>0</v>
      </c>
    </row>
    <row r="18" spans="1:20" ht="15" customHeight="1" x14ac:dyDescent="0.25">
      <c r="A18" s="26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</row>
    <row r="19" spans="1:20" ht="15" customHeight="1" x14ac:dyDescent="0.25">
      <c r="A19" s="24" t="s">
        <v>24</v>
      </c>
      <c r="B19" s="68">
        <f>SUM(B20:B22)</f>
        <v>19697</v>
      </c>
      <c r="C19" s="68">
        <f>SUM(C20:C22)</f>
        <v>20809</v>
      </c>
      <c r="D19" s="68">
        <f>SUM(D20:D22)</f>
        <v>20582</v>
      </c>
      <c r="E19" s="68">
        <f>SUM(E20:E22)</f>
        <v>23338</v>
      </c>
      <c r="F19" s="68">
        <f>SUM(F20:F22)</f>
        <v>21529</v>
      </c>
      <c r="G19" s="68">
        <f t="shared" ref="G19:L19" si="9">SUM(G20:G22)</f>
        <v>23176</v>
      </c>
      <c r="H19" s="68">
        <f t="shared" si="9"/>
        <v>23766</v>
      </c>
      <c r="I19" s="68">
        <f t="shared" si="9"/>
        <v>24053</v>
      </c>
      <c r="J19" s="68">
        <f t="shared" si="9"/>
        <v>25912</v>
      </c>
      <c r="K19" s="68">
        <f t="shared" si="9"/>
        <v>24686</v>
      </c>
      <c r="L19" s="68">
        <f t="shared" si="9"/>
        <v>25785</v>
      </c>
      <c r="M19" s="68">
        <f>SUM(M20:M22)</f>
        <v>26397</v>
      </c>
      <c r="N19" s="68">
        <f>SUM(N20:N22)</f>
        <v>26373</v>
      </c>
      <c r="O19" s="68">
        <f>SUM(O20:O22)</f>
        <v>25908</v>
      </c>
      <c r="P19" s="68">
        <f>SUM(P20:P22)</f>
        <v>28352</v>
      </c>
      <c r="Q19" s="68">
        <f>SUM(Q20:Q22)</f>
        <v>28075</v>
      </c>
      <c r="R19" s="68">
        <f>R20+R21+R22</f>
        <v>28009</v>
      </c>
      <c r="S19" s="68">
        <f>S20+S21+S22</f>
        <v>27857</v>
      </c>
      <c r="T19" s="68">
        <f>T20+T21+T22</f>
        <v>26982</v>
      </c>
    </row>
    <row r="20" spans="1:20" ht="15" customHeight="1" x14ac:dyDescent="0.25">
      <c r="A20" s="25" t="s">
        <v>46</v>
      </c>
      <c r="B20" s="34">
        <f>14918+49</f>
        <v>14967</v>
      </c>
      <c r="C20" s="34">
        <v>15487</v>
      </c>
      <c r="D20" s="34">
        <v>15236</v>
      </c>
      <c r="E20" s="34">
        <v>17408</v>
      </c>
      <c r="F20" s="34">
        <v>16073</v>
      </c>
      <c r="G20" s="34">
        <v>17310</v>
      </c>
      <c r="H20" s="34">
        <v>17200</v>
      </c>
      <c r="I20" s="34">
        <v>18008</v>
      </c>
      <c r="J20" s="34">
        <v>18761</v>
      </c>
      <c r="K20" s="34">
        <v>17942</v>
      </c>
      <c r="L20" s="34">
        <v>18319</v>
      </c>
      <c r="M20" s="34">
        <v>19641</v>
      </c>
      <c r="N20" s="34">
        <v>19952</v>
      </c>
      <c r="O20" s="34">
        <v>20263</v>
      </c>
      <c r="P20" s="34">
        <v>22492</v>
      </c>
      <c r="Q20" s="34">
        <v>22382</v>
      </c>
      <c r="R20" s="34">
        <v>22590</v>
      </c>
      <c r="S20" s="34">
        <v>23242</v>
      </c>
      <c r="T20" s="34">
        <v>23424</v>
      </c>
    </row>
    <row r="21" spans="1:20" ht="15" customHeight="1" x14ac:dyDescent="0.25">
      <c r="A21" s="25" t="s">
        <v>47</v>
      </c>
      <c r="B21" s="34">
        <f>3989+11</f>
        <v>4000</v>
      </c>
      <c r="C21" s="34">
        <v>4548</v>
      </c>
      <c r="D21" s="34">
        <v>4475</v>
      </c>
      <c r="E21" s="34">
        <v>5062</v>
      </c>
      <c r="F21" s="34">
        <v>4588</v>
      </c>
      <c r="G21" s="34">
        <v>4871</v>
      </c>
      <c r="H21" s="34">
        <v>5445</v>
      </c>
      <c r="I21" s="34">
        <v>5044</v>
      </c>
      <c r="J21" s="34">
        <v>6252</v>
      </c>
      <c r="K21" s="34">
        <v>5845</v>
      </c>
      <c r="L21" s="34">
        <v>6434</v>
      </c>
      <c r="M21" s="34">
        <v>5864</v>
      </c>
      <c r="N21" s="34">
        <v>5676</v>
      </c>
      <c r="O21" s="34">
        <v>4969</v>
      </c>
      <c r="P21" s="34">
        <v>5291</v>
      </c>
      <c r="Q21" s="34">
        <v>5006</v>
      </c>
      <c r="R21" s="34">
        <v>4890</v>
      </c>
      <c r="S21" s="34">
        <v>4170</v>
      </c>
      <c r="T21" s="34">
        <v>3552</v>
      </c>
    </row>
    <row r="22" spans="1:20" ht="15" customHeight="1" x14ac:dyDescent="0.25">
      <c r="A22" s="25" t="s">
        <v>48</v>
      </c>
      <c r="B22" s="34">
        <f>728+2</f>
        <v>730</v>
      </c>
      <c r="C22" s="34">
        <v>774</v>
      </c>
      <c r="D22" s="34">
        <v>871</v>
      </c>
      <c r="E22" s="34">
        <v>868</v>
      </c>
      <c r="F22" s="34">
        <v>868</v>
      </c>
      <c r="G22" s="34">
        <v>995</v>
      </c>
      <c r="H22" s="34">
        <v>1121</v>
      </c>
      <c r="I22" s="34">
        <v>1001</v>
      </c>
      <c r="J22" s="34">
        <v>899</v>
      </c>
      <c r="K22" s="34">
        <v>899</v>
      </c>
      <c r="L22" s="34">
        <v>1032</v>
      </c>
      <c r="M22" s="34">
        <v>892</v>
      </c>
      <c r="N22" s="34">
        <v>745</v>
      </c>
      <c r="O22" s="34">
        <v>676</v>
      </c>
      <c r="P22" s="34">
        <v>569</v>
      </c>
      <c r="Q22" s="34">
        <v>687</v>
      </c>
      <c r="R22" s="34">
        <v>529</v>
      </c>
      <c r="S22" s="34">
        <v>445</v>
      </c>
      <c r="T22" s="34">
        <v>6</v>
      </c>
    </row>
    <row r="23" spans="1:20" ht="15" customHeight="1" x14ac:dyDescent="0.25">
      <c r="A23" s="26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</row>
    <row r="24" spans="1:20" ht="15" customHeight="1" x14ac:dyDescent="0.25">
      <c r="A24" s="24" t="s">
        <v>245</v>
      </c>
      <c r="B24" s="68">
        <f>SUM(B25:B27)</f>
        <v>11854</v>
      </c>
      <c r="C24" s="68">
        <f>SUM(C25:C27)</f>
        <v>11973</v>
      </c>
      <c r="D24" s="68">
        <f>SUM(D25:D27)</f>
        <v>12012</v>
      </c>
      <c r="E24" s="68">
        <f>SUM(E25:E27)</f>
        <v>11975</v>
      </c>
      <c r="F24" s="68">
        <f>SUM(F25:F27)</f>
        <v>11870</v>
      </c>
      <c r="G24" s="68">
        <f t="shared" ref="G24:L24" si="10">SUM(G25:G27)</f>
        <v>11914</v>
      </c>
      <c r="H24" s="68">
        <f t="shared" si="10"/>
        <v>11665</v>
      </c>
      <c r="I24" s="68">
        <f t="shared" si="10"/>
        <v>11973</v>
      </c>
      <c r="J24" s="68">
        <f t="shared" si="10"/>
        <v>11591</v>
      </c>
      <c r="K24" s="68">
        <f t="shared" si="10"/>
        <v>11521</v>
      </c>
      <c r="L24" s="68">
        <f t="shared" si="10"/>
        <v>11976</v>
      </c>
      <c r="M24" s="68">
        <f t="shared" ref="M24:R24" si="11">SUM(M25:M27)</f>
        <v>11692</v>
      </c>
      <c r="N24" s="68">
        <f t="shared" si="11"/>
        <v>11733</v>
      </c>
      <c r="O24" s="68">
        <f t="shared" si="11"/>
        <v>11765</v>
      </c>
      <c r="P24" s="68">
        <f t="shared" si="11"/>
        <v>11300</v>
      </c>
      <c r="Q24" s="68">
        <f t="shared" si="11"/>
        <v>11669</v>
      </c>
      <c r="R24" s="68">
        <f t="shared" si="11"/>
        <v>11654</v>
      </c>
      <c r="S24" s="68">
        <f t="shared" ref="S24:T24" si="12">SUM(S25:S27)</f>
        <v>11435</v>
      </c>
      <c r="T24" s="68">
        <f t="shared" si="12"/>
        <v>11161</v>
      </c>
    </row>
    <row r="25" spans="1:20" ht="15" customHeight="1" x14ac:dyDescent="0.25">
      <c r="A25" s="25" t="s">
        <v>46</v>
      </c>
      <c r="B25" s="34">
        <v>8491</v>
      </c>
      <c r="C25" s="34">
        <v>8194</v>
      </c>
      <c r="D25" s="34">
        <v>8652</v>
      </c>
      <c r="E25" s="34">
        <v>8766</v>
      </c>
      <c r="F25" s="34">
        <v>8375</v>
      </c>
      <c r="G25" s="34">
        <v>8460</v>
      </c>
      <c r="H25" s="34">
        <v>8463</v>
      </c>
      <c r="I25" s="34">
        <v>8617</v>
      </c>
      <c r="J25" s="34">
        <v>7838</v>
      </c>
      <c r="K25" s="34">
        <v>7779</v>
      </c>
      <c r="L25" s="34">
        <v>8219</v>
      </c>
      <c r="M25" s="34">
        <v>8377</v>
      </c>
      <c r="N25" s="34">
        <v>8433</v>
      </c>
      <c r="O25" s="34">
        <v>8551</v>
      </c>
      <c r="P25" s="34">
        <v>8214</v>
      </c>
      <c r="Q25" s="34">
        <v>8720</v>
      </c>
      <c r="R25" s="34">
        <v>8722</v>
      </c>
      <c r="S25" s="34">
        <v>8819</v>
      </c>
      <c r="T25" s="34">
        <v>8565</v>
      </c>
    </row>
    <row r="26" spans="1:20" ht="15" customHeight="1" x14ac:dyDescent="0.25">
      <c r="A26" s="25" t="s">
        <v>47</v>
      </c>
      <c r="B26" s="34">
        <v>2633</v>
      </c>
      <c r="C26" s="34">
        <v>2979</v>
      </c>
      <c r="D26" s="34">
        <v>2682</v>
      </c>
      <c r="E26" s="34">
        <v>2591</v>
      </c>
      <c r="F26" s="34">
        <v>2795</v>
      </c>
      <c r="G26" s="34">
        <v>2743</v>
      </c>
      <c r="H26" s="34">
        <v>2459</v>
      </c>
      <c r="I26" s="34">
        <v>2625</v>
      </c>
      <c r="J26" s="34">
        <v>2934</v>
      </c>
      <c r="K26" s="34">
        <v>2997</v>
      </c>
      <c r="L26" s="34">
        <v>2983</v>
      </c>
      <c r="M26" s="34">
        <v>2734</v>
      </c>
      <c r="N26" s="34">
        <v>2647</v>
      </c>
      <c r="O26" s="34">
        <v>2544</v>
      </c>
      <c r="P26" s="34">
        <v>2561</v>
      </c>
      <c r="Q26" s="34">
        <v>2448</v>
      </c>
      <c r="R26" s="34">
        <v>2357</v>
      </c>
      <c r="S26" s="34">
        <v>2219</v>
      </c>
      <c r="T26" s="34">
        <v>2596</v>
      </c>
    </row>
    <row r="27" spans="1:20" ht="15" customHeight="1" x14ac:dyDescent="0.25">
      <c r="A27" s="25" t="s">
        <v>48</v>
      </c>
      <c r="B27" s="34">
        <v>730</v>
      </c>
      <c r="C27" s="34">
        <v>800</v>
      </c>
      <c r="D27" s="34">
        <v>678</v>
      </c>
      <c r="E27" s="34">
        <v>618</v>
      </c>
      <c r="F27" s="34">
        <v>700</v>
      </c>
      <c r="G27" s="34">
        <v>711</v>
      </c>
      <c r="H27" s="34">
        <v>743</v>
      </c>
      <c r="I27" s="34">
        <v>731</v>
      </c>
      <c r="J27" s="34">
        <v>819</v>
      </c>
      <c r="K27" s="34">
        <v>745</v>
      </c>
      <c r="L27" s="34">
        <v>774</v>
      </c>
      <c r="M27" s="34">
        <v>581</v>
      </c>
      <c r="N27" s="34">
        <v>653</v>
      </c>
      <c r="O27" s="34">
        <v>670</v>
      </c>
      <c r="P27" s="34">
        <v>525</v>
      </c>
      <c r="Q27" s="34">
        <v>501</v>
      </c>
      <c r="R27" s="34">
        <v>575</v>
      </c>
      <c r="S27" s="34">
        <v>397</v>
      </c>
      <c r="T27" s="34">
        <v>0</v>
      </c>
    </row>
    <row r="28" spans="1:20" ht="15" customHeight="1" x14ac:dyDescent="0.25">
      <c r="A28" s="25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</row>
    <row r="29" spans="1:20" s="27" customFormat="1" ht="15" customHeight="1" x14ac:dyDescent="0.25">
      <c r="A29" s="322" t="s">
        <v>243</v>
      </c>
      <c r="B29" s="322"/>
      <c r="C29" s="322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274"/>
      <c r="T29" s="307"/>
    </row>
    <row r="30" spans="1:20" ht="15" customHeight="1" x14ac:dyDescent="0.25">
      <c r="A30" s="24" t="s">
        <v>19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</row>
    <row r="31" spans="1:20" ht="15" customHeight="1" x14ac:dyDescent="0.25">
      <c r="A31" s="25" t="s">
        <v>46</v>
      </c>
      <c r="B31" s="36">
        <f>B10/B9*100</f>
        <v>57.736352059145624</v>
      </c>
      <c r="C31" s="36">
        <f>C10/C9*100</f>
        <v>54.852358113882495</v>
      </c>
      <c r="D31" s="36">
        <f>D10/D9*100</f>
        <v>54.592788766338586</v>
      </c>
      <c r="E31" s="36">
        <f>E10/E9*100</f>
        <v>56.299989655529117</v>
      </c>
      <c r="F31" s="36">
        <f>F10/F9*100</f>
        <v>55.38538668046705</v>
      </c>
      <c r="G31" s="36">
        <f t="shared" ref="G31:L31" si="13">G10/G9*100</f>
        <v>53.680059864219885</v>
      </c>
      <c r="H31" s="36">
        <f t="shared" si="13"/>
        <v>52.815746101347827</v>
      </c>
      <c r="I31" s="36">
        <f t="shared" si="13"/>
        <v>54.116445044318183</v>
      </c>
      <c r="J31" s="36">
        <f t="shared" si="13"/>
        <v>60.158897507342424</v>
      </c>
      <c r="K31" s="36">
        <f t="shared" si="13"/>
        <v>56.633668381709114</v>
      </c>
      <c r="L31" s="36">
        <f t="shared" si="13"/>
        <v>56.194346903269462</v>
      </c>
      <c r="M31" s="36">
        <f t="shared" ref="M31:R31" si="14">M10/M9*100</f>
        <v>57.365546750742467</v>
      </c>
      <c r="N31" s="36">
        <f t="shared" si="14"/>
        <v>57.603852009797265</v>
      </c>
      <c r="O31" s="36">
        <f t="shared" si="14"/>
        <v>57.866466482936396</v>
      </c>
      <c r="P31" s="36">
        <f t="shared" si="14"/>
        <v>59.17246161333982</v>
      </c>
      <c r="Q31" s="36">
        <f t="shared" si="14"/>
        <v>59.394210275277089</v>
      </c>
      <c r="R31" s="36">
        <f t="shared" si="14"/>
        <v>61.017809665050038</v>
      </c>
      <c r="S31" s="36">
        <f t="shared" ref="S31:T31" si="15">S10/S9*100</f>
        <v>62.495450243866927</v>
      </c>
      <c r="T31" s="36">
        <f t="shared" si="15"/>
        <v>89.354725453122327</v>
      </c>
    </row>
    <row r="32" spans="1:20" ht="15" customHeight="1" x14ac:dyDescent="0.25">
      <c r="A32" s="25" t="s">
        <v>47</v>
      </c>
      <c r="B32" s="36">
        <f>B11/B9*100</f>
        <v>31.319032540992136</v>
      </c>
      <c r="C32" s="36">
        <f>C11/C9*100</f>
        <v>33.012193356465374</v>
      </c>
      <c r="D32" s="36">
        <f>D11/D9*100</f>
        <v>33.03372706303422</v>
      </c>
      <c r="E32" s="36">
        <f>E11/E9*100</f>
        <v>31.988414192614044</v>
      </c>
      <c r="F32" s="36">
        <f>F11/F9*100</f>
        <v>32.32647087362939</v>
      </c>
      <c r="G32" s="36">
        <f t="shared" ref="G32:L32" si="16">G11/G9*100</f>
        <v>33.038535652942613</v>
      </c>
      <c r="H32" s="36">
        <f t="shared" si="16"/>
        <v>32.601372569170863</v>
      </c>
      <c r="I32" s="36">
        <f t="shared" si="16"/>
        <v>31.623316153988263</v>
      </c>
      <c r="J32" s="36">
        <f t="shared" si="16"/>
        <v>33.894118533022066</v>
      </c>
      <c r="K32" s="36">
        <f t="shared" si="16"/>
        <v>35.473879975974931</v>
      </c>
      <c r="L32" s="36">
        <f t="shared" si="16"/>
        <v>34.683240201688768</v>
      </c>
      <c r="M32" s="36">
        <f t="shared" ref="M32:R32" si="17">M11/M9*100</f>
        <v>34.115796585358986</v>
      </c>
      <c r="N32" s="36">
        <f t="shared" si="17"/>
        <v>33.687665276514792</v>
      </c>
      <c r="O32" s="36">
        <f t="shared" si="17"/>
        <v>33.082418109771986</v>
      </c>
      <c r="P32" s="36">
        <f t="shared" si="17"/>
        <v>31.083360557915018</v>
      </c>
      <c r="Q32" s="36">
        <f t="shared" si="17"/>
        <v>30.323841671475314</v>
      </c>
      <c r="R32" s="36">
        <f t="shared" si="17"/>
        <v>28.966424840006948</v>
      </c>
      <c r="S32" s="36">
        <f t="shared" ref="S32:T32" si="18">S11/S9*100</f>
        <v>28.044035021541024</v>
      </c>
      <c r="T32" s="36">
        <f t="shared" si="18"/>
        <v>10.643341912084443</v>
      </c>
    </row>
    <row r="33" spans="1:20" ht="15" customHeight="1" x14ac:dyDescent="0.25">
      <c r="A33" s="25" t="s">
        <v>48</v>
      </c>
      <c r="B33" s="36">
        <f>B12/B9*100</f>
        <v>10.944615399862245</v>
      </c>
      <c r="C33" s="36">
        <f>C12/C9*100</f>
        <v>12.135448529652132</v>
      </c>
      <c r="D33" s="36">
        <f>D12/D9*100</f>
        <v>12.373484170627194</v>
      </c>
      <c r="E33" s="36">
        <f>E12/E9*100</f>
        <v>11.711596151856833</v>
      </c>
      <c r="F33" s="36">
        <f>F12/F9*100</f>
        <v>12.288142445903548</v>
      </c>
      <c r="G33" s="36">
        <f t="shared" ref="G33:L33" si="19">G12/G9*100</f>
        <v>13.281404482837504</v>
      </c>
      <c r="H33" s="36">
        <f t="shared" si="19"/>
        <v>14.582881329481308</v>
      </c>
      <c r="I33" s="36">
        <f t="shared" si="19"/>
        <v>14.260238801693554</v>
      </c>
      <c r="J33" s="36">
        <f t="shared" si="19"/>
        <v>5.9469839596355145</v>
      </c>
      <c r="K33" s="36">
        <f t="shared" si="19"/>
        <v>7.892451642315959</v>
      </c>
      <c r="L33" s="36">
        <f t="shared" si="19"/>
        <v>9.1224128950417587</v>
      </c>
      <c r="M33" s="36">
        <f t="shared" ref="M33:R33" si="20">M12/M9*100</f>
        <v>8.5186566638985468</v>
      </c>
      <c r="N33" s="36">
        <f t="shared" si="20"/>
        <v>8.7084827136879444</v>
      </c>
      <c r="O33" s="36">
        <f t="shared" si="20"/>
        <v>9.0511154072916238</v>
      </c>
      <c r="P33" s="36">
        <f t="shared" si="20"/>
        <v>9.7441778287451584</v>
      </c>
      <c r="Q33" s="36">
        <f t="shared" si="20"/>
        <v>10.281948053247589</v>
      </c>
      <c r="R33" s="36">
        <f t="shared" si="20"/>
        <v>10.015765494943016</v>
      </c>
      <c r="S33" s="36">
        <f t="shared" ref="S33:T33" si="21">S12/S9*100</f>
        <v>9.460514734592044</v>
      </c>
      <c r="T33" s="36">
        <f t="shared" si="21"/>
        <v>1.9326347932241822E-3</v>
      </c>
    </row>
    <row r="34" spans="1:20" ht="15" customHeight="1" x14ac:dyDescent="0.25">
      <c r="A34" s="26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</row>
    <row r="35" spans="1:20" ht="15" customHeight="1" x14ac:dyDescent="0.25">
      <c r="A35" s="24" t="s">
        <v>23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</row>
    <row r="36" spans="1:20" ht="15" customHeight="1" x14ac:dyDescent="0.25">
      <c r="A36" s="25" t="s">
        <v>46</v>
      </c>
      <c r="B36" s="36">
        <f>B15/B14*100</f>
        <v>54.657691946245656</v>
      </c>
      <c r="C36" s="36">
        <f>C15/C14*100</f>
        <v>51.709667991905192</v>
      </c>
      <c r="D36" s="36">
        <f>D15/D14*100</f>
        <v>51.382178927237376</v>
      </c>
      <c r="E36" s="36">
        <f>E15/E14*100</f>
        <v>53.250598462895304</v>
      </c>
      <c r="F36" s="36">
        <f>F15/F14*100</f>
        <v>52.604271350911716</v>
      </c>
      <c r="G36" s="36">
        <f t="shared" ref="G36:L36" si="22">G15/G14*100</f>
        <v>50.568378158840709</v>
      </c>
      <c r="H36" s="36">
        <f t="shared" si="22"/>
        <v>49.75801626130724</v>
      </c>
      <c r="I36" s="36">
        <f t="shared" si="22"/>
        <v>51.006260497785924</v>
      </c>
      <c r="J36" s="36">
        <f t="shared" si="22"/>
        <v>58.388614371462268</v>
      </c>
      <c r="K36" s="36">
        <f t="shared" si="22"/>
        <v>54.462029137572813</v>
      </c>
      <c r="L36" s="36">
        <f t="shared" si="22"/>
        <v>54.018719115096381</v>
      </c>
      <c r="M36" s="36">
        <f t="shared" ref="M36:R36" si="23">M15/M14*100</f>
        <v>54.859223320696138</v>
      </c>
      <c r="N36" s="36">
        <f t="shared" si="23"/>
        <v>55.018821837348796</v>
      </c>
      <c r="O36" s="36">
        <f t="shared" si="23"/>
        <v>55.105703793213387</v>
      </c>
      <c r="P36" s="36">
        <f t="shared" si="23"/>
        <v>56.390162952036327</v>
      </c>
      <c r="Q36" s="36">
        <f t="shared" si="23"/>
        <v>56.511691397853589</v>
      </c>
      <c r="R36" s="36">
        <f t="shared" si="23"/>
        <v>58.280103956107418</v>
      </c>
      <c r="S36" s="36">
        <f t="shared" ref="S36:T36" si="24">S15/S14*100</f>
        <v>59.640882086702518</v>
      </c>
      <c r="T36" s="36">
        <f t="shared" si="24"/>
        <v>90.123533861645015</v>
      </c>
    </row>
    <row r="37" spans="1:20" ht="15" customHeight="1" x14ac:dyDescent="0.25">
      <c r="A37" s="25" t="s">
        <v>47</v>
      </c>
      <c r="B37" s="36">
        <f>B16/B14*100</f>
        <v>33.227022836199602</v>
      </c>
      <c r="C37" s="36">
        <f>C16/C14*100</f>
        <v>34.829143484182609</v>
      </c>
      <c r="D37" s="36">
        <f>D16/D14*100</f>
        <v>34.93564583344309</v>
      </c>
      <c r="E37" s="36">
        <f>E16/E14*100</f>
        <v>33.753791880288034</v>
      </c>
      <c r="F37" s="36">
        <f>F16/F14*100</f>
        <v>33.922135955912253</v>
      </c>
      <c r="G37" s="36">
        <f t="shared" ref="G37:L37" si="25">G16/G14*100</f>
        <v>34.824325597885355</v>
      </c>
      <c r="H37" s="36">
        <f t="shared" si="25"/>
        <v>34.20594136074056</v>
      </c>
      <c r="I37" s="36">
        <f t="shared" si="25"/>
        <v>33.247824095281722</v>
      </c>
      <c r="J37" s="36">
        <f t="shared" si="25"/>
        <v>35.439785686412925</v>
      </c>
      <c r="K37" s="36">
        <f t="shared" si="25"/>
        <v>37.140204271123487</v>
      </c>
      <c r="L37" s="36">
        <f t="shared" si="25"/>
        <v>36.188516542854337</v>
      </c>
      <c r="M37" s="36">
        <f t="shared" ref="M37:R37" si="26">M16/M14*100</f>
        <v>35.902218212995585</v>
      </c>
      <c r="N37" s="36">
        <f t="shared" si="26"/>
        <v>35.501159039503762</v>
      </c>
      <c r="O37" s="36">
        <f t="shared" si="26"/>
        <v>35.030839293235033</v>
      </c>
      <c r="P37" s="36">
        <f t="shared" si="26"/>
        <v>32.801684068192472</v>
      </c>
      <c r="Q37" s="36">
        <f t="shared" si="26"/>
        <v>32.091839285096299</v>
      </c>
      <c r="R37" s="36">
        <f t="shared" si="26"/>
        <v>30.59967273077293</v>
      </c>
      <c r="S37" s="36">
        <f t="shared" ref="S37:T37" si="27">S16/S14*100</f>
        <v>29.805037235377789</v>
      </c>
      <c r="T37" s="36">
        <f t="shared" si="27"/>
        <v>9.8764661383549868</v>
      </c>
    </row>
    <row r="38" spans="1:20" ht="15" customHeight="1" x14ac:dyDescent="0.25">
      <c r="A38" s="25" t="s">
        <v>48</v>
      </c>
      <c r="B38" s="36">
        <f>B17/B14*100</f>
        <v>12.115285217554742</v>
      </c>
      <c r="C38" s="36">
        <f>C17/C14*100</f>
        <v>13.461188523912194</v>
      </c>
      <c r="D38" s="36">
        <f>D17/D14*100</f>
        <v>13.682175239319527</v>
      </c>
      <c r="E38" s="36">
        <f>E17/E14*100</f>
        <v>12.995609656816661</v>
      </c>
      <c r="F38" s="36">
        <f>F17/F14*100</f>
        <v>13.473592693176029</v>
      </c>
      <c r="G38" s="36">
        <f t="shared" ref="G38:L38" si="28">G17/G14*100</f>
        <v>14.607296243273929</v>
      </c>
      <c r="H38" s="36">
        <f t="shared" si="28"/>
        <v>16.036042377952199</v>
      </c>
      <c r="I38" s="36">
        <f t="shared" si="28"/>
        <v>15.745915406932356</v>
      </c>
      <c r="J38" s="36">
        <f t="shared" si="28"/>
        <v>6.1715999421248089</v>
      </c>
      <c r="K38" s="36">
        <f t="shared" si="28"/>
        <v>8.3977665913036965</v>
      </c>
      <c r="L38" s="36">
        <f t="shared" si="28"/>
        <v>9.7927643420492849</v>
      </c>
      <c r="M38" s="36">
        <f t="shared" ref="M38:R38" si="29">M17/M14*100</f>
        <v>9.2385584663082749</v>
      </c>
      <c r="N38" s="36">
        <f t="shared" si="29"/>
        <v>9.4800191231474464</v>
      </c>
      <c r="O38" s="36">
        <f t="shared" si="29"/>
        <v>9.8634569135515768</v>
      </c>
      <c r="P38" s="36">
        <f t="shared" si="29"/>
        <v>10.808152979771206</v>
      </c>
      <c r="Q38" s="36">
        <f t="shared" si="29"/>
        <v>11.3964693170501</v>
      </c>
      <c r="R38" s="36">
        <f t="shared" si="29"/>
        <v>11.120223313119645</v>
      </c>
      <c r="S38" s="36">
        <f t="shared" ref="S38:T38" si="30">S17/S14*100</f>
        <v>10.554080677919687</v>
      </c>
      <c r="T38" s="36">
        <f t="shared" si="30"/>
        <v>0</v>
      </c>
    </row>
    <row r="39" spans="1:20" ht="15" customHeight="1" x14ac:dyDescent="0.25">
      <c r="A39" s="26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</row>
    <row r="40" spans="1:20" ht="15" customHeight="1" x14ac:dyDescent="0.25">
      <c r="A40" s="24" t="s">
        <v>24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</row>
    <row r="41" spans="1:20" ht="15" customHeight="1" x14ac:dyDescent="0.25">
      <c r="A41" s="25" t="s">
        <v>46</v>
      </c>
      <c r="B41" s="36">
        <f>B20/B19*100</f>
        <v>75.986190790475703</v>
      </c>
      <c r="C41" s="36">
        <f>C20/C19*100</f>
        <v>74.424527848527077</v>
      </c>
      <c r="D41" s="36">
        <f>D20/D19*100</f>
        <v>74.025847828199403</v>
      </c>
      <c r="E41" s="36">
        <f>E20/E19*100</f>
        <v>74.590796126488996</v>
      </c>
      <c r="F41" s="36">
        <f>F20/F19*100</f>
        <v>74.657438803474392</v>
      </c>
      <c r="G41" s="36">
        <f t="shared" ref="G41:L41" si="31">G20/G19*100</f>
        <v>74.689333793579564</v>
      </c>
      <c r="H41" s="36">
        <f t="shared" si="31"/>
        <v>72.372296558108218</v>
      </c>
      <c r="I41" s="36">
        <f t="shared" si="31"/>
        <v>74.86799983370058</v>
      </c>
      <c r="J41" s="36">
        <f t="shared" si="31"/>
        <v>72.402747761654823</v>
      </c>
      <c r="K41" s="36">
        <f t="shared" si="31"/>
        <v>72.680871749169569</v>
      </c>
      <c r="L41" s="36">
        <f t="shared" si="31"/>
        <v>71.04518130696141</v>
      </c>
      <c r="M41" s="36">
        <f t="shared" ref="M41:R41" si="32">M20/M19*100</f>
        <v>74.406182520740998</v>
      </c>
      <c r="N41" s="36">
        <f t="shared" si="32"/>
        <v>75.653130095173097</v>
      </c>
      <c r="O41" s="36">
        <f t="shared" si="32"/>
        <v>78.211363285471663</v>
      </c>
      <c r="P41" s="36">
        <f t="shared" si="32"/>
        <v>79.331264108352144</v>
      </c>
      <c r="Q41" s="36">
        <f t="shared" si="32"/>
        <v>79.722172751558332</v>
      </c>
      <c r="R41" s="36">
        <f t="shared" si="32"/>
        <v>80.652647363347498</v>
      </c>
      <c r="S41" s="36">
        <f t="shared" ref="S41:T41" si="33">S20/S19*100</f>
        <v>83.433248375632701</v>
      </c>
      <c r="T41" s="36">
        <f t="shared" si="33"/>
        <v>86.81343117633979</v>
      </c>
    </row>
    <row r="42" spans="1:20" ht="15" customHeight="1" x14ac:dyDescent="0.25">
      <c r="A42" s="25" t="s">
        <v>47</v>
      </c>
      <c r="B42" s="36">
        <f>B21/B19*100</f>
        <v>20.307661065136823</v>
      </c>
      <c r="C42" s="36">
        <f>C21/C19*100</f>
        <v>21.855927723581143</v>
      </c>
      <c r="D42" s="36">
        <f>D21/D19*100</f>
        <v>21.742299096297735</v>
      </c>
      <c r="E42" s="36">
        <f>E21/E19*100</f>
        <v>21.689947724740765</v>
      </c>
      <c r="F42" s="36">
        <f>F21/F19*100</f>
        <v>21.310790097078357</v>
      </c>
      <c r="G42" s="36">
        <f t="shared" ref="G42:L42" si="34">G21/G19*100</f>
        <v>21.017431826026925</v>
      </c>
      <c r="H42" s="36">
        <f t="shared" si="34"/>
        <v>22.910881090633676</v>
      </c>
      <c r="I42" s="36">
        <f t="shared" si="34"/>
        <v>20.970357128008978</v>
      </c>
      <c r="J42" s="36">
        <f t="shared" si="34"/>
        <v>24.127817227539364</v>
      </c>
      <c r="K42" s="36">
        <f t="shared" si="34"/>
        <v>23.677387993194525</v>
      </c>
      <c r="L42" s="36">
        <f t="shared" si="34"/>
        <v>24.952491758774482</v>
      </c>
      <c r="M42" s="36">
        <f t="shared" ref="M42:R42" si="35">M21/M19*100</f>
        <v>22.214645603667083</v>
      </c>
      <c r="N42" s="36">
        <f t="shared" si="35"/>
        <v>21.522011147764761</v>
      </c>
      <c r="O42" s="36">
        <f t="shared" si="35"/>
        <v>19.179404045082599</v>
      </c>
      <c r="P42" s="36">
        <f t="shared" si="35"/>
        <v>18.661822799097067</v>
      </c>
      <c r="Q42" s="36">
        <f t="shared" si="35"/>
        <v>17.830810329474623</v>
      </c>
      <c r="R42" s="36">
        <f t="shared" si="35"/>
        <v>17.458673997643615</v>
      </c>
      <c r="S42" s="36">
        <f t="shared" ref="S42:T42" si="36">S21/S19*100</f>
        <v>14.969307534910437</v>
      </c>
      <c r="T42" s="36">
        <f t="shared" si="36"/>
        <v>13.164331776740049</v>
      </c>
    </row>
    <row r="43" spans="1:20" s="28" customFormat="1" ht="15" customHeight="1" x14ac:dyDescent="0.25">
      <c r="A43" s="25" t="s">
        <v>48</v>
      </c>
      <c r="B43" s="36">
        <f>B22/B19*100</f>
        <v>3.7061481443874702</v>
      </c>
      <c r="C43" s="36">
        <f>C22/C19*100</f>
        <v>3.719544427891778</v>
      </c>
      <c r="D43" s="36">
        <f>D22/D19*100</f>
        <v>4.2318530755028663</v>
      </c>
      <c r="E43" s="36">
        <f>E22/E19*100</f>
        <v>3.719256148770246</v>
      </c>
      <c r="F43" s="36">
        <f>F22/F19*100</f>
        <v>4.0317710994472575</v>
      </c>
      <c r="G43" s="36">
        <f t="shared" ref="G43:L43" si="37">G22/G19*100</f>
        <v>4.2932343803935105</v>
      </c>
      <c r="H43" s="36">
        <f t="shared" si="37"/>
        <v>4.7168223512581005</v>
      </c>
      <c r="I43" s="36">
        <f t="shared" si="37"/>
        <v>4.1616430382904417</v>
      </c>
      <c r="J43" s="36">
        <f t="shared" si="37"/>
        <v>3.4694350108058041</v>
      </c>
      <c r="K43" s="36">
        <f t="shared" si="37"/>
        <v>3.6417402576359073</v>
      </c>
      <c r="L43" s="36">
        <f t="shared" si="37"/>
        <v>4.002326934264107</v>
      </c>
      <c r="M43" s="36">
        <f t="shared" ref="M43:R43" si="38">M22/M19*100</f>
        <v>3.3791718755919233</v>
      </c>
      <c r="N43" s="36">
        <f t="shared" si="38"/>
        <v>2.8248587570621471</v>
      </c>
      <c r="O43" s="36">
        <f t="shared" si="38"/>
        <v>2.6092326694457308</v>
      </c>
      <c r="P43" s="36">
        <f t="shared" si="38"/>
        <v>2.0069130925507901</v>
      </c>
      <c r="Q43" s="36">
        <f t="shared" si="38"/>
        <v>2.4470169189670528</v>
      </c>
      <c r="R43" s="36">
        <f t="shared" si="38"/>
        <v>1.8886786390088901</v>
      </c>
      <c r="S43" s="36">
        <f t="shared" ref="S43:T43" si="39">S22/S19*100</f>
        <v>1.5974440894568689</v>
      </c>
      <c r="T43" s="36">
        <f t="shared" si="39"/>
        <v>2.2237046920169E-2</v>
      </c>
    </row>
    <row r="44" spans="1:20" ht="15" customHeight="1" x14ac:dyDescent="0.25">
      <c r="A44" s="26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</row>
    <row r="45" spans="1:20" ht="15" customHeight="1" x14ac:dyDescent="0.25">
      <c r="A45" s="24" t="s">
        <v>245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</row>
    <row r="46" spans="1:20" ht="15" customHeight="1" x14ac:dyDescent="0.25">
      <c r="A46" s="25" t="s">
        <v>46</v>
      </c>
      <c r="B46" s="36">
        <f>B25/B24*100</f>
        <v>71.629829593386191</v>
      </c>
      <c r="C46" s="36">
        <f>C25/C24*100</f>
        <v>68.43731729725215</v>
      </c>
      <c r="D46" s="36">
        <f>D25/D24*100</f>
        <v>72.027972027972027</v>
      </c>
      <c r="E46" s="36">
        <f>E25/E24*100</f>
        <v>73.202505219206685</v>
      </c>
      <c r="F46" s="36">
        <f>F25/F24*100</f>
        <v>70.556023588879526</v>
      </c>
      <c r="G46" s="36">
        <f t="shared" ref="G46:L46" si="40">G25/G24*100</f>
        <v>71.008897095853612</v>
      </c>
      <c r="H46" s="36">
        <f t="shared" si="40"/>
        <v>72.550364337762545</v>
      </c>
      <c r="I46" s="36">
        <f t="shared" si="40"/>
        <v>71.970266432807151</v>
      </c>
      <c r="J46" s="36">
        <f t="shared" si="40"/>
        <v>67.621430420153573</v>
      </c>
      <c r="K46" s="36">
        <f t="shared" si="40"/>
        <v>67.520180539883683</v>
      </c>
      <c r="L46" s="36">
        <f t="shared" si="40"/>
        <v>68.62892451569806</v>
      </c>
      <c r="M46" s="36">
        <f t="shared" ref="M46:R46" si="41">M25/M24*100</f>
        <v>71.647280191583988</v>
      </c>
      <c r="N46" s="36">
        <f t="shared" si="41"/>
        <v>71.874200971618507</v>
      </c>
      <c r="O46" s="36">
        <f t="shared" si="41"/>
        <v>72.681682957926057</v>
      </c>
      <c r="P46" s="36">
        <f t="shared" si="41"/>
        <v>72.690265486725664</v>
      </c>
      <c r="Q46" s="36">
        <f t="shared" si="41"/>
        <v>74.727911560545039</v>
      </c>
      <c r="R46" s="36">
        <f t="shared" si="41"/>
        <v>74.841256221039984</v>
      </c>
      <c r="S46" s="36">
        <f t="shared" ref="S46:T46" si="42">S25/S24*100</f>
        <v>77.122868386532573</v>
      </c>
      <c r="T46" s="36">
        <f t="shared" si="42"/>
        <v>76.740435444852622</v>
      </c>
    </row>
    <row r="47" spans="1:20" ht="15" customHeight="1" x14ac:dyDescent="0.25">
      <c r="A47" s="25" t="s">
        <v>47</v>
      </c>
      <c r="B47" s="36">
        <f>B26/B24*100</f>
        <v>22.211911591024126</v>
      </c>
      <c r="C47" s="36">
        <f>C26/C24*100</f>
        <v>24.880982209972437</v>
      </c>
      <c r="D47" s="36">
        <f>D26/D24*100</f>
        <v>22.327672327672328</v>
      </c>
      <c r="E47" s="36">
        <f>E26/E24*100</f>
        <v>21.636743215031316</v>
      </c>
      <c r="F47" s="36">
        <f>F26/F24*100</f>
        <v>23.546756529064869</v>
      </c>
      <c r="G47" s="36">
        <f t="shared" ref="G47:L47" si="43">G26/G24*100</f>
        <v>23.02333389289911</v>
      </c>
      <c r="H47" s="36">
        <f t="shared" si="43"/>
        <v>21.080154307758249</v>
      </c>
      <c r="I47" s="36">
        <f t="shared" si="43"/>
        <v>21.924329741919319</v>
      </c>
      <c r="J47" s="36">
        <f t="shared" si="43"/>
        <v>25.312742645155723</v>
      </c>
      <c r="K47" s="36">
        <f t="shared" si="43"/>
        <v>26.013366895234789</v>
      </c>
      <c r="L47" s="36">
        <f t="shared" si="43"/>
        <v>24.90814963259853</v>
      </c>
      <c r="M47" s="36">
        <f t="shared" ref="M47:R47" si="44">M26/M24*100</f>
        <v>23.383510092370852</v>
      </c>
      <c r="N47" s="36">
        <f t="shared" si="44"/>
        <v>22.560300008522969</v>
      </c>
      <c r="O47" s="36">
        <f t="shared" si="44"/>
        <v>21.623459413514663</v>
      </c>
      <c r="P47" s="36">
        <f t="shared" si="44"/>
        <v>22.663716814159294</v>
      </c>
      <c r="Q47" s="36">
        <f t="shared" si="44"/>
        <v>20.978661410575029</v>
      </c>
      <c r="R47" s="36">
        <f t="shared" si="44"/>
        <v>20.224815513986613</v>
      </c>
      <c r="S47" s="36">
        <f t="shared" ref="S47:T47" si="45">S26/S24*100</f>
        <v>19.405334499344118</v>
      </c>
      <c r="T47" s="36">
        <f t="shared" si="45"/>
        <v>23.259564555147389</v>
      </c>
    </row>
    <row r="48" spans="1:20" ht="15" customHeight="1" thickBot="1" x14ac:dyDescent="0.3">
      <c r="A48" s="21" t="s">
        <v>48</v>
      </c>
      <c r="B48" s="37">
        <f>B27/B24*100</f>
        <v>6.158258815589674</v>
      </c>
      <c r="C48" s="37">
        <f>C27/C24*100</f>
        <v>6.6817004927754109</v>
      </c>
      <c r="D48" s="37">
        <f>D27/D24*100</f>
        <v>5.6443556443556444</v>
      </c>
      <c r="E48" s="37">
        <f>E27/E24*100</f>
        <v>5.1607515657620038</v>
      </c>
      <c r="F48" s="37">
        <f>F27/F24*100</f>
        <v>5.8972198820556025</v>
      </c>
      <c r="G48" s="37">
        <f t="shared" ref="G48:L48" si="46">G27/G24*100</f>
        <v>5.9677690112472721</v>
      </c>
      <c r="H48" s="37">
        <f t="shared" si="46"/>
        <v>6.3694813544792117</v>
      </c>
      <c r="I48" s="37">
        <f t="shared" si="46"/>
        <v>6.1054038252735321</v>
      </c>
      <c r="J48" s="37">
        <f t="shared" si="46"/>
        <v>7.0658269346907083</v>
      </c>
      <c r="K48" s="37">
        <f t="shared" si="46"/>
        <v>6.4664525648815214</v>
      </c>
      <c r="L48" s="37">
        <f t="shared" si="46"/>
        <v>6.4629258517034067</v>
      </c>
      <c r="M48" s="37">
        <f t="shared" ref="M48:R48" si="47">M27/M24*100</f>
        <v>4.9692097160451594</v>
      </c>
      <c r="N48" s="37">
        <f t="shared" si="47"/>
        <v>5.5654990198585184</v>
      </c>
      <c r="O48" s="37">
        <f t="shared" si="47"/>
        <v>5.6948576285592862</v>
      </c>
      <c r="P48" s="37">
        <f t="shared" si="47"/>
        <v>4.6460176991150446</v>
      </c>
      <c r="Q48" s="37">
        <f t="shared" si="47"/>
        <v>4.2934270288799388</v>
      </c>
      <c r="R48" s="37">
        <f t="shared" si="47"/>
        <v>4.9339282649733995</v>
      </c>
      <c r="S48" s="37">
        <f t="shared" ref="S48:T48" si="48">S27/S24*100</f>
        <v>3.4717971141233055</v>
      </c>
      <c r="T48" s="37">
        <f t="shared" si="48"/>
        <v>0</v>
      </c>
    </row>
    <row r="49" spans="1:20" ht="15" customHeight="1" x14ac:dyDescent="0.25">
      <c r="A49" s="320" t="s">
        <v>244</v>
      </c>
      <c r="B49" s="320"/>
      <c r="C49" s="320"/>
      <c r="D49" s="320"/>
      <c r="E49" s="320"/>
      <c r="F49" s="320"/>
      <c r="G49" s="320"/>
      <c r="H49" s="320"/>
      <c r="I49" s="320"/>
      <c r="J49" s="320"/>
      <c r="K49" s="320"/>
      <c r="L49" s="320"/>
      <c r="M49" s="320"/>
      <c r="N49" s="320"/>
      <c r="O49" s="320"/>
      <c r="P49" s="320"/>
      <c r="Q49" s="320"/>
      <c r="R49" s="320"/>
      <c r="S49" s="67"/>
      <c r="T49" s="67"/>
    </row>
    <row r="50" spans="1:20" ht="15" customHeight="1" x14ac:dyDescent="0.25">
      <c r="A50" s="321" t="s">
        <v>242</v>
      </c>
      <c r="B50" s="321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321"/>
      <c r="S50" s="273"/>
      <c r="T50" s="306"/>
    </row>
    <row r="61" spans="1:20" ht="15" customHeight="1" x14ac:dyDescent="0.25">
      <c r="A61" s="28"/>
    </row>
    <row r="62" spans="1:20" ht="15" customHeight="1" x14ac:dyDescent="0.25">
      <c r="A62" s="28"/>
      <c r="B62" s="28"/>
    </row>
    <row r="63" spans="1:20" ht="15" customHeight="1" x14ac:dyDescent="0.25">
      <c r="A63" s="28"/>
      <c r="B63" s="28"/>
    </row>
    <row r="64" spans="1:20" ht="15" customHeight="1" x14ac:dyDescent="0.25">
      <c r="A64" s="28"/>
      <c r="B64" s="28"/>
    </row>
    <row r="65" spans="1:2" ht="15" customHeight="1" x14ac:dyDescent="0.25">
      <c r="A65" s="28"/>
      <c r="B65" s="28"/>
    </row>
    <row r="66" spans="1:2" ht="15" customHeight="1" x14ac:dyDescent="0.25">
      <c r="B66" s="28"/>
    </row>
  </sheetData>
  <mergeCells count="6">
    <mergeCell ref="V2:W3"/>
    <mergeCell ref="A49:R49"/>
    <mergeCell ref="A50:R50"/>
    <mergeCell ref="A5:R5"/>
    <mergeCell ref="A29:R29"/>
    <mergeCell ref="A8:R8"/>
  </mergeCells>
  <hyperlinks>
    <hyperlink ref="V2" r:id="rId1" location="INDICE!A1"/>
    <hyperlink ref="V2:W3" location="INDICE!A1" display="INDICE"/>
  </hyperlinks>
  <printOptions horizontalCentered="1"/>
  <pageMargins left="0.59055118110236227" right="0.59055118110236227" top="0.43307086614173229" bottom="0.59055118110236227" header="0.15748031496062992" footer="0"/>
  <pageSetup scale="69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AA296"/>
  <sheetViews>
    <sheetView zoomScaleNormal="100" zoomScaleSheetLayoutView="100" workbookViewId="0">
      <selection activeCell="N5" sqref="N5"/>
    </sheetView>
  </sheetViews>
  <sheetFormatPr baseColWidth="10" defaultColWidth="11" defaultRowHeight="15" customHeight="1" x14ac:dyDescent="0.25"/>
  <cols>
    <col min="1" max="1" width="22.28515625" style="42" customWidth="1"/>
    <col min="2" max="20" width="8.42578125" style="46" customWidth="1"/>
    <col min="21" max="25" width="11.42578125" style="46" customWidth="1"/>
    <col min="26" max="258" width="11" style="46"/>
    <col min="259" max="259" width="28.140625" style="46" customWidth="1"/>
    <col min="260" max="275" width="8.28515625" style="46" customWidth="1"/>
    <col min="276" max="514" width="11" style="46"/>
    <col min="515" max="515" width="28.140625" style="46" customWidth="1"/>
    <col min="516" max="531" width="8.28515625" style="46" customWidth="1"/>
    <col min="532" max="770" width="11" style="46"/>
    <col min="771" max="771" width="28.140625" style="46" customWidth="1"/>
    <col min="772" max="787" width="8.28515625" style="46" customWidth="1"/>
    <col min="788" max="1026" width="11" style="46"/>
    <col min="1027" max="1027" width="28.140625" style="46" customWidth="1"/>
    <col min="1028" max="1043" width="8.28515625" style="46" customWidth="1"/>
    <col min="1044" max="1282" width="11" style="46"/>
    <col min="1283" max="1283" width="28.140625" style="46" customWidth="1"/>
    <col min="1284" max="1299" width="8.28515625" style="46" customWidth="1"/>
    <col min="1300" max="1538" width="11" style="46"/>
    <col min="1539" max="1539" width="28.140625" style="46" customWidth="1"/>
    <col min="1540" max="1555" width="8.28515625" style="46" customWidth="1"/>
    <col min="1556" max="1794" width="11" style="46"/>
    <col min="1795" max="1795" width="28.140625" style="46" customWidth="1"/>
    <col min="1796" max="1811" width="8.28515625" style="46" customWidth="1"/>
    <col min="1812" max="2050" width="11" style="46"/>
    <col min="2051" max="2051" width="28.140625" style="46" customWidth="1"/>
    <col min="2052" max="2067" width="8.28515625" style="46" customWidth="1"/>
    <col min="2068" max="2306" width="11" style="46"/>
    <col min="2307" max="2307" width="28.140625" style="46" customWidth="1"/>
    <col min="2308" max="2323" width="8.28515625" style="46" customWidth="1"/>
    <col min="2324" max="2562" width="11" style="46"/>
    <col min="2563" max="2563" width="28.140625" style="46" customWidth="1"/>
    <col min="2564" max="2579" width="8.28515625" style="46" customWidth="1"/>
    <col min="2580" max="2818" width="11" style="46"/>
    <col min="2819" max="2819" width="28.140625" style="46" customWidth="1"/>
    <col min="2820" max="2835" width="8.28515625" style="46" customWidth="1"/>
    <col min="2836" max="3074" width="11" style="46"/>
    <col min="3075" max="3075" width="28.140625" style="46" customWidth="1"/>
    <col min="3076" max="3091" width="8.28515625" style="46" customWidth="1"/>
    <col min="3092" max="3330" width="11" style="46"/>
    <col min="3331" max="3331" width="28.140625" style="46" customWidth="1"/>
    <col min="3332" max="3347" width="8.28515625" style="46" customWidth="1"/>
    <col min="3348" max="3586" width="11" style="46"/>
    <col min="3587" max="3587" width="28.140625" style="46" customWidth="1"/>
    <col min="3588" max="3603" width="8.28515625" style="46" customWidth="1"/>
    <col min="3604" max="3842" width="11" style="46"/>
    <col min="3843" max="3843" width="28.140625" style="46" customWidth="1"/>
    <col min="3844" max="3859" width="8.28515625" style="46" customWidth="1"/>
    <col min="3860" max="4098" width="11" style="46"/>
    <col min="4099" max="4099" width="28.140625" style="46" customWidth="1"/>
    <col min="4100" max="4115" width="8.28515625" style="46" customWidth="1"/>
    <col min="4116" max="4354" width="11" style="46"/>
    <col min="4355" max="4355" width="28.140625" style="46" customWidth="1"/>
    <col min="4356" max="4371" width="8.28515625" style="46" customWidth="1"/>
    <col min="4372" max="4610" width="11" style="46"/>
    <col min="4611" max="4611" width="28.140625" style="46" customWidth="1"/>
    <col min="4612" max="4627" width="8.28515625" style="46" customWidth="1"/>
    <col min="4628" max="4866" width="11" style="46"/>
    <col min="4867" max="4867" width="28.140625" style="46" customWidth="1"/>
    <col min="4868" max="4883" width="8.28515625" style="46" customWidth="1"/>
    <col min="4884" max="5122" width="11" style="46"/>
    <col min="5123" max="5123" width="28.140625" style="46" customWidth="1"/>
    <col min="5124" max="5139" width="8.28515625" style="46" customWidth="1"/>
    <col min="5140" max="5378" width="11" style="46"/>
    <col min="5379" max="5379" width="28.140625" style="46" customWidth="1"/>
    <col min="5380" max="5395" width="8.28515625" style="46" customWidth="1"/>
    <col min="5396" max="5634" width="11" style="46"/>
    <col min="5635" max="5635" width="28.140625" style="46" customWidth="1"/>
    <col min="5636" max="5651" width="8.28515625" style="46" customWidth="1"/>
    <col min="5652" max="5890" width="11" style="46"/>
    <col min="5891" max="5891" width="28.140625" style="46" customWidth="1"/>
    <col min="5892" max="5907" width="8.28515625" style="46" customWidth="1"/>
    <col min="5908" max="6146" width="11" style="46"/>
    <col min="6147" max="6147" width="28.140625" style="46" customWidth="1"/>
    <col min="6148" max="6163" width="8.28515625" style="46" customWidth="1"/>
    <col min="6164" max="6402" width="11" style="46"/>
    <col min="6403" max="6403" width="28.140625" style="46" customWidth="1"/>
    <col min="6404" max="6419" width="8.28515625" style="46" customWidth="1"/>
    <col min="6420" max="6658" width="11" style="46"/>
    <col min="6659" max="6659" width="28.140625" style="46" customWidth="1"/>
    <col min="6660" max="6675" width="8.28515625" style="46" customWidth="1"/>
    <col min="6676" max="6914" width="11" style="46"/>
    <col min="6915" max="6915" width="28.140625" style="46" customWidth="1"/>
    <col min="6916" max="6931" width="8.28515625" style="46" customWidth="1"/>
    <col min="6932" max="7170" width="11" style="46"/>
    <col min="7171" max="7171" width="28.140625" style="46" customWidth="1"/>
    <col min="7172" max="7187" width="8.28515625" style="46" customWidth="1"/>
    <col min="7188" max="7426" width="11" style="46"/>
    <col min="7427" max="7427" width="28.140625" style="46" customWidth="1"/>
    <col min="7428" max="7443" width="8.28515625" style="46" customWidth="1"/>
    <col min="7444" max="7682" width="11" style="46"/>
    <col min="7683" max="7683" width="28.140625" style="46" customWidth="1"/>
    <col min="7684" max="7699" width="8.28515625" style="46" customWidth="1"/>
    <col min="7700" max="7938" width="11" style="46"/>
    <col min="7939" max="7939" width="28.140625" style="46" customWidth="1"/>
    <col min="7940" max="7955" width="8.28515625" style="46" customWidth="1"/>
    <col min="7956" max="8194" width="11" style="46"/>
    <col min="8195" max="8195" width="28.140625" style="46" customWidth="1"/>
    <col min="8196" max="8211" width="8.28515625" style="46" customWidth="1"/>
    <col min="8212" max="8450" width="11" style="46"/>
    <col min="8451" max="8451" width="28.140625" style="46" customWidth="1"/>
    <col min="8452" max="8467" width="8.28515625" style="46" customWidth="1"/>
    <col min="8468" max="8706" width="11" style="46"/>
    <col min="8707" max="8707" width="28.140625" style="46" customWidth="1"/>
    <col min="8708" max="8723" width="8.28515625" style="46" customWidth="1"/>
    <col min="8724" max="8962" width="11" style="46"/>
    <col min="8963" max="8963" width="28.140625" style="46" customWidth="1"/>
    <col min="8964" max="8979" width="8.28515625" style="46" customWidth="1"/>
    <col min="8980" max="9218" width="11" style="46"/>
    <col min="9219" max="9219" width="28.140625" style="46" customWidth="1"/>
    <col min="9220" max="9235" width="8.28515625" style="46" customWidth="1"/>
    <col min="9236" max="9474" width="11" style="46"/>
    <col min="9475" max="9475" width="28.140625" style="46" customWidth="1"/>
    <col min="9476" max="9491" width="8.28515625" style="46" customWidth="1"/>
    <col min="9492" max="9730" width="11" style="46"/>
    <col min="9731" max="9731" width="28.140625" style="46" customWidth="1"/>
    <col min="9732" max="9747" width="8.28515625" style="46" customWidth="1"/>
    <col min="9748" max="9986" width="11" style="46"/>
    <col min="9987" max="9987" width="28.140625" style="46" customWidth="1"/>
    <col min="9988" max="10003" width="8.28515625" style="46" customWidth="1"/>
    <col min="10004" max="10242" width="11" style="46"/>
    <col min="10243" max="10243" width="28.140625" style="46" customWidth="1"/>
    <col min="10244" max="10259" width="8.28515625" style="46" customWidth="1"/>
    <col min="10260" max="10498" width="11" style="46"/>
    <col min="10499" max="10499" width="28.140625" style="46" customWidth="1"/>
    <col min="10500" max="10515" width="8.28515625" style="46" customWidth="1"/>
    <col min="10516" max="10754" width="11" style="46"/>
    <col min="10755" max="10755" width="28.140625" style="46" customWidth="1"/>
    <col min="10756" max="10771" width="8.28515625" style="46" customWidth="1"/>
    <col min="10772" max="11010" width="11" style="46"/>
    <col min="11011" max="11011" width="28.140625" style="46" customWidth="1"/>
    <col min="11012" max="11027" width="8.28515625" style="46" customWidth="1"/>
    <col min="11028" max="11266" width="11" style="46"/>
    <col min="11267" max="11267" width="28.140625" style="46" customWidth="1"/>
    <col min="11268" max="11283" width="8.28515625" style="46" customWidth="1"/>
    <col min="11284" max="11522" width="11" style="46"/>
    <col min="11523" max="11523" width="28.140625" style="46" customWidth="1"/>
    <col min="11524" max="11539" width="8.28515625" style="46" customWidth="1"/>
    <col min="11540" max="11778" width="11" style="46"/>
    <col min="11779" max="11779" width="28.140625" style="46" customWidth="1"/>
    <col min="11780" max="11795" width="8.28515625" style="46" customWidth="1"/>
    <col min="11796" max="12034" width="11" style="46"/>
    <col min="12035" max="12035" width="28.140625" style="46" customWidth="1"/>
    <col min="12036" max="12051" width="8.28515625" style="46" customWidth="1"/>
    <col min="12052" max="12290" width="11" style="46"/>
    <col min="12291" max="12291" width="28.140625" style="46" customWidth="1"/>
    <col min="12292" max="12307" width="8.28515625" style="46" customWidth="1"/>
    <col min="12308" max="12546" width="11" style="46"/>
    <col min="12547" max="12547" width="28.140625" style="46" customWidth="1"/>
    <col min="12548" max="12563" width="8.28515625" style="46" customWidth="1"/>
    <col min="12564" max="12802" width="11" style="46"/>
    <col min="12803" max="12803" width="28.140625" style="46" customWidth="1"/>
    <col min="12804" max="12819" width="8.28515625" style="46" customWidth="1"/>
    <col min="12820" max="13058" width="11" style="46"/>
    <col min="13059" max="13059" width="28.140625" style="46" customWidth="1"/>
    <col min="13060" max="13075" width="8.28515625" style="46" customWidth="1"/>
    <col min="13076" max="13314" width="11" style="46"/>
    <col min="13315" max="13315" width="28.140625" style="46" customWidth="1"/>
    <col min="13316" max="13331" width="8.28515625" style="46" customWidth="1"/>
    <col min="13332" max="13570" width="11" style="46"/>
    <col min="13571" max="13571" width="28.140625" style="46" customWidth="1"/>
    <col min="13572" max="13587" width="8.28515625" style="46" customWidth="1"/>
    <col min="13588" max="13826" width="11" style="46"/>
    <col min="13827" max="13827" width="28.140625" style="46" customWidth="1"/>
    <col min="13828" max="13843" width="8.28515625" style="46" customWidth="1"/>
    <col min="13844" max="14082" width="11" style="46"/>
    <col min="14083" max="14083" width="28.140625" style="46" customWidth="1"/>
    <col min="14084" max="14099" width="8.28515625" style="46" customWidth="1"/>
    <col min="14100" max="14338" width="11" style="46"/>
    <col min="14339" max="14339" width="28.140625" style="46" customWidth="1"/>
    <col min="14340" max="14355" width="8.28515625" style="46" customWidth="1"/>
    <col min="14356" max="14594" width="11" style="46"/>
    <col min="14595" max="14595" width="28.140625" style="46" customWidth="1"/>
    <col min="14596" max="14611" width="8.28515625" style="46" customWidth="1"/>
    <col min="14612" max="14850" width="11" style="46"/>
    <col min="14851" max="14851" width="28.140625" style="46" customWidth="1"/>
    <col min="14852" max="14867" width="8.28515625" style="46" customWidth="1"/>
    <col min="14868" max="15106" width="11" style="46"/>
    <col min="15107" max="15107" width="28.140625" style="46" customWidth="1"/>
    <col min="15108" max="15123" width="8.28515625" style="46" customWidth="1"/>
    <col min="15124" max="15362" width="11" style="46"/>
    <col min="15363" max="15363" width="28.140625" style="46" customWidth="1"/>
    <col min="15364" max="15379" width="8.28515625" style="46" customWidth="1"/>
    <col min="15380" max="15618" width="11" style="46"/>
    <col min="15619" max="15619" width="28.140625" style="46" customWidth="1"/>
    <col min="15620" max="15635" width="8.28515625" style="46" customWidth="1"/>
    <col min="15636" max="15874" width="11" style="46"/>
    <col min="15875" max="15875" width="28.140625" style="46" customWidth="1"/>
    <col min="15876" max="15891" width="8.28515625" style="46" customWidth="1"/>
    <col min="15892" max="16130" width="11" style="46"/>
    <col min="16131" max="16131" width="28.140625" style="46" customWidth="1"/>
    <col min="16132" max="16147" width="8.28515625" style="46" customWidth="1"/>
    <col min="16148" max="16384" width="11" style="46"/>
  </cols>
  <sheetData>
    <row r="1" spans="1:23" ht="15" customHeight="1" x14ac:dyDescent="0.25">
      <c r="A1" s="284" t="s">
        <v>464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9"/>
      <c r="V1"/>
      <c r="W1"/>
    </row>
    <row r="2" spans="1:23" ht="15" customHeight="1" x14ac:dyDescent="0.2">
      <c r="A2" s="284" t="s">
        <v>49</v>
      </c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9"/>
      <c r="V2" s="318" t="s">
        <v>356</v>
      </c>
      <c r="W2" s="318"/>
    </row>
    <row r="3" spans="1:23" ht="15" customHeight="1" x14ac:dyDescent="0.2">
      <c r="A3" s="284" t="s">
        <v>252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30"/>
      <c r="V3" s="318"/>
      <c r="W3" s="318"/>
    </row>
    <row r="4" spans="1:23" ht="15" customHeight="1" x14ac:dyDescent="0.25">
      <c r="A4" s="284" t="s">
        <v>248</v>
      </c>
      <c r="B4" s="284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</row>
    <row r="5" spans="1:23" ht="15" customHeight="1" x14ac:dyDescent="0.25">
      <c r="A5" s="284" t="s">
        <v>516</v>
      </c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</row>
    <row r="6" spans="1:23" ht="15" customHeight="1" x14ac:dyDescent="0.25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78"/>
      <c r="T6" s="311"/>
    </row>
    <row r="7" spans="1:23" s="42" customFormat="1" ht="15" customHeight="1" thickBot="1" x14ac:dyDescent="0.3">
      <c r="A7" s="328"/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277"/>
      <c r="T7" s="310"/>
    </row>
    <row r="8" spans="1:23" s="42" customFormat="1" ht="15" customHeight="1" thickBot="1" x14ac:dyDescent="0.3">
      <c r="A8" s="43" t="s">
        <v>246</v>
      </c>
      <c r="B8" s="44">
        <v>2000</v>
      </c>
      <c r="C8" s="44">
        <v>2001</v>
      </c>
      <c r="D8" s="44">
        <v>2002</v>
      </c>
      <c r="E8" s="44">
        <v>2003</v>
      </c>
      <c r="F8" s="44">
        <v>2004</v>
      </c>
      <c r="G8" s="44">
        <v>2005</v>
      </c>
      <c r="H8" s="44">
        <v>2006</v>
      </c>
      <c r="I8" s="44">
        <v>2007</v>
      </c>
      <c r="J8" s="44">
        <v>2008</v>
      </c>
      <c r="K8" s="44">
        <v>2009</v>
      </c>
      <c r="L8" s="44">
        <v>2010</v>
      </c>
      <c r="M8" s="44">
        <v>2011</v>
      </c>
      <c r="N8" s="44">
        <v>2012</v>
      </c>
      <c r="O8" s="44">
        <v>2013</v>
      </c>
      <c r="P8" s="44">
        <v>2014</v>
      </c>
      <c r="Q8" s="44">
        <v>2015</v>
      </c>
      <c r="R8" s="44">
        <v>2016</v>
      </c>
      <c r="S8" s="44">
        <v>2017</v>
      </c>
      <c r="T8" s="44">
        <v>2018</v>
      </c>
    </row>
    <row r="9" spans="1:23" ht="15" customHeight="1" x14ac:dyDescent="0.25">
      <c r="A9" s="71"/>
    </row>
    <row r="10" spans="1:23" s="74" customFormat="1" ht="15" customHeight="1" x14ac:dyDescent="0.25">
      <c r="A10" s="72" t="s">
        <v>19</v>
      </c>
      <c r="B10" s="73">
        <f>+B21+B32</f>
        <v>116516</v>
      </c>
      <c r="C10" s="73">
        <f t="shared" ref="C10:P14" si="0">+C21+C32</f>
        <v>117457</v>
      </c>
      <c r="D10" s="73">
        <f t="shared" si="0"/>
        <v>121416</v>
      </c>
      <c r="E10" s="73">
        <f t="shared" si="0"/>
        <v>136063</v>
      </c>
      <c r="F10" s="73">
        <f t="shared" si="0"/>
        <v>136988</v>
      </c>
      <c r="G10" s="73">
        <f t="shared" si="0"/>
        <v>138450</v>
      </c>
      <c r="H10" s="73">
        <f t="shared" si="0"/>
        <v>138757</v>
      </c>
      <c r="I10" s="73">
        <f t="shared" si="0"/>
        <v>143539</v>
      </c>
      <c r="J10" s="73">
        <f t="shared" si="0"/>
        <v>159770</v>
      </c>
      <c r="K10" s="73">
        <f t="shared" si="0"/>
        <v>156523</v>
      </c>
      <c r="L10" s="73">
        <f t="shared" si="0"/>
        <v>158590</v>
      </c>
      <c r="M10" s="73">
        <f t="shared" si="0"/>
        <v>163026</v>
      </c>
      <c r="N10" s="73">
        <f t="shared" si="0"/>
        <v>165334</v>
      </c>
      <c r="O10" s="73">
        <f t="shared" si="0"/>
        <v>168815</v>
      </c>
      <c r="P10" s="73">
        <f t="shared" si="0"/>
        <v>177502</v>
      </c>
      <c r="Q10" s="73">
        <f t="shared" ref="Q10:R14" si="1">+Q21+Q32</f>
        <v>178068</v>
      </c>
      <c r="R10" s="73">
        <f t="shared" si="1"/>
        <v>182680</v>
      </c>
      <c r="S10" s="73">
        <f t="shared" ref="S10:T10" si="2">+S21+S32</f>
        <v>188870</v>
      </c>
      <c r="T10" s="73">
        <f t="shared" si="2"/>
        <v>277408</v>
      </c>
    </row>
    <row r="11" spans="1:23" s="42" customFormat="1" ht="15" customHeight="1" x14ac:dyDescent="0.25">
      <c r="A11" s="69" t="s">
        <v>50</v>
      </c>
      <c r="B11" s="75">
        <f>+B22+B33</f>
        <v>80082</v>
      </c>
      <c r="C11" s="75">
        <f t="shared" si="0"/>
        <v>79175</v>
      </c>
      <c r="D11" s="75">
        <f t="shared" si="0"/>
        <v>81634</v>
      </c>
      <c r="E11" s="75">
        <f t="shared" si="0"/>
        <v>92009</v>
      </c>
      <c r="F11" s="75">
        <f t="shared" si="0"/>
        <v>93638</v>
      </c>
      <c r="G11" s="75">
        <f t="shared" si="0"/>
        <v>92709</v>
      </c>
      <c r="H11" s="75">
        <f t="shared" si="0"/>
        <v>91293</v>
      </c>
      <c r="I11" s="75">
        <f t="shared" si="0"/>
        <v>95252</v>
      </c>
      <c r="J11" s="75">
        <f t="shared" si="0"/>
        <v>107711</v>
      </c>
      <c r="K11" s="75">
        <f t="shared" si="0"/>
        <v>102634</v>
      </c>
      <c r="L11" s="75">
        <f t="shared" si="0"/>
        <v>104680</v>
      </c>
      <c r="M11" s="75">
        <f t="shared" si="0"/>
        <v>106142</v>
      </c>
      <c r="N11" s="75">
        <f t="shared" si="0"/>
        <v>109395</v>
      </c>
      <c r="O11" s="75">
        <f t="shared" si="0"/>
        <v>111075</v>
      </c>
      <c r="P11" s="75">
        <f t="shared" si="0"/>
        <v>113292</v>
      </c>
      <c r="Q11" s="75">
        <f t="shared" si="1"/>
        <v>111011</v>
      </c>
      <c r="R11" s="75">
        <f t="shared" si="1"/>
        <v>112752</v>
      </c>
      <c r="S11" s="75">
        <f t="shared" ref="S11:T11" si="3">+S22+S33</f>
        <v>117886</v>
      </c>
      <c r="T11" s="75">
        <f t="shared" si="3"/>
        <v>178484</v>
      </c>
    </row>
    <row r="12" spans="1:23" ht="15" customHeight="1" x14ac:dyDescent="0.25">
      <c r="A12" s="69" t="s">
        <v>51</v>
      </c>
      <c r="B12" s="76">
        <f>+B23+B34</f>
        <v>29808</v>
      </c>
      <c r="C12" s="76">
        <f t="shared" si="0"/>
        <v>31255</v>
      </c>
      <c r="D12" s="76">
        <f t="shared" si="0"/>
        <v>33403</v>
      </c>
      <c r="E12" s="76">
        <f t="shared" si="0"/>
        <v>37164</v>
      </c>
      <c r="F12" s="76">
        <f t="shared" si="0"/>
        <v>38302</v>
      </c>
      <c r="G12" s="76">
        <f t="shared" si="0"/>
        <v>37422</v>
      </c>
      <c r="H12" s="76">
        <f t="shared" si="0"/>
        <v>37514</v>
      </c>
      <c r="I12" s="76">
        <f t="shared" si="0"/>
        <v>36944</v>
      </c>
      <c r="J12" s="76">
        <f t="shared" si="0"/>
        <v>41784</v>
      </c>
      <c r="K12" s="76">
        <f t="shared" si="0"/>
        <v>40088</v>
      </c>
      <c r="L12" s="76">
        <f t="shared" si="0"/>
        <v>41840</v>
      </c>
      <c r="M12" s="76">
        <f t="shared" si="0"/>
        <v>41785</v>
      </c>
      <c r="N12" s="76">
        <f t="shared" si="0"/>
        <v>44409</v>
      </c>
      <c r="O12" s="76">
        <f t="shared" si="0"/>
        <v>43227</v>
      </c>
      <c r="P12" s="76">
        <f t="shared" si="0"/>
        <v>41203</v>
      </c>
      <c r="Q12" s="76">
        <f t="shared" si="1"/>
        <v>41824</v>
      </c>
      <c r="R12" s="76">
        <f t="shared" si="1"/>
        <v>43456</v>
      </c>
      <c r="S12" s="76">
        <f t="shared" ref="S12:T12" si="4">+S23+S34</f>
        <v>44456</v>
      </c>
      <c r="T12" s="76">
        <f t="shared" si="4"/>
        <v>66524</v>
      </c>
    </row>
    <row r="13" spans="1:23" ht="15" customHeight="1" x14ac:dyDescent="0.25">
      <c r="A13" s="69" t="s">
        <v>52</v>
      </c>
      <c r="B13" s="76">
        <f>+B24+B35</f>
        <v>25094</v>
      </c>
      <c r="C13" s="76">
        <f t="shared" si="0"/>
        <v>24638</v>
      </c>
      <c r="D13" s="76">
        <f t="shared" si="0"/>
        <v>26101</v>
      </c>
      <c r="E13" s="76">
        <f t="shared" si="0"/>
        <v>30528</v>
      </c>
      <c r="F13" s="76">
        <f t="shared" si="0"/>
        <v>30892</v>
      </c>
      <c r="G13" s="76">
        <f t="shared" si="0"/>
        <v>29739</v>
      </c>
      <c r="H13" s="76">
        <f t="shared" si="0"/>
        <v>29473</v>
      </c>
      <c r="I13" s="76">
        <f t="shared" si="0"/>
        <v>29901</v>
      </c>
      <c r="J13" s="76">
        <f t="shared" si="0"/>
        <v>33584</v>
      </c>
      <c r="K13" s="76">
        <f t="shared" si="0"/>
        <v>32192</v>
      </c>
      <c r="L13" s="76">
        <f t="shared" si="0"/>
        <v>32367</v>
      </c>
      <c r="M13" s="76">
        <f t="shared" si="0"/>
        <v>33524</v>
      </c>
      <c r="N13" s="76">
        <f t="shared" si="0"/>
        <v>33118</v>
      </c>
      <c r="O13" s="76">
        <f t="shared" si="0"/>
        <v>35151</v>
      </c>
      <c r="P13" s="76">
        <f t="shared" si="0"/>
        <v>35506</v>
      </c>
      <c r="Q13" s="76">
        <f t="shared" si="1"/>
        <v>33580</v>
      </c>
      <c r="R13" s="76">
        <f t="shared" si="1"/>
        <v>34892</v>
      </c>
      <c r="S13" s="76">
        <f t="shared" ref="S13:T13" si="5">+S24+S35</f>
        <v>36989</v>
      </c>
      <c r="T13" s="76">
        <f t="shared" si="5"/>
        <v>58974</v>
      </c>
    </row>
    <row r="14" spans="1:23" ht="15" customHeight="1" x14ac:dyDescent="0.25">
      <c r="A14" s="69" t="s">
        <v>53</v>
      </c>
      <c r="B14" s="76">
        <f>+B25+B36</f>
        <v>25180</v>
      </c>
      <c r="C14" s="76">
        <f t="shared" si="0"/>
        <v>23282</v>
      </c>
      <c r="D14" s="76">
        <f t="shared" si="0"/>
        <v>22130</v>
      </c>
      <c r="E14" s="76">
        <f t="shared" si="0"/>
        <v>24317</v>
      </c>
      <c r="F14" s="76">
        <f t="shared" si="0"/>
        <v>24444</v>
      </c>
      <c r="G14" s="76">
        <f t="shared" si="0"/>
        <v>25548</v>
      </c>
      <c r="H14" s="76">
        <f t="shared" si="0"/>
        <v>24306</v>
      </c>
      <c r="I14" s="76">
        <f t="shared" si="0"/>
        <v>28407</v>
      </c>
      <c r="J14" s="76">
        <f t="shared" si="0"/>
        <v>32343</v>
      </c>
      <c r="K14" s="76">
        <f t="shared" si="0"/>
        <v>30354</v>
      </c>
      <c r="L14" s="76">
        <f t="shared" si="0"/>
        <v>30473</v>
      </c>
      <c r="M14" s="76">
        <f t="shared" si="0"/>
        <v>30833</v>
      </c>
      <c r="N14" s="76">
        <f t="shared" si="0"/>
        <v>31868</v>
      </c>
      <c r="O14" s="76">
        <f t="shared" si="0"/>
        <v>32697</v>
      </c>
      <c r="P14" s="76">
        <f t="shared" si="0"/>
        <v>36583</v>
      </c>
      <c r="Q14" s="76">
        <f t="shared" si="1"/>
        <v>35607</v>
      </c>
      <c r="R14" s="76">
        <f t="shared" si="1"/>
        <v>34404</v>
      </c>
      <c r="S14" s="76">
        <f t="shared" ref="S14:T14" si="6">+S25+S36</f>
        <v>36441</v>
      </c>
      <c r="T14" s="76">
        <f t="shared" si="6"/>
        <v>52986</v>
      </c>
    </row>
    <row r="15" spans="1:23" ht="15" customHeight="1" x14ac:dyDescent="0.25">
      <c r="A15" s="70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</row>
    <row r="16" spans="1:23" s="42" customFormat="1" ht="15" customHeight="1" x14ac:dyDescent="0.25">
      <c r="A16" s="78" t="s">
        <v>54</v>
      </c>
      <c r="B16" s="75">
        <f>+B27+B38</f>
        <v>36434</v>
      </c>
      <c r="C16" s="75">
        <f t="shared" ref="C16:P19" si="7">+C27+C38</f>
        <v>38282</v>
      </c>
      <c r="D16" s="75">
        <f t="shared" si="7"/>
        <v>39782</v>
      </c>
      <c r="E16" s="75">
        <f t="shared" si="7"/>
        <v>44054</v>
      </c>
      <c r="F16" s="75">
        <f t="shared" si="7"/>
        <v>43350</v>
      </c>
      <c r="G16" s="75">
        <f t="shared" si="7"/>
        <v>45741</v>
      </c>
      <c r="H16" s="75">
        <f t="shared" si="7"/>
        <v>47464</v>
      </c>
      <c r="I16" s="75">
        <f t="shared" si="7"/>
        <v>48287</v>
      </c>
      <c r="J16" s="75">
        <f t="shared" si="7"/>
        <v>52059</v>
      </c>
      <c r="K16" s="75">
        <f t="shared" si="7"/>
        <v>53889</v>
      </c>
      <c r="L16" s="75">
        <f t="shared" si="7"/>
        <v>53910</v>
      </c>
      <c r="M16" s="75">
        <f t="shared" si="7"/>
        <v>56884</v>
      </c>
      <c r="N16" s="75">
        <f t="shared" si="7"/>
        <v>55939</v>
      </c>
      <c r="O16" s="75">
        <f t="shared" si="7"/>
        <v>57740</v>
      </c>
      <c r="P16" s="75">
        <f t="shared" si="7"/>
        <v>64210</v>
      </c>
      <c r="Q16" s="75">
        <f t="shared" ref="Q16:R19" si="8">+Q27+Q38</f>
        <v>67057</v>
      </c>
      <c r="R16" s="75">
        <f t="shared" si="8"/>
        <v>69928</v>
      </c>
      <c r="S16" s="75">
        <f t="shared" ref="S16:T16" si="9">+S27+S38</f>
        <v>70984</v>
      </c>
      <c r="T16" s="75">
        <f t="shared" si="9"/>
        <v>98924</v>
      </c>
    </row>
    <row r="17" spans="1:23" ht="15" customHeight="1" x14ac:dyDescent="0.25">
      <c r="A17" s="78" t="s">
        <v>55</v>
      </c>
      <c r="B17" s="76">
        <f>+B28+B39</f>
        <v>15924</v>
      </c>
      <c r="C17" s="76">
        <f t="shared" si="7"/>
        <v>16696</v>
      </c>
      <c r="D17" s="76">
        <f t="shared" si="7"/>
        <v>17145</v>
      </c>
      <c r="E17" s="76">
        <f t="shared" si="7"/>
        <v>18403</v>
      </c>
      <c r="F17" s="76">
        <f t="shared" si="7"/>
        <v>18865</v>
      </c>
      <c r="G17" s="76">
        <f t="shared" si="7"/>
        <v>20111</v>
      </c>
      <c r="H17" s="76">
        <f t="shared" si="7"/>
        <v>20678</v>
      </c>
      <c r="I17" s="76">
        <f t="shared" si="7"/>
        <v>20254</v>
      </c>
      <c r="J17" s="76">
        <f t="shared" si="7"/>
        <v>22690</v>
      </c>
      <c r="K17" s="76">
        <f t="shared" si="7"/>
        <v>23575</v>
      </c>
      <c r="L17" s="76">
        <f t="shared" si="7"/>
        <v>23071</v>
      </c>
      <c r="M17" s="76">
        <f t="shared" si="7"/>
        <v>24335</v>
      </c>
      <c r="N17" s="76">
        <f t="shared" si="7"/>
        <v>23897</v>
      </c>
      <c r="O17" s="76">
        <f t="shared" si="7"/>
        <v>24739</v>
      </c>
      <c r="P17" s="76">
        <f t="shared" si="7"/>
        <v>27093</v>
      </c>
      <c r="Q17" s="76">
        <f t="shared" si="8"/>
        <v>29162</v>
      </c>
      <c r="R17" s="76">
        <f t="shared" si="8"/>
        <v>28967</v>
      </c>
      <c r="S17" s="76">
        <f t="shared" ref="S17:T17" si="10">+S28+S39</f>
        <v>28661</v>
      </c>
      <c r="T17" s="76">
        <f t="shared" si="10"/>
        <v>47047</v>
      </c>
    </row>
    <row r="18" spans="1:23" ht="15" customHeight="1" x14ac:dyDescent="0.25">
      <c r="A18" s="78" t="s">
        <v>56</v>
      </c>
      <c r="B18" s="76">
        <f>+B29+B40</f>
        <v>17510</v>
      </c>
      <c r="C18" s="76">
        <f t="shared" si="7"/>
        <v>18302</v>
      </c>
      <c r="D18" s="76">
        <f t="shared" si="7"/>
        <v>19282</v>
      </c>
      <c r="E18" s="76">
        <f t="shared" si="7"/>
        <v>21509</v>
      </c>
      <c r="F18" s="76">
        <f t="shared" si="7"/>
        <v>20456</v>
      </c>
      <c r="G18" s="76">
        <f t="shared" si="7"/>
        <v>21072</v>
      </c>
      <c r="H18" s="76">
        <f t="shared" si="7"/>
        <v>22249</v>
      </c>
      <c r="I18" s="76">
        <f t="shared" si="7"/>
        <v>22961</v>
      </c>
      <c r="J18" s="76">
        <f t="shared" si="7"/>
        <v>23950</v>
      </c>
      <c r="K18" s="76">
        <f t="shared" si="7"/>
        <v>24343</v>
      </c>
      <c r="L18" s="76">
        <f t="shared" si="7"/>
        <v>24487</v>
      </c>
      <c r="M18" s="76">
        <f t="shared" si="7"/>
        <v>26150</v>
      </c>
      <c r="N18" s="76">
        <f t="shared" si="7"/>
        <v>25746</v>
      </c>
      <c r="O18" s="76">
        <f t="shared" si="7"/>
        <v>26383</v>
      </c>
      <c r="P18" s="76">
        <f t="shared" si="7"/>
        <v>29258</v>
      </c>
      <c r="Q18" s="76">
        <f t="shared" si="8"/>
        <v>29549</v>
      </c>
      <c r="R18" s="76">
        <f t="shared" si="8"/>
        <v>31847</v>
      </c>
      <c r="S18" s="76">
        <f t="shared" ref="S18:T18" si="11">+S29+S40</f>
        <v>32228</v>
      </c>
      <c r="T18" s="76">
        <f t="shared" si="11"/>
        <v>40082</v>
      </c>
    </row>
    <row r="19" spans="1:23" ht="15" customHeight="1" x14ac:dyDescent="0.25">
      <c r="A19" s="78" t="s">
        <v>57</v>
      </c>
      <c r="B19" s="76">
        <f>+B30+B41</f>
        <v>3000</v>
      </c>
      <c r="C19" s="76">
        <f t="shared" si="7"/>
        <v>3284</v>
      </c>
      <c r="D19" s="76">
        <f t="shared" si="7"/>
        <v>3355</v>
      </c>
      <c r="E19" s="76">
        <f t="shared" si="7"/>
        <v>4142</v>
      </c>
      <c r="F19" s="76">
        <f t="shared" si="7"/>
        <v>4029</v>
      </c>
      <c r="G19" s="76">
        <f t="shared" si="7"/>
        <v>4558</v>
      </c>
      <c r="H19" s="76">
        <f t="shared" si="7"/>
        <v>4537</v>
      </c>
      <c r="I19" s="76">
        <f t="shared" si="7"/>
        <v>5072</v>
      </c>
      <c r="J19" s="76">
        <f t="shared" si="7"/>
        <v>5419</v>
      </c>
      <c r="K19" s="76">
        <f t="shared" si="7"/>
        <v>5971</v>
      </c>
      <c r="L19" s="76">
        <f t="shared" si="7"/>
        <v>6352</v>
      </c>
      <c r="M19" s="76">
        <f t="shared" si="7"/>
        <v>6399</v>
      </c>
      <c r="N19" s="76">
        <f t="shared" si="7"/>
        <v>6296</v>
      </c>
      <c r="O19" s="76">
        <f t="shared" si="7"/>
        <v>6618</v>
      </c>
      <c r="P19" s="76">
        <f t="shared" si="7"/>
        <v>7859</v>
      </c>
      <c r="Q19" s="76">
        <f t="shared" si="8"/>
        <v>8346</v>
      </c>
      <c r="R19" s="76">
        <f t="shared" si="8"/>
        <v>9114</v>
      </c>
      <c r="S19" s="76">
        <f t="shared" ref="S19:T19" si="12">+S30+S41</f>
        <v>10095</v>
      </c>
      <c r="T19" s="76">
        <f t="shared" si="12"/>
        <v>11795</v>
      </c>
    </row>
    <row r="20" spans="1:23" ht="15" customHeight="1" x14ac:dyDescent="0.25">
      <c r="A20" s="70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</row>
    <row r="21" spans="1:23" s="42" customFormat="1" ht="15" customHeight="1" x14ac:dyDescent="0.25">
      <c r="A21" s="72" t="s">
        <v>58</v>
      </c>
      <c r="B21" s="73">
        <f>B22+B27</f>
        <v>91586</v>
      </c>
      <c r="C21" s="73">
        <f t="shared" ref="C21:N21" si="13">C22+C27</f>
        <v>92937</v>
      </c>
      <c r="D21" s="73">
        <f t="shared" si="13"/>
        <v>96557</v>
      </c>
      <c r="E21" s="73">
        <f t="shared" si="13"/>
        <v>106778</v>
      </c>
      <c r="F21" s="73">
        <f t="shared" si="13"/>
        <v>107920</v>
      </c>
      <c r="G21" s="73">
        <f t="shared" si="13"/>
        <v>110218</v>
      </c>
      <c r="H21" s="73">
        <f t="shared" si="13"/>
        <v>110074</v>
      </c>
      <c r="I21" s="73">
        <f t="shared" si="13"/>
        <v>113124</v>
      </c>
      <c r="J21" s="73">
        <f t="shared" si="13"/>
        <v>123796</v>
      </c>
      <c r="K21" s="73">
        <f t="shared" si="13"/>
        <v>120522</v>
      </c>
      <c r="L21" s="73">
        <f t="shared" si="13"/>
        <v>122555</v>
      </c>
      <c r="M21" s="73">
        <f t="shared" si="13"/>
        <v>126063</v>
      </c>
      <c r="N21" s="73">
        <f t="shared" si="13"/>
        <v>125828</v>
      </c>
      <c r="O21" s="73">
        <f t="shared" ref="O21:T21" si="14">O22+O27</f>
        <v>125596</v>
      </c>
      <c r="P21" s="73">
        <f t="shared" si="14"/>
        <v>127548</v>
      </c>
      <c r="Q21" s="73">
        <f t="shared" si="14"/>
        <v>126525</v>
      </c>
      <c r="R21" s="73">
        <f t="shared" si="14"/>
        <v>129540</v>
      </c>
      <c r="S21" s="73">
        <f t="shared" si="14"/>
        <v>131861</v>
      </c>
      <c r="T21" s="73">
        <f t="shared" si="14"/>
        <v>195528</v>
      </c>
      <c r="V21" s="46"/>
    </row>
    <row r="22" spans="1:23" s="42" customFormat="1" ht="15" customHeight="1" x14ac:dyDescent="0.25">
      <c r="A22" s="69" t="s">
        <v>50</v>
      </c>
      <c r="B22" s="75">
        <f>SUM(B23:B25)</f>
        <v>65651</v>
      </c>
      <c r="C22" s="75">
        <f t="shared" ref="C22:N22" si="15">SUM(C23:C25)</f>
        <v>65731</v>
      </c>
      <c r="D22" s="75">
        <f t="shared" si="15"/>
        <v>67980</v>
      </c>
      <c r="E22" s="75">
        <f t="shared" si="15"/>
        <v>75542</v>
      </c>
      <c r="F22" s="75">
        <f t="shared" si="15"/>
        <v>76628</v>
      </c>
      <c r="G22" s="75">
        <f t="shared" si="15"/>
        <v>77050</v>
      </c>
      <c r="H22" s="75">
        <f t="shared" si="15"/>
        <v>76107</v>
      </c>
      <c r="I22" s="75">
        <f t="shared" si="15"/>
        <v>78856</v>
      </c>
      <c r="J22" s="75">
        <f t="shared" si="15"/>
        <v>87162</v>
      </c>
      <c r="K22" s="75">
        <f t="shared" si="15"/>
        <v>83201</v>
      </c>
      <c r="L22" s="75">
        <f t="shared" si="15"/>
        <v>85327</v>
      </c>
      <c r="M22" s="75">
        <f t="shared" si="15"/>
        <v>86705</v>
      </c>
      <c r="N22" s="75">
        <f t="shared" si="15"/>
        <v>87659</v>
      </c>
      <c r="O22" s="75">
        <f t="shared" ref="O22:T22" si="16">SUM(O23:O25)</f>
        <v>87285</v>
      </c>
      <c r="P22" s="75">
        <f t="shared" si="16"/>
        <v>86173</v>
      </c>
      <c r="Q22" s="75">
        <f t="shared" si="16"/>
        <v>83752</v>
      </c>
      <c r="R22" s="75">
        <f t="shared" si="16"/>
        <v>85219</v>
      </c>
      <c r="S22" s="75">
        <f t="shared" si="16"/>
        <v>87884</v>
      </c>
      <c r="T22" s="75">
        <f t="shared" si="16"/>
        <v>133897</v>
      </c>
      <c r="V22" s="46"/>
    </row>
    <row r="23" spans="1:23" ht="15" customHeight="1" x14ac:dyDescent="0.2">
      <c r="A23" s="69" t="s">
        <v>51</v>
      </c>
      <c r="B23" s="76">
        <f>24062+100</f>
        <v>24162</v>
      </c>
      <c r="C23" s="76">
        <v>25674</v>
      </c>
      <c r="D23" s="76">
        <v>27538</v>
      </c>
      <c r="E23" s="76">
        <v>30057</v>
      </c>
      <c r="F23" s="76">
        <v>31189</v>
      </c>
      <c r="G23" s="76">
        <v>30829</v>
      </c>
      <c r="H23" s="76">
        <v>30877</v>
      </c>
      <c r="I23" s="76">
        <v>29777</v>
      </c>
      <c r="J23" s="76">
        <v>33580</v>
      </c>
      <c r="K23" s="76">
        <v>32300</v>
      </c>
      <c r="L23" s="76">
        <v>33775</v>
      </c>
      <c r="M23" s="76">
        <v>33751</v>
      </c>
      <c r="N23" s="76">
        <f>34419+114</f>
        <v>34533</v>
      </c>
      <c r="O23" s="76">
        <v>32757</v>
      </c>
      <c r="P23" s="76">
        <v>30555</v>
      </c>
      <c r="Q23" s="76">
        <v>31052</v>
      </c>
      <c r="R23" s="76">
        <v>32656</v>
      </c>
      <c r="S23" s="76">
        <v>32795</v>
      </c>
      <c r="T23" s="76">
        <v>49556</v>
      </c>
      <c r="V23" s="259"/>
      <c r="W23" s="259"/>
    </row>
    <row r="24" spans="1:23" ht="15" customHeight="1" x14ac:dyDescent="0.2">
      <c r="A24" s="69" t="s">
        <v>52</v>
      </c>
      <c r="B24" s="76">
        <f>20382+66</f>
        <v>20448</v>
      </c>
      <c r="C24" s="76">
        <v>20309</v>
      </c>
      <c r="D24" s="76">
        <v>21773</v>
      </c>
      <c r="E24" s="76">
        <v>25143</v>
      </c>
      <c r="F24" s="76">
        <v>25338</v>
      </c>
      <c r="G24" s="76">
        <v>24816</v>
      </c>
      <c r="H24" s="76">
        <v>24756</v>
      </c>
      <c r="I24" s="76">
        <v>25019</v>
      </c>
      <c r="J24" s="76">
        <v>27106</v>
      </c>
      <c r="K24" s="76">
        <v>26263</v>
      </c>
      <c r="L24" s="76">
        <v>26563</v>
      </c>
      <c r="M24" s="76">
        <v>27629</v>
      </c>
      <c r="N24" s="76">
        <f>26777+186</f>
        <v>26963</v>
      </c>
      <c r="O24" s="76">
        <v>27672</v>
      </c>
      <c r="P24" s="76">
        <v>26997</v>
      </c>
      <c r="Q24" s="76">
        <v>25333</v>
      </c>
      <c r="R24" s="76">
        <v>26518</v>
      </c>
      <c r="S24" s="76">
        <v>27770</v>
      </c>
      <c r="T24" s="76">
        <v>44379</v>
      </c>
      <c r="V24" s="259"/>
      <c r="W24" s="259"/>
    </row>
    <row r="25" spans="1:23" ht="15" customHeight="1" x14ac:dyDescent="0.2">
      <c r="A25" s="69" t="s">
        <v>53</v>
      </c>
      <c r="B25" s="76">
        <f>20956+85</f>
        <v>21041</v>
      </c>
      <c r="C25" s="76">
        <v>19748</v>
      </c>
      <c r="D25" s="76">
        <v>18669</v>
      </c>
      <c r="E25" s="76">
        <v>20342</v>
      </c>
      <c r="F25" s="76">
        <v>20101</v>
      </c>
      <c r="G25" s="76">
        <v>21405</v>
      </c>
      <c r="H25" s="76">
        <v>20474</v>
      </c>
      <c r="I25" s="76">
        <v>24060</v>
      </c>
      <c r="J25" s="76">
        <v>26476</v>
      </c>
      <c r="K25" s="76">
        <v>24638</v>
      </c>
      <c r="L25" s="76">
        <v>24989</v>
      </c>
      <c r="M25" s="76">
        <v>25325</v>
      </c>
      <c r="N25" s="76">
        <f>26048+115</f>
        <v>26163</v>
      </c>
      <c r="O25" s="76">
        <v>26856</v>
      </c>
      <c r="P25" s="76">
        <v>28621</v>
      </c>
      <c r="Q25" s="76">
        <v>27367</v>
      </c>
      <c r="R25" s="76">
        <v>26045</v>
      </c>
      <c r="S25" s="76">
        <v>27319</v>
      </c>
      <c r="T25" s="76">
        <v>39962</v>
      </c>
      <c r="V25" s="259"/>
      <c r="W25" s="259"/>
    </row>
    <row r="26" spans="1:23" ht="15" customHeight="1" x14ac:dyDescent="0.25">
      <c r="A26" s="70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</row>
    <row r="27" spans="1:23" s="42" customFormat="1" ht="15" customHeight="1" x14ac:dyDescent="0.25">
      <c r="A27" s="78" t="s">
        <v>54</v>
      </c>
      <c r="B27" s="75">
        <f>SUM(B28:B30)</f>
        <v>25935</v>
      </c>
      <c r="C27" s="75">
        <f t="shared" ref="C27:N27" si="17">SUM(C28:C30)</f>
        <v>27206</v>
      </c>
      <c r="D27" s="75">
        <f t="shared" si="17"/>
        <v>28577</v>
      </c>
      <c r="E27" s="75">
        <f t="shared" si="17"/>
        <v>31236</v>
      </c>
      <c r="F27" s="75">
        <f t="shared" si="17"/>
        <v>31292</v>
      </c>
      <c r="G27" s="75">
        <f t="shared" si="17"/>
        <v>33168</v>
      </c>
      <c r="H27" s="75">
        <f t="shared" si="17"/>
        <v>33967</v>
      </c>
      <c r="I27" s="75">
        <f t="shared" si="17"/>
        <v>34268</v>
      </c>
      <c r="J27" s="75">
        <f t="shared" si="17"/>
        <v>36634</v>
      </c>
      <c r="K27" s="75">
        <f t="shared" si="17"/>
        <v>37321</v>
      </c>
      <c r="L27" s="75">
        <f t="shared" si="17"/>
        <v>37228</v>
      </c>
      <c r="M27" s="75">
        <f t="shared" si="17"/>
        <v>39358</v>
      </c>
      <c r="N27" s="75">
        <f t="shared" si="17"/>
        <v>38169</v>
      </c>
      <c r="O27" s="75">
        <f t="shared" ref="O27:T27" si="18">SUM(O28:O30)</f>
        <v>38311</v>
      </c>
      <c r="P27" s="75">
        <f t="shared" si="18"/>
        <v>41375</v>
      </c>
      <c r="Q27" s="75">
        <f t="shared" si="18"/>
        <v>42773</v>
      </c>
      <c r="R27" s="75">
        <f t="shared" si="18"/>
        <v>44321</v>
      </c>
      <c r="S27" s="75">
        <f t="shared" si="18"/>
        <v>43977</v>
      </c>
      <c r="T27" s="75">
        <f t="shared" si="18"/>
        <v>61631</v>
      </c>
      <c r="V27" s="46"/>
    </row>
    <row r="28" spans="1:23" ht="15" customHeight="1" x14ac:dyDescent="0.25">
      <c r="A28" s="78" t="s">
        <v>55</v>
      </c>
      <c r="B28" s="76">
        <f>11824+51</f>
        <v>11875</v>
      </c>
      <c r="C28" s="76">
        <v>12654</v>
      </c>
      <c r="D28" s="76">
        <v>13223</v>
      </c>
      <c r="E28" s="76">
        <v>13959</v>
      </c>
      <c r="F28" s="76">
        <v>14742</v>
      </c>
      <c r="G28" s="76">
        <v>15756</v>
      </c>
      <c r="H28" s="76">
        <v>15854</v>
      </c>
      <c r="I28" s="76">
        <v>15404</v>
      </c>
      <c r="J28" s="76">
        <v>17402</v>
      </c>
      <c r="K28" s="76">
        <v>17586</v>
      </c>
      <c r="L28" s="76">
        <v>17566</v>
      </c>
      <c r="M28" s="76">
        <v>18353</v>
      </c>
      <c r="N28" s="76">
        <f>17447+68</f>
        <v>17515</v>
      </c>
      <c r="O28" s="76">
        <v>17560</v>
      </c>
      <c r="P28" s="76">
        <v>18987</v>
      </c>
      <c r="Q28" s="76">
        <v>20340</v>
      </c>
      <c r="R28" s="76">
        <v>20262</v>
      </c>
      <c r="S28" s="76">
        <v>19666</v>
      </c>
      <c r="T28" s="76">
        <v>32754</v>
      </c>
    </row>
    <row r="29" spans="1:23" ht="15" customHeight="1" x14ac:dyDescent="0.25">
      <c r="A29" s="78" t="s">
        <v>56</v>
      </c>
      <c r="B29" s="76">
        <f>13825+36</f>
        <v>13861</v>
      </c>
      <c r="C29" s="76">
        <v>14348</v>
      </c>
      <c r="D29" s="76">
        <v>15242</v>
      </c>
      <c r="E29" s="76">
        <v>17027</v>
      </c>
      <c r="F29" s="76">
        <v>16414</v>
      </c>
      <c r="G29" s="76">
        <v>17191</v>
      </c>
      <c r="H29" s="76">
        <v>17956</v>
      </c>
      <c r="I29" s="76">
        <v>18669</v>
      </c>
      <c r="J29" s="76">
        <v>18992</v>
      </c>
      <c r="K29" s="76">
        <v>19423</v>
      </c>
      <c r="L29" s="76">
        <v>19381</v>
      </c>
      <c r="M29" s="76">
        <v>20755</v>
      </c>
      <c r="N29" s="76">
        <f>20349+23</f>
        <v>20372</v>
      </c>
      <c r="O29" s="76">
        <v>20509</v>
      </c>
      <c r="P29" s="76">
        <v>21924</v>
      </c>
      <c r="Q29" s="76">
        <v>22114</v>
      </c>
      <c r="R29" s="76">
        <v>23548</v>
      </c>
      <c r="S29" s="76">
        <v>23753</v>
      </c>
      <c r="T29" s="76">
        <v>28236</v>
      </c>
    </row>
    <row r="30" spans="1:23" ht="15" customHeight="1" x14ac:dyDescent="0.25">
      <c r="A30" s="78" t="s">
        <v>57</v>
      </c>
      <c r="B30" s="76">
        <v>199</v>
      </c>
      <c r="C30" s="76">
        <v>204</v>
      </c>
      <c r="D30" s="76">
        <v>112</v>
      </c>
      <c r="E30" s="76">
        <v>250</v>
      </c>
      <c r="F30" s="76">
        <v>136</v>
      </c>
      <c r="G30" s="76">
        <v>221</v>
      </c>
      <c r="H30" s="76">
        <v>157</v>
      </c>
      <c r="I30" s="76">
        <v>195</v>
      </c>
      <c r="J30" s="76">
        <v>240</v>
      </c>
      <c r="K30" s="76">
        <v>312</v>
      </c>
      <c r="L30" s="76">
        <v>281</v>
      </c>
      <c r="M30" s="76">
        <v>250</v>
      </c>
      <c r="N30" s="76">
        <v>282</v>
      </c>
      <c r="O30" s="76">
        <v>242</v>
      </c>
      <c r="P30" s="76">
        <v>464</v>
      </c>
      <c r="Q30" s="76">
        <v>319</v>
      </c>
      <c r="R30" s="76">
        <v>511</v>
      </c>
      <c r="S30" s="76">
        <v>558</v>
      </c>
      <c r="T30" s="76">
        <v>641</v>
      </c>
    </row>
    <row r="31" spans="1:23" ht="15" customHeight="1" x14ac:dyDescent="0.25">
      <c r="A31" s="70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</row>
    <row r="32" spans="1:23" s="42" customFormat="1" ht="15" customHeight="1" x14ac:dyDescent="0.25">
      <c r="A32" s="90" t="s">
        <v>59</v>
      </c>
      <c r="B32" s="73">
        <f>+B33+B38</f>
        <v>24930</v>
      </c>
      <c r="C32" s="73">
        <f t="shared" ref="C32:N32" si="19">+C33+C38</f>
        <v>24520</v>
      </c>
      <c r="D32" s="73">
        <f t="shared" si="19"/>
        <v>24859</v>
      </c>
      <c r="E32" s="73">
        <f t="shared" si="19"/>
        <v>29285</v>
      </c>
      <c r="F32" s="73">
        <f t="shared" si="19"/>
        <v>29068</v>
      </c>
      <c r="G32" s="73">
        <f t="shared" si="19"/>
        <v>28232</v>
      </c>
      <c r="H32" s="73">
        <f t="shared" si="19"/>
        <v>28683</v>
      </c>
      <c r="I32" s="73">
        <f t="shared" si="19"/>
        <v>30415</v>
      </c>
      <c r="J32" s="73">
        <f t="shared" si="19"/>
        <v>35974</v>
      </c>
      <c r="K32" s="73">
        <f t="shared" si="19"/>
        <v>36001</v>
      </c>
      <c r="L32" s="73">
        <f t="shared" si="19"/>
        <v>36035</v>
      </c>
      <c r="M32" s="73">
        <f t="shared" si="19"/>
        <v>36963</v>
      </c>
      <c r="N32" s="73">
        <f t="shared" si="19"/>
        <v>39506</v>
      </c>
      <c r="O32" s="73">
        <f t="shared" ref="O32:T32" si="20">+O33+O38</f>
        <v>43219</v>
      </c>
      <c r="P32" s="73">
        <f t="shared" si="20"/>
        <v>49954</v>
      </c>
      <c r="Q32" s="73">
        <f t="shared" si="20"/>
        <v>51543</v>
      </c>
      <c r="R32" s="73">
        <f t="shared" si="20"/>
        <v>53140</v>
      </c>
      <c r="S32" s="73">
        <f t="shared" si="20"/>
        <v>57009</v>
      </c>
      <c r="T32" s="73">
        <f t="shared" si="20"/>
        <v>81880</v>
      </c>
      <c r="V32" s="46"/>
    </row>
    <row r="33" spans="1:23" s="42" customFormat="1" ht="15" customHeight="1" x14ac:dyDescent="0.25">
      <c r="A33" s="69" t="s">
        <v>50</v>
      </c>
      <c r="B33" s="75">
        <f>SUM(B34:B36)</f>
        <v>14431</v>
      </c>
      <c r="C33" s="75">
        <f t="shared" ref="C33:N33" si="21">SUM(C34:C36)</f>
        <v>13444</v>
      </c>
      <c r="D33" s="75">
        <f t="shared" si="21"/>
        <v>13654</v>
      </c>
      <c r="E33" s="75">
        <f t="shared" si="21"/>
        <v>16467</v>
      </c>
      <c r="F33" s="75">
        <f t="shared" si="21"/>
        <v>17010</v>
      </c>
      <c r="G33" s="75">
        <f t="shared" si="21"/>
        <v>15659</v>
      </c>
      <c r="H33" s="75">
        <f t="shared" si="21"/>
        <v>15186</v>
      </c>
      <c r="I33" s="75">
        <f t="shared" si="21"/>
        <v>16396</v>
      </c>
      <c r="J33" s="75">
        <f t="shared" si="21"/>
        <v>20549</v>
      </c>
      <c r="K33" s="75">
        <f t="shared" si="21"/>
        <v>19433</v>
      </c>
      <c r="L33" s="75">
        <f t="shared" si="21"/>
        <v>19353</v>
      </c>
      <c r="M33" s="75">
        <f t="shared" si="21"/>
        <v>19437</v>
      </c>
      <c r="N33" s="75">
        <f t="shared" si="21"/>
        <v>21736</v>
      </c>
      <c r="O33" s="75">
        <f t="shared" ref="O33:T33" si="22">SUM(O34:O36)</f>
        <v>23790</v>
      </c>
      <c r="P33" s="75">
        <f t="shared" si="22"/>
        <v>27119</v>
      </c>
      <c r="Q33" s="75">
        <f t="shared" si="22"/>
        <v>27259</v>
      </c>
      <c r="R33" s="75">
        <f t="shared" si="22"/>
        <v>27533</v>
      </c>
      <c r="S33" s="75">
        <f t="shared" si="22"/>
        <v>30002</v>
      </c>
      <c r="T33" s="75">
        <f t="shared" si="22"/>
        <v>44587</v>
      </c>
      <c r="V33" s="46"/>
    </row>
    <row r="34" spans="1:23" ht="15" customHeight="1" x14ac:dyDescent="0.25">
      <c r="A34" s="69" t="s">
        <v>51</v>
      </c>
      <c r="B34" s="76">
        <v>5646</v>
      </c>
      <c r="C34" s="76">
        <v>5581</v>
      </c>
      <c r="D34" s="76">
        <v>5865</v>
      </c>
      <c r="E34" s="76">
        <v>7107</v>
      </c>
      <c r="F34" s="76">
        <v>7113</v>
      </c>
      <c r="G34" s="76">
        <v>6593</v>
      </c>
      <c r="H34" s="76">
        <v>6637</v>
      </c>
      <c r="I34" s="76">
        <v>7167</v>
      </c>
      <c r="J34" s="76">
        <v>8204</v>
      </c>
      <c r="K34" s="76">
        <v>7788</v>
      </c>
      <c r="L34" s="76">
        <v>8065</v>
      </c>
      <c r="M34" s="76">
        <v>8034</v>
      </c>
      <c r="N34" s="76">
        <v>9876</v>
      </c>
      <c r="O34" s="76">
        <v>10470</v>
      </c>
      <c r="P34" s="76">
        <v>10648</v>
      </c>
      <c r="Q34" s="76">
        <v>10772</v>
      </c>
      <c r="R34" s="76">
        <v>10800</v>
      </c>
      <c r="S34" s="76">
        <v>11661</v>
      </c>
      <c r="T34" s="76">
        <v>16968</v>
      </c>
    </row>
    <row r="35" spans="1:23" ht="15" customHeight="1" x14ac:dyDescent="0.25">
      <c r="A35" s="69" t="s">
        <v>52</v>
      </c>
      <c r="B35" s="76">
        <v>4646</v>
      </c>
      <c r="C35" s="76">
        <v>4329</v>
      </c>
      <c r="D35" s="76">
        <v>4328</v>
      </c>
      <c r="E35" s="76">
        <v>5385</v>
      </c>
      <c r="F35" s="76">
        <v>5554</v>
      </c>
      <c r="G35" s="76">
        <v>4923</v>
      </c>
      <c r="H35" s="76">
        <v>4717</v>
      </c>
      <c r="I35" s="76">
        <v>4882</v>
      </c>
      <c r="J35" s="76">
        <v>6478</v>
      </c>
      <c r="K35" s="76">
        <v>5929</v>
      </c>
      <c r="L35" s="76">
        <v>5804</v>
      </c>
      <c r="M35" s="76">
        <v>5895</v>
      </c>
      <c r="N35" s="76">
        <v>6155</v>
      </c>
      <c r="O35" s="76">
        <v>7479</v>
      </c>
      <c r="P35" s="76">
        <v>8509</v>
      </c>
      <c r="Q35" s="76">
        <v>8247</v>
      </c>
      <c r="R35" s="76">
        <v>8374</v>
      </c>
      <c r="S35" s="76">
        <v>9219</v>
      </c>
      <c r="T35" s="76">
        <v>14595</v>
      </c>
      <c r="V35" s="42"/>
    </row>
    <row r="36" spans="1:23" ht="15" customHeight="1" x14ac:dyDescent="0.25">
      <c r="A36" s="69" t="s">
        <v>53</v>
      </c>
      <c r="B36" s="76">
        <v>4139</v>
      </c>
      <c r="C36" s="76">
        <v>3534</v>
      </c>
      <c r="D36" s="76">
        <v>3461</v>
      </c>
      <c r="E36" s="76">
        <v>3975</v>
      </c>
      <c r="F36" s="76">
        <v>4343</v>
      </c>
      <c r="G36" s="76">
        <v>4143</v>
      </c>
      <c r="H36" s="76">
        <v>3832</v>
      </c>
      <c r="I36" s="76">
        <v>4347</v>
      </c>
      <c r="J36" s="76">
        <v>5867</v>
      </c>
      <c r="K36" s="76">
        <v>5716</v>
      </c>
      <c r="L36" s="76">
        <v>5484</v>
      </c>
      <c r="M36" s="76">
        <v>5508</v>
      </c>
      <c r="N36" s="76">
        <v>5705</v>
      </c>
      <c r="O36" s="76">
        <v>5841</v>
      </c>
      <c r="P36" s="76">
        <v>7962</v>
      </c>
      <c r="Q36" s="76">
        <v>8240</v>
      </c>
      <c r="R36" s="76">
        <v>8359</v>
      </c>
      <c r="S36" s="76">
        <v>9122</v>
      </c>
      <c r="T36" s="76">
        <v>13024</v>
      </c>
      <c r="V36" s="42"/>
    </row>
    <row r="37" spans="1:23" ht="15" customHeight="1" x14ac:dyDescent="0.25">
      <c r="A37" s="70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</row>
    <row r="38" spans="1:23" s="42" customFormat="1" ht="15" customHeight="1" x14ac:dyDescent="0.25">
      <c r="A38" s="78" t="s">
        <v>54</v>
      </c>
      <c r="B38" s="75">
        <f>SUM(B39:B41)</f>
        <v>10499</v>
      </c>
      <c r="C38" s="75">
        <f t="shared" ref="C38:N38" si="23">SUM(C39:C41)</f>
        <v>11076</v>
      </c>
      <c r="D38" s="75">
        <f t="shared" si="23"/>
        <v>11205</v>
      </c>
      <c r="E38" s="75">
        <f t="shared" si="23"/>
        <v>12818</v>
      </c>
      <c r="F38" s="75">
        <f t="shared" si="23"/>
        <v>12058</v>
      </c>
      <c r="G38" s="75">
        <f t="shared" si="23"/>
        <v>12573</v>
      </c>
      <c r="H38" s="75">
        <f t="shared" si="23"/>
        <v>13497</v>
      </c>
      <c r="I38" s="75">
        <f t="shared" si="23"/>
        <v>14019</v>
      </c>
      <c r="J38" s="75">
        <f t="shared" si="23"/>
        <v>15425</v>
      </c>
      <c r="K38" s="75">
        <f t="shared" si="23"/>
        <v>16568</v>
      </c>
      <c r="L38" s="75">
        <f t="shared" si="23"/>
        <v>16682</v>
      </c>
      <c r="M38" s="75">
        <f t="shared" si="23"/>
        <v>17526</v>
      </c>
      <c r="N38" s="75">
        <f t="shared" si="23"/>
        <v>17770</v>
      </c>
      <c r="O38" s="75">
        <f t="shared" ref="O38:T38" si="24">SUM(O39:O41)</f>
        <v>19429</v>
      </c>
      <c r="P38" s="75">
        <f t="shared" si="24"/>
        <v>22835</v>
      </c>
      <c r="Q38" s="75">
        <f t="shared" si="24"/>
        <v>24284</v>
      </c>
      <c r="R38" s="75">
        <f t="shared" si="24"/>
        <v>25607</v>
      </c>
      <c r="S38" s="75">
        <f t="shared" si="24"/>
        <v>27007</v>
      </c>
      <c r="T38" s="75">
        <f t="shared" si="24"/>
        <v>37293</v>
      </c>
    </row>
    <row r="39" spans="1:23" ht="15" customHeight="1" x14ac:dyDescent="0.25">
      <c r="A39" s="78" t="s">
        <v>55</v>
      </c>
      <c r="B39" s="76">
        <v>4049</v>
      </c>
      <c r="C39" s="76">
        <v>4042</v>
      </c>
      <c r="D39" s="76">
        <v>3922</v>
      </c>
      <c r="E39" s="76">
        <v>4444</v>
      </c>
      <c r="F39" s="76">
        <v>4123</v>
      </c>
      <c r="G39" s="76">
        <v>4355</v>
      </c>
      <c r="H39" s="76">
        <v>4824</v>
      </c>
      <c r="I39" s="76">
        <v>4850</v>
      </c>
      <c r="J39" s="76">
        <v>5288</v>
      </c>
      <c r="K39" s="76">
        <v>5989</v>
      </c>
      <c r="L39" s="76">
        <v>5505</v>
      </c>
      <c r="M39" s="76">
        <v>5982</v>
      </c>
      <c r="N39" s="76">
        <v>6382</v>
      </c>
      <c r="O39" s="76">
        <v>7179</v>
      </c>
      <c r="P39" s="76">
        <v>8106</v>
      </c>
      <c r="Q39" s="76">
        <v>8822</v>
      </c>
      <c r="R39" s="76">
        <v>8705</v>
      </c>
      <c r="S39" s="76">
        <v>8995</v>
      </c>
      <c r="T39" s="76">
        <v>14293</v>
      </c>
    </row>
    <row r="40" spans="1:23" ht="15" customHeight="1" x14ac:dyDescent="0.25">
      <c r="A40" s="78" t="s">
        <v>56</v>
      </c>
      <c r="B40" s="76">
        <v>3649</v>
      </c>
      <c r="C40" s="76">
        <v>3954</v>
      </c>
      <c r="D40" s="76">
        <v>4040</v>
      </c>
      <c r="E40" s="76">
        <v>4482</v>
      </c>
      <c r="F40" s="76">
        <v>4042</v>
      </c>
      <c r="G40" s="76">
        <v>3881</v>
      </c>
      <c r="H40" s="76">
        <v>4293</v>
      </c>
      <c r="I40" s="76">
        <v>4292</v>
      </c>
      <c r="J40" s="76">
        <v>4958</v>
      </c>
      <c r="K40" s="76">
        <v>4920</v>
      </c>
      <c r="L40" s="76">
        <v>5106</v>
      </c>
      <c r="M40" s="76">
        <v>5395</v>
      </c>
      <c r="N40" s="76">
        <v>5374</v>
      </c>
      <c r="O40" s="76">
        <v>5874</v>
      </c>
      <c r="P40" s="76">
        <v>7334</v>
      </c>
      <c r="Q40" s="76">
        <v>7435</v>
      </c>
      <c r="R40" s="76">
        <v>8299</v>
      </c>
      <c r="S40" s="76">
        <v>8475</v>
      </c>
      <c r="T40" s="76">
        <v>11846</v>
      </c>
    </row>
    <row r="41" spans="1:23" ht="15" customHeight="1" thickBot="1" x14ac:dyDescent="0.3">
      <c r="A41" s="79" t="s">
        <v>57</v>
      </c>
      <c r="B41" s="80">
        <v>2801</v>
      </c>
      <c r="C41" s="80">
        <v>3080</v>
      </c>
      <c r="D41" s="80">
        <v>3243</v>
      </c>
      <c r="E41" s="80">
        <v>3892</v>
      </c>
      <c r="F41" s="80">
        <v>3893</v>
      </c>
      <c r="G41" s="80">
        <v>4337</v>
      </c>
      <c r="H41" s="80">
        <v>4380</v>
      </c>
      <c r="I41" s="80">
        <v>4877</v>
      </c>
      <c r="J41" s="80">
        <v>5179</v>
      </c>
      <c r="K41" s="80">
        <v>5659</v>
      </c>
      <c r="L41" s="80">
        <v>6071</v>
      </c>
      <c r="M41" s="80">
        <v>6149</v>
      </c>
      <c r="N41" s="80">
        <v>6014</v>
      </c>
      <c r="O41" s="80">
        <v>6376</v>
      </c>
      <c r="P41" s="80">
        <v>7395</v>
      </c>
      <c r="Q41" s="80">
        <v>8027</v>
      </c>
      <c r="R41" s="80">
        <v>8603</v>
      </c>
      <c r="S41" s="80">
        <v>9537</v>
      </c>
      <c r="T41" s="80">
        <v>11154</v>
      </c>
    </row>
    <row r="42" spans="1:23" ht="15" customHeight="1" x14ac:dyDescent="0.25">
      <c r="A42" s="321" t="s">
        <v>242</v>
      </c>
      <c r="B42" s="321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273"/>
      <c r="T42" s="306"/>
    </row>
    <row r="43" spans="1:23" ht="15" customHeight="1" x14ac:dyDescent="0.25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273"/>
      <c r="T43" s="306"/>
    </row>
    <row r="44" spans="1:23" ht="15" customHeight="1" x14ac:dyDescent="0.25">
      <c r="A44" s="82"/>
    </row>
    <row r="45" spans="1:23" ht="15" customHeight="1" x14ac:dyDescent="0.25">
      <c r="A45" s="81"/>
    </row>
    <row r="46" spans="1:23" ht="15" customHeight="1" x14ac:dyDescent="0.25">
      <c r="A46" s="284" t="s">
        <v>465</v>
      </c>
      <c r="B46" s="284"/>
      <c r="C46" s="284"/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9"/>
      <c r="V46"/>
      <c r="W46"/>
    </row>
    <row r="47" spans="1:23" ht="15" customHeight="1" x14ac:dyDescent="0.2">
      <c r="A47" s="284" t="s">
        <v>60</v>
      </c>
      <c r="B47" s="284"/>
      <c r="C47" s="284"/>
      <c r="D47" s="284"/>
      <c r="E47" s="284"/>
      <c r="F47" s="284"/>
      <c r="G47" s="284"/>
      <c r="H47" s="284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4"/>
      <c r="T47" s="284"/>
      <c r="U47" s="29"/>
      <c r="V47" s="318" t="s">
        <v>356</v>
      </c>
      <c r="W47" s="318"/>
    </row>
    <row r="48" spans="1:23" ht="15" customHeight="1" x14ac:dyDescent="0.2">
      <c r="A48" s="284" t="s">
        <v>252</v>
      </c>
      <c r="B48" s="284"/>
      <c r="C48" s="284"/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30"/>
      <c r="V48" s="318"/>
      <c r="W48" s="318"/>
    </row>
    <row r="49" spans="1:27" ht="15" customHeight="1" x14ac:dyDescent="0.25">
      <c r="A49" s="284" t="s">
        <v>248</v>
      </c>
      <c r="B49" s="284"/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4"/>
      <c r="T49" s="284"/>
    </row>
    <row r="50" spans="1:27" ht="15" customHeight="1" x14ac:dyDescent="0.25">
      <c r="A50" s="284" t="s">
        <v>516</v>
      </c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</row>
    <row r="51" spans="1:27" ht="15" customHeight="1" x14ac:dyDescent="0.25">
      <c r="A51" s="225"/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78"/>
      <c r="T51" s="311"/>
    </row>
    <row r="52" spans="1:27" s="42" customFormat="1" ht="15" customHeight="1" thickBot="1" x14ac:dyDescent="0.3">
      <c r="A52" s="328"/>
      <c r="B52" s="328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8"/>
      <c r="N52" s="328"/>
      <c r="O52" s="328"/>
      <c r="P52" s="328"/>
      <c r="Q52" s="328"/>
      <c r="R52" s="328"/>
      <c r="S52" s="277"/>
      <c r="T52" s="310"/>
    </row>
    <row r="53" spans="1:27" s="42" customFormat="1" ht="15" customHeight="1" thickBot="1" x14ac:dyDescent="0.3">
      <c r="A53" s="43" t="s">
        <v>246</v>
      </c>
      <c r="B53" s="44">
        <v>2000</v>
      </c>
      <c r="C53" s="44">
        <v>2001</v>
      </c>
      <c r="D53" s="44">
        <v>2002</v>
      </c>
      <c r="E53" s="44">
        <v>2003</v>
      </c>
      <c r="F53" s="44">
        <v>2004</v>
      </c>
      <c r="G53" s="44">
        <v>2005</v>
      </c>
      <c r="H53" s="44">
        <v>2006</v>
      </c>
      <c r="I53" s="44">
        <v>2007</v>
      </c>
      <c r="J53" s="44">
        <v>2008</v>
      </c>
      <c r="K53" s="44">
        <v>2009</v>
      </c>
      <c r="L53" s="44">
        <v>2010</v>
      </c>
      <c r="M53" s="44">
        <v>2011</v>
      </c>
      <c r="N53" s="44">
        <v>2012</v>
      </c>
      <c r="O53" s="44">
        <v>2013</v>
      </c>
      <c r="P53" s="44">
        <v>2014</v>
      </c>
      <c r="Q53" s="44">
        <v>2015</v>
      </c>
      <c r="R53" s="44">
        <v>2016</v>
      </c>
      <c r="S53" s="44">
        <v>2017</v>
      </c>
      <c r="T53" s="44">
        <v>2018</v>
      </c>
    </row>
    <row r="54" spans="1:27" ht="15" customHeight="1" x14ac:dyDescent="0.25">
      <c r="A54" s="71"/>
    </row>
    <row r="55" spans="1:27" s="74" customFormat="1" ht="15" customHeight="1" x14ac:dyDescent="0.25">
      <c r="A55" s="72" t="s">
        <v>19</v>
      </c>
      <c r="B55" s="73">
        <f>+B66+B77</f>
        <v>63204</v>
      </c>
      <c r="C55" s="73">
        <f t="shared" ref="C55:P59" si="25">+C66+C77</f>
        <v>70690</v>
      </c>
      <c r="D55" s="73">
        <f t="shared" si="25"/>
        <v>73468</v>
      </c>
      <c r="E55" s="73">
        <f t="shared" si="25"/>
        <v>77308</v>
      </c>
      <c r="F55" s="73">
        <f t="shared" si="25"/>
        <v>79955</v>
      </c>
      <c r="G55" s="73">
        <f t="shared" si="25"/>
        <v>85212</v>
      </c>
      <c r="H55" s="73">
        <f t="shared" si="25"/>
        <v>85650</v>
      </c>
      <c r="I55" s="73">
        <f t="shared" si="25"/>
        <v>83878</v>
      </c>
      <c r="J55" s="73">
        <f t="shared" si="25"/>
        <v>90016</v>
      </c>
      <c r="K55" s="73">
        <f t="shared" si="25"/>
        <v>98042</v>
      </c>
      <c r="L55" s="73">
        <f t="shared" si="25"/>
        <v>97882</v>
      </c>
      <c r="M55" s="73">
        <f t="shared" si="25"/>
        <v>96953</v>
      </c>
      <c r="N55" s="73">
        <f t="shared" si="25"/>
        <v>96690</v>
      </c>
      <c r="O55" s="73">
        <f t="shared" si="25"/>
        <v>96512</v>
      </c>
      <c r="P55" s="73">
        <f t="shared" si="25"/>
        <v>93242</v>
      </c>
      <c r="Q55" s="73">
        <f t="shared" ref="Q55:R59" si="26">+Q66+Q77</f>
        <v>90913</v>
      </c>
      <c r="R55" s="73">
        <f t="shared" si="26"/>
        <v>86722</v>
      </c>
      <c r="S55" s="73">
        <f t="shared" ref="S55:T55" si="27">+S66+S77</f>
        <v>84753</v>
      </c>
      <c r="T55" s="73">
        <f t="shared" si="27"/>
        <v>33043</v>
      </c>
      <c r="V55" s="76"/>
      <c r="W55" s="76"/>
      <c r="X55" s="76"/>
      <c r="Y55" s="76"/>
      <c r="Z55" s="76"/>
      <c r="AA55" s="76"/>
    </row>
    <row r="56" spans="1:27" s="42" customFormat="1" ht="15" customHeight="1" x14ac:dyDescent="0.25">
      <c r="A56" s="69" t="s">
        <v>50</v>
      </c>
      <c r="B56" s="75">
        <f>+B67+B78</f>
        <v>46688</v>
      </c>
      <c r="C56" s="75">
        <f t="shared" si="25"/>
        <v>50566</v>
      </c>
      <c r="D56" s="75">
        <f t="shared" si="25"/>
        <v>52205</v>
      </c>
      <c r="E56" s="75">
        <f t="shared" si="25"/>
        <v>55820</v>
      </c>
      <c r="F56" s="75">
        <f t="shared" si="25"/>
        <v>57800</v>
      </c>
      <c r="G56" s="75">
        <f t="shared" si="25"/>
        <v>61143</v>
      </c>
      <c r="H56" s="75">
        <f t="shared" si="25"/>
        <v>59652</v>
      </c>
      <c r="I56" s="75">
        <f t="shared" si="25"/>
        <v>57315</v>
      </c>
      <c r="J56" s="75">
        <f t="shared" si="25"/>
        <v>61835</v>
      </c>
      <c r="K56" s="75">
        <f t="shared" si="25"/>
        <v>67427</v>
      </c>
      <c r="L56" s="75">
        <f t="shared" si="25"/>
        <v>67744</v>
      </c>
      <c r="M56" s="75">
        <f t="shared" si="25"/>
        <v>68846</v>
      </c>
      <c r="N56" s="75">
        <f t="shared" si="25"/>
        <v>68169</v>
      </c>
      <c r="O56" s="75">
        <f t="shared" si="25"/>
        <v>67469</v>
      </c>
      <c r="P56" s="75">
        <f t="shared" si="25"/>
        <v>65209</v>
      </c>
      <c r="Q56" s="75">
        <f t="shared" si="26"/>
        <v>61253</v>
      </c>
      <c r="R56" s="75">
        <f t="shared" si="26"/>
        <v>57761</v>
      </c>
      <c r="S56" s="75">
        <f t="shared" ref="S56:T56" si="28">+S67+S78</f>
        <v>56691</v>
      </c>
      <c r="T56" s="75">
        <f t="shared" si="28"/>
        <v>23017</v>
      </c>
      <c r="V56" s="76"/>
      <c r="W56" s="76"/>
      <c r="X56" s="76"/>
      <c r="Y56" s="76"/>
      <c r="Z56" s="76"/>
      <c r="AA56" s="76"/>
    </row>
    <row r="57" spans="1:27" ht="15" customHeight="1" x14ac:dyDescent="0.25">
      <c r="A57" s="69" t="s">
        <v>51</v>
      </c>
      <c r="B57" s="76">
        <f>+B68+B79</f>
        <v>19415</v>
      </c>
      <c r="C57" s="76">
        <f t="shared" si="25"/>
        <v>20655</v>
      </c>
      <c r="D57" s="76">
        <f t="shared" si="25"/>
        <v>21169</v>
      </c>
      <c r="E57" s="76">
        <f t="shared" si="25"/>
        <v>22285</v>
      </c>
      <c r="F57" s="76">
        <f t="shared" si="25"/>
        <v>20598</v>
      </c>
      <c r="G57" s="76">
        <f t="shared" si="25"/>
        <v>22285</v>
      </c>
      <c r="H57" s="76">
        <f t="shared" si="25"/>
        <v>21777</v>
      </c>
      <c r="I57" s="76">
        <f t="shared" si="25"/>
        <v>22239</v>
      </c>
      <c r="J57" s="76">
        <f t="shared" si="25"/>
        <v>26178</v>
      </c>
      <c r="K57" s="76">
        <f t="shared" si="25"/>
        <v>28067</v>
      </c>
      <c r="L57" s="76">
        <f t="shared" si="25"/>
        <v>28245</v>
      </c>
      <c r="M57" s="76">
        <f t="shared" si="25"/>
        <v>29020</v>
      </c>
      <c r="N57" s="76">
        <f t="shared" si="25"/>
        <v>29071</v>
      </c>
      <c r="O57" s="76">
        <f t="shared" si="25"/>
        <v>27390</v>
      </c>
      <c r="P57" s="76">
        <f t="shared" si="25"/>
        <v>25015</v>
      </c>
      <c r="Q57" s="76">
        <f t="shared" si="26"/>
        <v>22536</v>
      </c>
      <c r="R57" s="76">
        <f t="shared" si="26"/>
        <v>21894</v>
      </c>
      <c r="S57" s="76">
        <f t="shared" ref="S57:T57" si="29">+S68+S79</f>
        <v>21299</v>
      </c>
      <c r="T57" s="76">
        <f t="shared" si="29"/>
        <v>10816</v>
      </c>
    </row>
    <row r="58" spans="1:27" ht="15" customHeight="1" x14ac:dyDescent="0.25">
      <c r="A58" s="69" t="s">
        <v>52</v>
      </c>
      <c r="B58" s="76">
        <f>+B69+B80</f>
        <v>16030</v>
      </c>
      <c r="C58" s="76">
        <f t="shared" si="25"/>
        <v>16691</v>
      </c>
      <c r="D58" s="76">
        <f t="shared" si="25"/>
        <v>17149</v>
      </c>
      <c r="E58" s="76">
        <f t="shared" si="25"/>
        <v>18139</v>
      </c>
      <c r="F58" s="76">
        <f t="shared" si="25"/>
        <v>17875</v>
      </c>
      <c r="G58" s="76">
        <f t="shared" si="25"/>
        <v>18950</v>
      </c>
      <c r="H58" s="76">
        <f t="shared" si="25"/>
        <v>19660</v>
      </c>
      <c r="I58" s="76">
        <f t="shared" si="25"/>
        <v>19848</v>
      </c>
      <c r="J58" s="76">
        <f t="shared" si="25"/>
        <v>21192</v>
      </c>
      <c r="K58" s="76">
        <f t="shared" si="25"/>
        <v>22804</v>
      </c>
      <c r="L58" s="76">
        <f t="shared" si="25"/>
        <v>22958</v>
      </c>
      <c r="M58" s="76">
        <f t="shared" si="25"/>
        <v>23670</v>
      </c>
      <c r="N58" s="76">
        <f t="shared" si="25"/>
        <v>23059</v>
      </c>
      <c r="O58" s="76">
        <f t="shared" si="25"/>
        <v>24138</v>
      </c>
      <c r="P58" s="76">
        <f t="shared" si="25"/>
        <v>24155</v>
      </c>
      <c r="Q58" s="76">
        <f t="shared" si="26"/>
        <v>22052</v>
      </c>
      <c r="R58" s="76">
        <f t="shared" si="26"/>
        <v>20737</v>
      </c>
      <c r="S58" s="76">
        <f t="shared" ref="S58:T58" si="30">+S69+S80</f>
        <v>20779</v>
      </c>
      <c r="T58" s="76">
        <f t="shared" si="30"/>
        <v>7684</v>
      </c>
    </row>
    <row r="59" spans="1:27" ht="15" customHeight="1" x14ac:dyDescent="0.25">
      <c r="A59" s="69" t="s">
        <v>53</v>
      </c>
      <c r="B59" s="76">
        <f>+B70+B81</f>
        <v>11243</v>
      </c>
      <c r="C59" s="76">
        <f t="shared" si="25"/>
        <v>13220</v>
      </c>
      <c r="D59" s="76">
        <f t="shared" si="25"/>
        <v>13887</v>
      </c>
      <c r="E59" s="76">
        <f t="shared" si="25"/>
        <v>15396</v>
      </c>
      <c r="F59" s="76">
        <f t="shared" si="25"/>
        <v>19327</v>
      </c>
      <c r="G59" s="76">
        <f t="shared" si="25"/>
        <v>19908</v>
      </c>
      <c r="H59" s="76">
        <f t="shared" si="25"/>
        <v>18215</v>
      </c>
      <c r="I59" s="76">
        <f t="shared" si="25"/>
        <v>15228</v>
      </c>
      <c r="J59" s="76">
        <f t="shared" si="25"/>
        <v>14465</v>
      </c>
      <c r="K59" s="76">
        <f t="shared" si="25"/>
        <v>16556</v>
      </c>
      <c r="L59" s="76">
        <f t="shared" si="25"/>
        <v>16541</v>
      </c>
      <c r="M59" s="76">
        <f t="shared" si="25"/>
        <v>16156</v>
      </c>
      <c r="N59" s="76">
        <f t="shared" si="25"/>
        <v>16039</v>
      </c>
      <c r="O59" s="76">
        <f t="shared" si="25"/>
        <v>15941</v>
      </c>
      <c r="P59" s="76">
        <f t="shared" si="25"/>
        <v>16039</v>
      </c>
      <c r="Q59" s="76">
        <f t="shared" si="26"/>
        <v>16665</v>
      </c>
      <c r="R59" s="76">
        <f t="shared" si="26"/>
        <v>15130</v>
      </c>
      <c r="S59" s="76">
        <f t="shared" ref="S59:T59" si="31">+S70+S81</f>
        <v>14613</v>
      </c>
      <c r="T59" s="76">
        <f t="shared" si="31"/>
        <v>4517</v>
      </c>
    </row>
    <row r="60" spans="1:27" ht="15" customHeight="1" x14ac:dyDescent="0.25">
      <c r="A60" s="70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</row>
    <row r="61" spans="1:27" s="42" customFormat="1" ht="15" customHeight="1" x14ac:dyDescent="0.25">
      <c r="A61" s="78" t="s">
        <v>54</v>
      </c>
      <c r="B61" s="75">
        <f>+B72+B83</f>
        <v>16516</v>
      </c>
      <c r="C61" s="75">
        <f t="shared" ref="C61:P64" si="32">+C72+C83</f>
        <v>20124</v>
      </c>
      <c r="D61" s="75">
        <f t="shared" si="32"/>
        <v>21263</v>
      </c>
      <c r="E61" s="75">
        <f t="shared" si="32"/>
        <v>21488</v>
      </c>
      <c r="F61" s="75">
        <f t="shared" si="32"/>
        <v>22155</v>
      </c>
      <c r="G61" s="75">
        <f t="shared" si="32"/>
        <v>24069</v>
      </c>
      <c r="H61" s="75">
        <f t="shared" si="32"/>
        <v>25998</v>
      </c>
      <c r="I61" s="75">
        <f t="shared" si="32"/>
        <v>26563</v>
      </c>
      <c r="J61" s="75">
        <f t="shared" si="32"/>
        <v>28181</v>
      </c>
      <c r="K61" s="75">
        <f t="shared" si="32"/>
        <v>30615</v>
      </c>
      <c r="L61" s="75">
        <f t="shared" si="32"/>
        <v>30138</v>
      </c>
      <c r="M61" s="75">
        <f t="shared" si="32"/>
        <v>28107</v>
      </c>
      <c r="N61" s="75">
        <f t="shared" si="32"/>
        <v>28521</v>
      </c>
      <c r="O61" s="75">
        <f t="shared" si="32"/>
        <v>29043</v>
      </c>
      <c r="P61" s="75">
        <f t="shared" si="32"/>
        <v>28033</v>
      </c>
      <c r="Q61" s="75">
        <f t="shared" ref="Q61:R64" si="33">+Q72+Q83</f>
        <v>29660</v>
      </c>
      <c r="R61" s="75">
        <f t="shared" si="33"/>
        <v>28961</v>
      </c>
      <c r="S61" s="75">
        <f t="shared" ref="S61:T61" si="34">+S72+S83</f>
        <v>28062</v>
      </c>
      <c r="T61" s="75">
        <f t="shared" si="34"/>
        <v>10026</v>
      </c>
    </row>
    <row r="62" spans="1:27" ht="15" customHeight="1" x14ac:dyDescent="0.25">
      <c r="A62" s="78" t="s">
        <v>55</v>
      </c>
      <c r="B62" s="76">
        <f>+B73+B84</f>
        <v>10999</v>
      </c>
      <c r="C62" s="76">
        <f t="shared" si="32"/>
        <v>13532</v>
      </c>
      <c r="D62" s="76">
        <f t="shared" si="32"/>
        <v>13762</v>
      </c>
      <c r="E62" s="76">
        <f t="shared" si="32"/>
        <v>13965</v>
      </c>
      <c r="F62" s="76">
        <f t="shared" si="32"/>
        <v>13677</v>
      </c>
      <c r="G62" s="76">
        <f t="shared" si="32"/>
        <v>14769</v>
      </c>
      <c r="H62" s="76">
        <f t="shared" si="32"/>
        <v>16360</v>
      </c>
      <c r="I62" s="76">
        <f t="shared" si="32"/>
        <v>16093</v>
      </c>
      <c r="J62" s="76">
        <f t="shared" si="32"/>
        <v>18678</v>
      </c>
      <c r="K62" s="76">
        <f t="shared" si="32"/>
        <v>18982</v>
      </c>
      <c r="L62" s="76">
        <f t="shared" si="32"/>
        <v>18797</v>
      </c>
      <c r="M62" s="76">
        <f t="shared" si="32"/>
        <v>17824</v>
      </c>
      <c r="N62" s="76">
        <f t="shared" si="32"/>
        <v>17515</v>
      </c>
      <c r="O62" s="76">
        <f t="shared" si="32"/>
        <v>17967</v>
      </c>
      <c r="P62" s="76">
        <f t="shared" si="32"/>
        <v>17708</v>
      </c>
      <c r="Q62" s="76">
        <f t="shared" si="33"/>
        <v>17847</v>
      </c>
      <c r="R62" s="76">
        <f t="shared" si="33"/>
        <v>17652</v>
      </c>
      <c r="S62" s="76">
        <f t="shared" ref="S62:T62" si="35">+S73+S84</f>
        <v>16770</v>
      </c>
      <c r="T62" s="76">
        <f t="shared" si="35"/>
        <v>6620</v>
      </c>
    </row>
    <row r="63" spans="1:27" ht="15" customHeight="1" x14ac:dyDescent="0.25">
      <c r="A63" s="78" t="s">
        <v>56</v>
      </c>
      <c r="B63" s="76">
        <f>+B74+B85</f>
        <v>4737</v>
      </c>
      <c r="C63" s="76">
        <f t="shared" si="32"/>
        <v>5772</v>
      </c>
      <c r="D63" s="76">
        <f t="shared" si="32"/>
        <v>6699</v>
      </c>
      <c r="E63" s="76">
        <f t="shared" si="32"/>
        <v>6824</v>
      </c>
      <c r="F63" s="76">
        <f t="shared" si="32"/>
        <v>7560</v>
      </c>
      <c r="G63" s="76">
        <f t="shared" si="32"/>
        <v>8094</v>
      </c>
      <c r="H63" s="76">
        <f t="shared" si="32"/>
        <v>8241</v>
      </c>
      <c r="I63" s="76">
        <f t="shared" si="32"/>
        <v>9344</v>
      </c>
      <c r="J63" s="76">
        <f t="shared" si="32"/>
        <v>8234</v>
      </c>
      <c r="K63" s="76">
        <f t="shared" si="32"/>
        <v>10232</v>
      </c>
      <c r="L63" s="76">
        <f t="shared" si="32"/>
        <v>10329</v>
      </c>
      <c r="M63" s="76">
        <f t="shared" si="32"/>
        <v>9108</v>
      </c>
      <c r="N63" s="76">
        <f t="shared" si="32"/>
        <v>9613</v>
      </c>
      <c r="O63" s="76">
        <f t="shared" si="32"/>
        <v>9718</v>
      </c>
      <c r="P63" s="76">
        <f t="shared" si="32"/>
        <v>8937</v>
      </c>
      <c r="Q63" s="76">
        <f t="shared" si="33"/>
        <v>9888</v>
      </c>
      <c r="R63" s="76">
        <f t="shared" si="33"/>
        <v>9417</v>
      </c>
      <c r="S63" s="76">
        <f t="shared" ref="S63:T63" si="36">+S74+S85</f>
        <v>9350</v>
      </c>
      <c r="T63" s="76">
        <f t="shared" si="36"/>
        <v>2713</v>
      </c>
    </row>
    <row r="64" spans="1:27" ht="15" customHeight="1" x14ac:dyDescent="0.25">
      <c r="A64" s="78" t="s">
        <v>57</v>
      </c>
      <c r="B64" s="76">
        <f>+B75+B86</f>
        <v>780</v>
      </c>
      <c r="C64" s="76">
        <f t="shared" si="32"/>
        <v>820</v>
      </c>
      <c r="D64" s="76">
        <f t="shared" si="32"/>
        <v>802</v>
      </c>
      <c r="E64" s="76">
        <f t="shared" si="32"/>
        <v>699</v>
      </c>
      <c r="F64" s="76">
        <f t="shared" si="32"/>
        <v>918</v>
      </c>
      <c r="G64" s="76">
        <f t="shared" si="32"/>
        <v>1206</v>
      </c>
      <c r="H64" s="76">
        <f t="shared" si="32"/>
        <v>1397</v>
      </c>
      <c r="I64" s="76">
        <f t="shared" si="32"/>
        <v>1126</v>
      </c>
      <c r="J64" s="76">
        <f t="shared" si="32"/>
        <v>1269</v>
      </c>
      <c r="K64" s="76">
        <f t="shared" si="32"/>
        <v>1401</v>
      </c>
      <c r="L64" s="76">
        <f t="shared" si="32"/>
        <v>1012</v>
      </c>
      <c r="M64" s="76">
        <f t="shared" si="32"/>
        <v>1175</v>
      </c>
      <c r="N64" s="76">
        <f t="shared" si="32"/>
        <v>1393</v>
      </c>
      <c r="O64" s="76">
        <f t="shared" si="32"/>
        <v>1358</v>
      </c>
      <c r="P64" s="76">
        <f t="shared" si="32"/>
        <v>1388</v>
      </c>
      <c r="Q64" s="76">
        <f t="shared" si="33"/>
        <v>1925</v>
      </c>
      <c r="R64" s="76">
        <f t="shared" si="33"/>
        <v>1892</v>
      </c>
      <c r="S64" s="76">
        <f t="shared" ref="S64:T64" si="37">+S75+S86</f>
        <v>1942</v>
      </c>
      <c r="T64" s="76">
        <f t="shared" si="37"/>
        <v>693</v>
      </c>
    </row>
    <row r="65" spans="1:20" ht="15" customHeight="1" x14ac:dyDescent="0.25">
      <c r="A65" s="70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</row>
    <row r="66" spans="1:20" s="42" customFormat="1" ht="15" customHeight="1" x14ac:dyDescent="0.25">
      <c r="A66" s="72" t="s">
        <v>58</v>
      </c>
      <c r="B66" s="73">
        <f>+B67+B72</f>
        <v>49412</v>
      </c>
      <c r="C66" s="73">
        <f t="shared" ref="C66:N66" si="38">+C67+C72</f>
        <v>55167</v>
      </c>
      <c r="D66" s="73">
        <f t="shared" si="38"/>
        <v>58101</v>
      </c>
      <c r="E66" s="73">
        <f t="shared" si="38"/>
        <v>61476</v>
      </c>
      <c r="F66" s="73">
        <f t="shared" si="38"/>
        <v>63354</v>
      </c>
      <c r="G66" s="73">
        <f t="shared" si="38"/>
        <v>68197</v>
      </c>
      <c r="H66" s="73">
        <f t="shared" si="38"/>
        <v>67927</v>
      </c>
      <c r="I66" s="73">
        <f t="shared" si="38"/>
        <v>65924</v>
      </c>
      <c r="J66" s="73">
        <f t="shared" si="38"/>
        <v>71085</v>
      </c>
      <c r="K66" s="73">
        <f t="shared" si="38"/>
        <v>77229</v>
      </c>
      <c r="L66" s="73">
        <f t="shared" si="38"/>
        <v>77474</v>
      </c>
      <c r="M66" s="73">
        <f t="shared" si="38"/>
        <v>76725</v>
      </c>
      <c r="N66" s="73">
        <f t="shared" si="38"/>
        <v>74460</v>
      </c>
      <c r="O66" s="73">
        <f>+O67+O72</f>
        <v>72720</v>
      </c>
      <c r="P66" s="73">
        <f>+P67+P72</f>
        <v>68450</v>
      </c>
      <c r="Q66" s="73">
        <f>+Q67+Q72</f>
        <v>65432</v>
      </c>
      <c r="R66" s="73">
        <f>R67+R72</f>
        <v>63069</v>
      </c>
      <c r="S66" s="73">
        <f>S67+S72</f>
        <v>61069</v>
      </c>
      <c r="T66" s="73">
        <f>T67+T72</f>
        <v>24756</v>
      </c>
    </row>
    <row r="67" spans="1:20" s="42" customFormat="1" ht="15" customHeight="1" x14ac:dyDescent="0.25">
      <c r="A67" s="69" t="s">
        <v>50</v>
      </c>
      <c r="B67" s="75">
        <f>SUM(B68:B70)</f>
        <v>37749</v>
      </c>
      <c r="C67" s="75">
        <f t="shared" ref="C67:N67" si="39">SUM(C68:C70)</f>
        <v>40650</v>
      </c>
      <c r="D67" s="75">
        <f t="shared" si="39"/>
        <v>42604</v>
      </c>
      <c r="E67" s="75">
        <f t="shared" si="39"/>
        <v>45529</v>
      </c>
      <c r="F67" s="75">
        <f t="shared" si="39"/>
        <v>47304</v>
      </c>
      <c r="G67" s="75">
        <f t="shared" si="39"/>
        <v>50800</v>
      </c>
      <c r="H67" s="75">
        <f t="shared" si="39"/>
        <v>49020</v>
      </c>
      <c r="I67" s="75">
        <f t="shared" si="39"/>
        <v>46633</v>
      </c>
      <c r="J67" s="75">
        <f t="shared" si="39"/>
        <v>50653</v>
      </c>
      <c r="K67" s="75">
        <f t="shared" si="39"/>
        <v>54843</v>
      </c>
      <c r="L67" s="75">
        <f t="shared" si="39"/>
        <v>55462</v>
      </c>
      <c r="M67" s="75">
        <f t="shared" si="39"/>
        <v>56336</v>
      </c>
      <c r="N67" s="75">
        <f t="shared" si="39"/>
        <v>54653</v>
      </c>
      <c r="O67" s="75">
        <f t="shared" ref="O67:T67" si="40">SUM(O68:O70)</f>
        <v>53232</v>
      </c>
      <c r="P67" s="75">
        <f t="shared" si="40"/>
        <v>50224</v>
      </c>
      <c r="Q67" s="75">
        <f t="shared" si="40"/>
        <v>46817</v>
      </c>
      <c r="R67" s="75">
        <f t="shared" si="40"/>
        <v>44478</v>
      </c>
      <c r="S67" s="75">
        <f t="shared" si="40"/>
        <v>43608</v>
      </c>
      <c r="T67" s="75">
        <f t="shared" si="40"/>
        <v>18231</v>
      </c>
    </row>
    <row r="68" spans="1:20" ht="15" customHeight="1" x14ac:dyDescent="0.25">
      <c r="A68" s="69" t="s">
        <v>51</v>
      </c>
      <c r="B68" s="76">
        <f>15330+224</f>
        <v>15554</v>
      </c>
      <c r="C68" s="76">
        <v>16819</v>
      </c>
      <c r="D68" s="76">
        <v>17178</v>
      </c>
      <c r="E68" s="76">
        <v>18173</v>
      </c>
      <c r="F68" s="76">
        <v>16745</v>
      </c>
      <c r="G68" s="76">
        <v>18563</v>
      </c>
      <c r="H68" s="76">
        <v>17663</v>
      </c>
      <c r="I68" s="76">
        <v>17840</v>
      </c>
      <c r="J68" s="76">
        <v>21318</v>
      </c>
      <c r="K68" s="76">
        <v>22829</v>
      </c>
      <c r="L68" s="76">
        <v>23106</v>
      </c>
      <c r="M68" s="76">
        <v>23846</v>
      </c>
      <c r="N68" s="76">
        <f>22645+228</f>
        <v>22873</v>
      </c>
      <c r="O68" s="76">
        <v>21305</v>
      </c>
      <c r="P68" s="76">
        <v>19121</v>
      </c>
      <c r="Q68" s="76">
        <v>17271</v>
      </c>
      <c r="R68" s="76">
        <v>17087</v>
      </c>
      <c r="S68" s="76">
        <v>16538</v>
      </c>
      <c r="T68" s="76">
        <v>8567</v>
      </c>
    </row>
    <row r="69" spans="1:20" ht="15" customHeight="1" x14ac:dyDescent="0.25">
      <c r="A69" s="69" t="s">
        <v>52</v>
      </c>
      <c r="B69" s="76">
        <f>12981+181</f>
        <v>13162</v>
      </c>
      <c r="C69" s="76">
        <v>13499</v>
      </c>
      <c r="D69" s="76">
        <v>14168</v>
      </c>
      <c r="E69" s="76">
        <v>14770</v>
      </c>
      <c r="F69" s="76">
        <v>14590</v>
      </c>
      <c r="G69" s="76">
        <v>15703</v>
      </c>
      <c r="H69" s="76">
        <v>16217</v>
      </c>
      <c r="I69" s="76">
        <v>16211</v>
      </c>
      <c r="J69" s="76">
        <v>17235</v>
      </c>
      <c r="K69" s="76">
        <v>18451</v>
      </c>
      <c r="L69" s="76">
        <v>18654</v>
      </c>
      <c r="M69" s="76">
        <v>19210</v>
      </c>
      <c r="N69" s="76">
        <f>18659+82</f>
        <v>18741</v>
      </c>
      <c r="O69" s="76">
        <v>19019</v>
      </c>
      <c r="P69" s="76">
        <v>18430</v>
      </c>
      <c r="Q69" s="76">
        <v>16663</v>
      </c>
      <c r="R69" s="76">
        <v>15683</v>
      </c>
      <c r="S69" s="76">
        <v>15802</v>
      </c>
      <c r="T69" s="76">
        <v>6094</v>
      </c>
    </row>
    <row r="70" spans="1:20" ht="15" customHeight="1" x14ac:dyDescent="0.25">
      <c r="A70" s="69" t="s">
        <v>53</v>
      </c>
      <c r="B70" s="76">
        <f>8960+73</f>
        <v>9033</v>
      </c>
      <c r="C70" s="76">
        <v>10332</v>
      </c>
      <c r="D70" s="76">
        <v>11258</v>
      </c>
      <c r="E70" s="76">
        <v>12586</v>
      </c>
      <c r="F70" s="76">
        <v>15969</v>
      </c>
      <c r="G70" s="76">
        <v>16534</v>
      </c>
      <c r="H70" s="76">
        <v>15140</v>
      </c>
      <c r="I70" s="76">
        <v>12582</v>
      </c>
      <c r="J70" s="76">
        <v>12100</v>
      </c>
      <c r="K70" s="76">
        <v>13563</v>
      </c>
      <c r="L70" s="76">
        <v>13702</v>
      </c>
      <c r="M70" s="76">
        <v>13280</v>
      </c>
      <c r="N70" s="76">
        <f>12985+54</f>
        <v>13039</v>
      </c>
      <c r="O70" s="76">
        <v>12908</v>
      </c>
      <c r="P70" s="76">
        <v>12673</v>
      </c>
      <c r="Q70" s="76">
        <v>12883</v>
      </c>
      <c r="R70" s="76">
        <v>11708</v>
      </c>
      <c r="S70" s="76">
        <v>11268</v>
      </c>
      <c r="T70" s="76">
        <v>3570</v>
      </c>
    </row>
    <row r="71" spans="1:20" ht="15" customHeight="1" x14ac:dyDescent="0.25">
      <c r="A71" s="70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</row>
    <row r="72" spans="1:20" s="42" customFormat="1" ht="15" customHeight="1" x14ac:dyDescent="0.25">
      <c r="A72" s="78" t="s">
        <v>54</v>
      </c>
      <c r="B72" s="75">
        <f>SUM(B73:B75)</f>
        <v>11663</v>
      </c>
      <c r="C72" s="75">
        <f t="shared" ref="C72:N72" si="41">SUM(C73:C75)</f>
        <v>14517</v>
      </c>
      <c r="D72" s="75">
        <f t="shared" si="41"/>
        <v>15497</v>
      </c>
      <c r="E72" s="75">
        <f t="shared" si="41"/>
        <v>15947</v>
      </c>
      <c r="F72" s="75">
        <f t="shared" si="41"/>
        <v>16050</v>
      </c>
      <c r="G72" s="75">
        <f t="shared" si="41"/>
        <v>17397</v>
      </c>
      <c r="H72" s="75">
        <f t="shared" si="41"/>
        <v>18907</v>
      </c>
      <c r="I72" s="75">
        <f t="shared" si="41"/>
        <v>19291</v>
      </c>
      <c r="J72" s="75">
        <f t="shared" si="41"/>
        <v>20432</v>
      </c>
      <c r="K72" s="75">
        <f t="shared" si="41"/>
        <v>22386</v>
      </c>
      <c r="L72" s="75">
        <f t="shared" si="41"/>
        <v>22012</v>
      </c>
      <c r="M72" s="75">
        <f t="shared" si="41"/>
        <v>20389</v>
      </c>
      <c r="N72" s="75">
        <f t="shared" si="41"/>
        <v>19807</v>
      </c>
      <c r="O72" s="75">
        <f t="shared" ref="O72:T72" si="42">SUM(O73:O75)</f>
        <v>19488</v>
      </c>
      <c r="P72" s="75">
        <f t="shared" si="42"/>
        <v>18226</v>
      </c>
      <c r="Q72" s="75">
        <f t="shared" si="42"/>
        <v>18615</v>
      </c>
      <c r="R72" s="75">
        <f t="shared" si="42"/>
        <v>18591</v>
      </c>
      <c r="S72" s="75">
        <f t="shared" si="42"/>
        <v>17461</v>
      </c>
      <c r="T72" s="75">
        <f t="shared" si="42"/>
        <v>6525</v>
      </c>
    </row>
    <row r="73" spans="1:20" ht="15" customHeight="1" x14ac:dyDescent="0.25">
      <c r="A73" s="78" t="s">
        <v>55</v>
      </c>
      <c r="B73" s="76">
        <f>8406+45</f>
        <v>8451</v>
      </c>
      <c r="C73" s="76">
        <v>10400</v>
      </c>
      <c r="D73" s="76">
        <v>10602</v>
      </c>
      <c r="E73" s="76">
        <v>10988</v>
      </c>
      <c r="F73" s="76">
        <v>10513</v>
      </c>
      <c r="G73" s="76">
        <v>11377</v>
      </c>
      <c r="H73" s="76">
        <v>12687</v>
      </c>
      <c r="I73" s="76">
        <v>12399</v>
      </c>
      <c r="J73" s="76">
        <v>14606</v>
      </c>
      <c r="K73" s="76">
        <v>14854</v>
      </c>
      <c r="L73" s="76">
        <v>14285</v>
      </c>
      <c r="M73" s="76">
        <v>13772</v>
      </c>
      <c r="N73" s="76">
        <f>12900+34</f>
        <v>12934</v>
      </c>
      <c r="O73" s="76">
        <v>12828</v>
      </c>
      <c r="P73" s="76">
        <v>12518</v>
      </c>
      <c r="Q73" s="76">
        <v>12377</v>
      </c>
      <c r="R73" s="76">
        <v>12622</v>
      </c>
      <c r="S73" s="76">
        <v>11526</v>
      </c>
      <c r="T73" s="76">
        <v>4916</v>
      </c>
    </row>
    <row r="74" spans="1:20" ht="15" customHeight="1" x14ac:dyDescent="0.25">
      <c r="A74" s="78" t="s">
        <v>56</v>
      </c>
      <c r="B74" s="76">
        <f>3198+14</f>
        <v>3212</v>
      </c>
      <c r="C74" s="76">
        <v>4114</v>
      </c>
      <c r="D74" s="76">
        <v>4885</v>
      </c>
      <c r="E74" s="76">
        <v>4946</v>
      </c>
      <c r="F74" s="76">
        <v>5532</v>
      </c>
      <c r="G74" s="76">
        <v>6002</v>
      </c>
      <c r="H74" s="76">
        <v>6200</v>
      </c>
      <c r="I74" s="76">
        <v>6885</v>
      </c>
      <c r="J74" s="76">
        <v>5826</v>
      </c>
      <c r="K74" s="76">
        <v>7524</v>
      </c>
      <c r="L74" s="76">
        <v>7719</v>
      </c>
      <c r="M74" s="76">
        <v>6615</v>
      </c>
      <c r="N74" s="76">
        <f>6847+21</f>
        <v>6868</v>
      </c>
      <c r="O74" s="76">
        <v>6655</v>
      </c>
      <c r="P74" s="76">
        <v>5691</v>
      </c>
      <c r="Q74" s="76">
        <v>6238</v>
      </c>
      <c r="R74" s="76">
        <v>5963</v>
      </c>
      <c r="S74" s="76">
        <v>5935</v>
      </c>
      <c r="T74" s="76">
        <v>1602</v>
      </c>
    </row>
    <row r="75" spans="1:20" ht="15" customHeight="1" x14ac:dyDescent="0.25">
      <c r="A75" s="78" t="s">
        <v>57</v>
      </c>
      <c r="B75" s="247" t="s">
        <v>61</v>
      </c>
      <c r="C75" s="247">
        <v>3</v>
      </c>
      <c r="D75" s="247">
        <v>10</v>
      </c>
      <c r="E75" s="247">
        <v>13</v>
      </c>
      <c r="F75" s="247">
        <v>5</v>
      </c>
      <c r="G75" s="247">
        <v>18</v>
      </c>
      <c r="H75" s="247">
        <v>20</v>
      </c>
      <c r="I75" s="247">
        <v>7</v>
      </c>
      <c r="J75" s="247">
        <v>0</v>
      </c>
      <c r="K75" s="247">
        <v>8</v>
      </c>
      <c r="L75" s="247">
        <v>8</v>
      </c>
      <c r="M75" s="247">
        <v>2</v>
      </c>
      <c r="N75" s="247">
        <v>5</v>
      </c>
      <c r="O75" s="247">
        <v>5</v>
      </c>
      <c r="P75" s="247">
        <v>17</v>
      </c>
      <c r="Q75" s="247">
        <v>0</v>
      </c>
      <c r="R75" s="76">
        <v>6</v>
      </c>
      <c r="S75" s="76">
        <v>0</v>
      </c>
      <c r="T75" s="76">
        <v>7</v>
      </c>
    </row>
    <row r="76" spans="1:20" ht="15" customHeight="1" x14ac:dyDescent="0.25">
      <c r="A76" s="70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</row>
    <row r="77" spans="1:20" s="42" customFormat="1" ht="15" customHeight="1" x14ac:dyDescent="0.25">
      <c r="A77" s="90" t="s">
        <v>59</v>
      </c>
      <c r="B77" s="73">
        <f>+B78+B83</f>
        <v>13792</v>
      </c>
      <c r="C77" s="73">
        <f t="shared" ref="C77:N77" si="43">+C78+C83</f>
        <v>15523</v>
      </c>
      <c r="D77" s="73">
        <f t="shared" si="43"/>
        <v>15367</v>
      </c>
      <c r="E77" s="73">
        <f t="shared" si="43"/>
        <v>15832</v>
      </c>
      <c r="F77" s="73">
        <f t="shared" si="43"/>
        <v>16601</v>
      </c>
      <c r="G77" s="73">
        <f t="shared" si="43"/>
        <v>17015</v>
      </c>
      <c r="H77" s="73">
        <f t="shared" si="43"/>
        <v>17723</v>
      </c>
      <c r="I77" s="73">
        <f t="shared" si="43"/>
        <v>17954</v>
      </c>
      <c r="J77" s="73">
        <f t="shared" si="43"/>
        <v>18931</v>
      </c>
      <c r="K77" s="73">
        <f t="shared" si="43"/>
        <v>20813</v>
      </c>
      <c r="L77" s="73">
        <f t="shared" si="43"/>
        <v>20408</v>
      </c>
      <c r="M77" s="73">
        <f t="shared" si="43"/>
        <v>20228</v>
      </c>
      <c r="N77" s="73">
        <f t="shared" si="43"/>
        <v>22230</v>
      </c>
      <c r="O77" s="73">
        <f t="shared" ref="O77:T77" si="44">+O78+O83</f>
        <v>23792</v>
      </c>
      <c r="P77" s="73">
        <f t="shared" si="44"/>
        <v>24792</v>
      </c>
      <c r="Q77" s="73">
        <f t="shared" si="44"/>
        <v>25481</v>
      </c>
      <c r="R77" s="73">
        <f t="shared" si="44"/>
        <v>23653</v>
      </c>
      <c r="S77" s="73">
        <f t="shared" si="44"/>
        <v>23684</v>
      </c>
      <c r="T77" s="73">
        <f t="shared" si="44"/>
        <v>8287</v>
      </c>
    </row>
    <row r="78" spans="1:20" s="42" customFormat="1" ht="15" customHeight="1" x14ac:dyDescent="0.25">
      <c r="A78" s="69" t="s">
        <v>50</v>
      </c>
      <c r="B78" s="75">
        <f>SUM(B79:B81)</f>
        <v>8939</v>
      </c>
      <c r="C78" s="75">
        <f t="shared" ref="C78:N78" si="45">SUM(C79:C81)</f>
        <v>9916</v>
      </c>
      <c r="D78" s="75">
        <f t="shared" si="45"/>
        <v>9601</v>
      </c>
      <c r="E78" s="75">
        <f t="shared" si="45"/>
        <v>10291</v>
      </c>
      <c r="F78" s="75">
        <f t="shared" si="45"/>
        <v>10496</v>
      </c>
      <c r="G78" s="75">
        <f t="shared" si="45"/>
        <v>10343</v>
      </c>
      <c r="H78" s="75">
        <f t="shared" si="45"/>
        <v>10632</v>
      </c>
      <c r="I78" s="75">
        <f t="shared" si="45"/>
        <v>10682</v>
      </c>
      <c r="J78" s="75">
        <f t="shared" si="45"/>
        <v>11182</v>
      </c>
      <c r="K78" s="75">
        <f t="shared" si="45"/>
        <v>12584</v>
      </c>
      <c r="L78" s="75">
        <f t="shared" si="45"/>
        <v>12282</v>
      </c>
      <c r="M78" s="75">
        <f t="shared" si="45"/>
        <v>12510</v>
      </c>
      <c r="N78" s="75">
        <f t="shared" si="45"/>
        <v>13516</v>
      </c>
      <c r="O78" s="75">
        <f t="shared" ref="O78:T78" si="46">SUM(O79:O81)</f>
        <v>14237</v>
      </c>
      <c r="P78" s="75">
        <f t="shared" si="46"/>
        <v>14985</v>
      </c>
      <c r="Q78" s="75">
        <f t="shared" si="46"/>
        <v>14436</v>
      </c>
      <c r="R78" s="75">
        <f t="shared" si="46"/>
        <v>13283</v>
      </c>
      <c r="S78" s="75">
        <f t="shared" si="46"/>
        <v>13083</v>
      </c>
      <c r="T78" s="75">
        <f t="shared" si="46"/>
        <v>4786</v>
      </c>
    </row>
    <row r="79" spans="1:20" ht="15" customHeight="1" x14ac:dyDescent="0.25">
      <c r="A79" s="69" t="s">
        <v>51</v>
      </c>
      <c r="B79" s="76">
        <v>3861</v>
      </c>
      <c r="C79" s="76">
        <v>3836</v>
      </c>
      <c r="D79" s="76">
        <v>3991</v>
      </c>
      <c r="E79" s="76">
        <v>4112</v>
      </c>
      <c r="F79" s="76">
        <v>3853</v>
      </c>
      <c r="G79" s="76">
        <v>3722</v>
      </c>
      <c r="H79" s="76">
        <v>4114</v>
      </c>
      <c r="I79" s="76">
        <v>4399</v>
      </c>
      <c r="J79" s="76">
        <v>4860</v>
      </c>
      <c r="K79" s="76">
        <v>5238</v>
      </c>
      <c r="L79" s="76">
        <v>5139</v>
      </c>
      <c r="M79" s="76">
        <v>5174</v>
      </c>
      <c r="N79" s="76">
        <v>6198</v>
      </c>
      <c r="O79" s="76">
        <v>6085</v>
      </c>
      <c r="P79" s="76">
        <v>5894</v>
      </c>
      <c r="Q79" s="76">
        <v>5265</v>
      </c>
      <c r="R79" s="76">
        <v>4807</v>
      </c>
      <c r="S79" s="76">
        <v>4761</v>
      </c>
      <c r="T79" s="76">
        <v>2249</v>
      </c>
    </row>
    <row r="80" spans="1:20" ht="15" customHeight="1" x14ac:dyDescent="0.25">
      <c r="A80" s="69" t="s">
        <v>52</v>
      </c>
      <c r="B80" s="76">
        <v>2868</v>
      </c>
      <c r="C80" s="76">
        <v>3192</v>
      </c>
      <c r="D80" s="76">
        <v>2981</v>
      </c>
      <c r="E80" s="76">
        <v>3369</v>
      </c>
      <c r="F80" s="76">
        <v>3285</v>
      </c>
      <c r="G80" s="76">
        <v>3247</v>
      </c>
      <c r="H80" s="76">
        <v>3443</v>
      </c>
      <c r="I80" s="76">
        <v>3637</v>
      </c>
      <c r="J80" s="76">
        <v>3957</v>
      </c>
      <c r="K80" s="76">
        <v>4353</v>
      </c>
      <c r="L80" s="76">
        <v>4304</v>
      </c>
      <c r="M80" s="76">
        <v>4460</v>
      </c>
      <c r="N80" s="76">
        <v>4318</v>
      </c>
      <c r="O80" s="76">
        <v>5119</v>
      </c>
      <c r="P80" s="76">
        <v>5725</v>
      </c>
      <c r="Q80" s="76">
        <v>5389</v>
      </c>
      <c r="R80" s="76">
        <v>5054</v>
      </c>
      <c r="S80" s="76">
        <v>4977</v>
      </c>
      <c r="T80" s="76">
        <v>1590</v>
      </c>
    </row>
    <row r="81" spans="1:23" ht="15" customHeight="1" x14ac:dyDescent="0.25">
      <c r="A81" s="69" t="s">
        <v>53</v>
      </c>
      <c r="B81" s="76">
        <v>2210</v>
      </c>
      <c r="C81" s="76">
        <v>2888</v>
      </c>
      <c r="D81" s="76">
        <v>2629</v>
      </c>
      <c r="E81" s="76">
        <v>2810</v>
      </c>
      <c r="F81" s="76">
        <v>3358</v>
      </c>
      <c r="G81" s="76">
        <v>3374</v>
      </c>
      <c r="H81" s="76">
        <v>3075</v>
      </c>
      <c r="I81" s="76">
        <v>2646</v>
      </c>
      <c r="J81" s="76">
        <v>2365</v>
      </c>
      <c r="K81" s="76">
        <v>2993</v>
      </c>
      <c r="L81" s="76">
        <v>2839</v>
      </c>
      <c r="M81" s="76">
        <v>2876</v>
      </c>
      <c r="N81" s="76">
        <v>3000</v>
      </c>
      <c r="O81" s="76">
        <v>3033</v>
      </c>
      <c r="P81" s="76">
        <v>3366</v>
      </c>
      <c r="Q81" s="76">
        <v>3782</v>
      </c>
      <c r="R81" s="76">
        <v>3422</v>
      </c>
      <c r="S81" s="76">
        <v>3345</v>
      </c>
      <c r="T81" s="76">
        <v>947</v>
      </c>
    </row>
    <row r="82" spans="1:23" ht="15" customHeight="1" x14ac:dyDescent="0.25">
      <c r="A82" s="70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</row>
    <row r="83" spans="1:23" s="42" customFormat="1" ht="15" customHeight="1" x14ac:dyDescent="0.25">
      <c r="A83" s="78" t="s">
        <v>54</v>
      </c>
      <c r="B83" s="75">
        <f>SUM(B84:B86)</f>
        <v>4853</v>
      </c>
      <c r="C83" s="75">
        <f t="shared" ref="C83:N83" si="47">SUM(C84:C86)</f>
        <v>5607</v>
      </c>
      <c r="D83" s="75">
        <f t="shared" si="47"/>
        <v>5766</v>
      </c>
      <c r="E83" s="75">
        <f t="shared" si="47"/>
        <v>5541</v>
      </c>
      <c r="F83" s="75">
        <f t="shared" si="47"/>
        <v>6105</v>
      </c>
      <c r="G83" s="75">
        <f t="shared" si="47"/>
        <v>6672</v>
      </c>
      <c r="H83" s="75">
        <f t="shared" si="47"/>
        <v>7091</v>
      </c>
      <c r="I83" s="75">
        <f t="shared" si="47"/>
        <v>7272</v>
      </c>
      <c r="J83" s="75">
        <f t="shared" si="47"/>
        <v>7749</v>
      </c>
      <c r="K83" s="75">
        <f t="shared" si="47"/>
        <v>8229</v>
      </c>
      <c r="L83" s="75">
        <f t="shared" si="47"/>
        <v>8126</v>
      </c>
      <c r="M83" s="75">
        <f t="shared" si="47"/>
        <v>7718</v>
      </c>
      <c r="N83" s="75">
        <f t="shared" si="47"/>
        <v>8714</v>
      </c>
      <c r="O83" s="75">
        <f t="shared" ref="O83:T83" si="48">SUM(O84:O86)</f>
        <v>9555</v>
      </c>
      <c r="P83" s="75">
        <f t="shared" si="48"/>
        <v>9807</v>
      </c>
      <c r="Q83" s="75">
        <f t="shared" si="48"/>
        <v>11045</v>
      </c>
      <c r="R83" s="75">
        <f t="shared" si="48"/>
        <v>10370</v>
      </c>
      <c r="S83" s="75">
        <f t="shared" si="48"/>
        <v>10601</v>
      </c>
      <c r="T83" s="75">
        <f t="shared" si="48"/>
        <v>3501</v>
      </c>
    </row>
    <row r="84" spans="1:23" ht="15" customHeight="1" x14ac:dyDescent="0.25">
      <c r="A84" s="78" t="s">
        <v>55</v>
      </c>
      <c r="B84" s="76">
        <v>2548</v>
      </c>
      <c r="C84" s="76">
        <v>3132</v>
      </c>
      <c r="D84" s="76">
        <v>3160</v>
      </c>
      <c r="E84" s="76">
        <v>2977</v>
      </c>
      <c r="F84" s="76">
        <v>3164</v>
      </c>
      <c r="G84" s="76">
        <v>3392</v>
      </c>
      <c r="H84" s="76">
        <v>3673</v>
      </c>
      <c r="I84" s="76">
        <v>3694</v>
      </c>
      <c r="J84" s="76">
        <v>4072</v>
      </c>
      <c r="K84" s="76">
        <v>4128</v>
      </c>
      <c r="L84" s="76">
        <v>4512</v>
      </c>
      <c r="M84" s="76">
        <v>4052</v>
      </c>
      <c r="N84" s="76">
        <v>4581</v>
      </c>
      <c r="O84" s="76">
        <v>5139</v>
      </c>
      <c r="P84" s="76">
        <v>5190</v>
      </c>
      <c r="Q84" s="76">
        <v>5470</v>
      </c>
      <c r="R84" s="76">
        <v>5030</v>
      </c>
      <c r="S84" s="76">
        <v>5244</v>
      </c>
      <c r="T84" s="76">
        <v>1704</v>
      </c>
    </row>
    <row r="85" spans="1:23" ht="15" customHeight="1" x14ac:dyDescent="0.25">
      <c r="A85" s="78" t="s">
        <v>56</v>
      </c>
      <c r="B85" s="76">
        <v>1525</v>
      </c>
      <c r="C85" s="76">
        <v>1658</v>
      </c>
      <c r="D85" s="76">
        <v>1814</v>
      </c>
      <c r="E85" s="76">
        <v>1878</v>
      </c>
      <c r="F85" s="76">
        <v>2028</v>
      </c>
      <c r="G85" s="76">
        <v>2092</v>
      </c>
      <c r="H85" s="76">
        <v>2041</v>
      </c>
      <c r="I85" s="76">
        <v>2459</v>
      </c>
      <c r="J85" s="76">
        <v>2408</v>
      </c>
      <c r="K85" s="76">
        <v>2708</v>
      </c>
      <c r="L85" s="76">
        <v>2610</v>
      </c>
      <c r="M85" s="76">
        <v>2493</v>
      </c>
      <c r="N85" s="76">
        <v>2745</v>
      </c>
      <c r="O85" s="76">
        <v>3063</v>
      </c>
      <c r="P85" s="76">
        <v>3246</v>
      </c>
      <c r="Q85" s="76">
        <v>3650</v>
      </c>
      <c r="R85" s="76">
        <v>3454</v>
      </c>
      <c r="S85" s="76">
        <v>3415</v>
      </c>
      <c r="T85" s="76">
        <v>1111</v>
      </c>
    </row>
    <row r="86" spans="1:23" ht="15" customHeight="1" thickBot="1" x14ac:dyDescent="0.3">
      <c r="A86" s="79" t="s">
        <v>57</v>
      </c>
      <c r="B86" s="80">
        <v>780</v>
      </c>
      <c r="C86" s="80">
        <v>817</v>
      </c>
      <c r="D86" s="80">
        <v>792</v>
      </c>
      <c r="E86" s="80">
        <v>686</v>
      </c>
      <c r="F86" s="80">
        <v>913</v>
      </c>
      <c r="G86" s="80">
        <v>1188</v>
      </c>
      <c r="H86" s="80">
        <v>1377</v>
      </c>
      <c r="I86" s="80">
        <v>1119</v>
      </c>
      <c r="J86" s="80">
        <v>1269</v>
      </c>
      <c r="K86" s="80">
        <v>1393</v>
      </c>
      <c r="L86" s="80">
        <v>1004</v>
      </c>
      <c r="M86" s="80">
        <v>1173</v>
      </c>
      <c r="N86" s="80">
        <v>1388</v>
      </c>
      <c r="O86" s="80">
        <v>1353</v>
      </c>
      <c r="P86" s="80">
        <v>1371</v>
      </c>
      <c r="Q86" s="80">
        <v>1925</v>
      </c>
      <c r="R86" s="80">
        <v>1886</v>
      </c>
      <c r="S86" s="80">
        <v>1942</v>
      </c>
      <c r="T86" s="80">
        <v>686</v>
      </c>
    </row>
    <row r="87" spans="1:23" ht="15" customHeight="1" x14ac:dyDescent="0.25">
      <c r="A87" s="321" t="s">
        <v>242</v>
      </c>
      <c r="B87" s="321"/>
      <c r="C87" s="321"/>
      <c r="D87" s="321"/>
      <c r="E87" s="321"/>
      <c r="F87" s="321"/>
      <c r="G87" s="321"/>
      <c r="H87" s="321"/>
      <c r="I87" s="321"/>
      <c r="J87" s="321"/>
      <c r="K87" s="321"/>
      <c r="L87" s="321"/>
      <c r="M87" s="321"/>
      <c r="N87" s="321"/>
      <c r="O87" s="321"/>
      <c r="P87" s="321"/>
      <c r="Q87" s="321"/>
      <c r="R87" s="321"/>
      <c r="S87" s="273"/>
      <c r="T87" s="306"/>
    </row>
    <row r="88" spans="1:23" ht="15" customHeight="1" x14ac:dyDescent="0.25">
      <c r="A88" s="82"/>
    </row>
    <row r="89" spans="1:23" ht="15" customHeight="1" x14ac:dyDescent="0.25">
      <c r="A89" s="81"/>
    </row>
    <row r="90" spans="1:23" ht="15" customHeight="1" x14ac:dyDescent="0.25">
      <c r="A90" s="284" t="s">
        <v>466</v>
      </c>
      <c r="B90" s="284"/>
      <c r="C90" s="284"/>
      <c r="D90" s="284"/>
      <c r="E90" s="284"/>
      <c r="F90" s="284"/>
      <c r="G90" s="284"/>
      <c r="H90" s="284"/>
      <c r="I90" s="284"/>
      <c r="J90" s="284"/>
      <c r="K90" s="284"/>
      <c r="L90" s="284"/>
      <c r="M90" s="284"/>
      <c r="N90" s="284"/>
      <c r="O90" s="284"/>
      <c r="P90" s="284"/>
      <c r="Q90" s="284"/>
      <c r="R90" s="284"/>
      <c r="S90" s="284"/>
      <c r="T90" s="284"/>
      <c r="U90" s="29"/>
      <c r="V90"/>
      <c r="W90"/>
    </row>
    <row r="91" spans="1:23" ht="15" customHeight="1" x14ac:dyDescent="0.2">
      <c r="A91" s="284" t="s">
        <v>62</v>
      </c>
      <c r="B91" s="284"/>
      <c r="C91" s="284"/>
      <c r="D91" s="284"/>
      <c r="E91" s="284"/>
      <c r="F91" s="284"/>
      <c r="G91" s="284"/>
      <c r="H91" s="284"/>
      <c r="I91" s="284"/>
      <c r="J91" s="284"/>
      <c r="K91" s="284"/>
      <c r="L91" s="284"/>
      <c r="M91" s="284"/>
      <c r="N91" s="284"/>
      <c r="O91" s="284"/>
      <c r="P91" s="284"/>
      <c r="Q91" s="284"/>
      <c r="R91" s="284"/>
      <c r="S91" s="284"/>
      <c r="T91" s="284"/>
      <c r="U91" s="29"/>
      <c r="V91" s="318" t="s">
        <v>356</v>
      </c>
      <c r="W91" s="318"/>
    </row>
    <row r="92" spans="1:23" ht="15" customHeight="1" x14ac:dyDescent="0.2">
      <c r="A92" s="284" t="s">
        <v>252</v>
      </c>
      <c r="B92" s="284"/>
      <c r="C92" s="284"/>
      <c r="D92" s="284"/>
      <c r="E92" s="284"/>
      <c r="F92" s="284"/>
      <c r="G92" s="284"/>
      <c r="H92" s="284"/>
      <c r="I92" s="284"/>
      <c r="J92" s="284"/>
      <c r="K92" s="284"/>
      <c r="L92" s="284"/>
      <c r="M92" s="284"/>
      <c r="N92" s="284"/>
      <c r="O92" s="284"/>
      <c r="P92" s="284"/>
      <c r="Q92" s="284"/>
      <c r="R92" s="284"/>
      <c r="S92" s="284"/>
      <c r="T92" s="284"/>
      <c r="U92" s="30"/>
      <c r="V92" s="318"/>
      <c r="W92" s="318"/>
    </row>
    <row r="93" spans="1:23" ht="15" customHeight="1" x14ac:dyDescent="0.25">
      <c r="A93" s="284" t="s">
        <v>248</v>
      </c>
      <c r="B93" s="284"/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284"/>
      <c r="O93" s="284"/>
      <c r="P93" s="284"/>
      <c r="Q93" s="284"/>
      <c r="R93" s="284"/>
      <c r="S93" s="284"/>
      <c r="T93" s="284"/>
    </row>
    <row r="94" spans="1:23" ht="15" customHeight="1" x14ac:dyDescent="0.25">
      <c r="A94" s="284" t="s">
        <v>516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  <c r="T94" s="284"/>
    </row>
    <row r="95" spans="1:23" ht="15" customHeight="1" x14ac:dyDescent="0.25">
      <c r="A95" s="225"/>
      <c r="B95" s="225"/>
      <c r="C95" s="225"/>
      <c r="D95" s="225"/>
      <c r="E95" s="225"/>
      <c r="F95" s="225"/>
      <c r="G95" s="225"/>
      <c r="H95" s="225"/>
      <c r="I95" s="225"/>
      <c r="J95" s="225"/>
      <c r="K95" s="225"/>
      <c r="L95" s="225"/>
      <c r="M95" s="225"/>
      <c r="N95" s="225"/>
      <c r="O95" s="225"/>
      <c r="P95" s="225"/>
      <c r="Q95" s="225"/>
      <c r="R95" s="225"/>
      <c r="S95" s="278"/>
      <c r="T95" s="311"/>
    </row>
    <row r="96" spans="1:23" s="42" customFormat="1" ht="15" customHeight="1" thickBot="1" x14ac:dyDescent="0.3">
      <c r="A96" s="328"/>
      <c r="B96" s="328"/>
      <c r="C96" s="328"/>
      <c r="D96" s="328"/>
      <c r="E96" s="328"/>
      <c r="F96" s="328"/>
      <c r="G96" s="328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277"/>
      <c r="T96" s="310"/>
    </row>
    <row r="97" spans="1:27" s="42" customFormat="1" ht="15" customHeight="1" thickBot="1" x14ac:dyDescent="0.3">
      <c r="A97" s="43" t="s">
        <v>246</v>
      </c>
      <c r="B97" s="44">
        <v>2000</v>
      </c>
      <c r="C97" s="44">
        <v>2001</v>
      </c>
      <c r="D97" s="44">
        <v>2002</v>
      </c>
      <c r="E97" s="44">
        <v>2003</v>
      </c>
      <c r="F97" s="44">
        <v>2004</v>
      </c>
      <c r="G97" s="44">
        <v>2005</v>
      </c>
      <c r="H97" s="44">
        <v>2006</v>
      </c>
      <c r="I97" s="44">
        <v>2007</v>
      </c>
      <c r="J97" s="44">
        <v>2008</v>
      </c>
      <c r="K97" s="44">
        <v>2009</v>
      </c>
      <c r="L97" s="44">
        <v>2010</v>
      </c>
      <c r="M97" s="44">
        <v>2011</v>
      </c>
      <c r="N97" s="44">
        <v>2012</v>
      </c>
      <c r="O97" s="44">
        <v>2013</v>
      </c>
      <c r="P97" s="44">
        <v>2014</v>
      </c>
      <c r="Q97" s="44">
        <v>2015</v>
      </c>
      <c r="R97" s="44">
        <v>2016</v>
      </c>
      <c r="S97" s="44">
        <v>2017</v>
      </c>
      <c r="T97" s="44">
        <v>2018</v>
      </c>
    </row>
    <row r="98" spans="1:27" ht="15" customHeight="1" x14ac:dyDescent="0.25">
      <c r="A98" s="71"/>
    </row>
    <row r="99" spans="1:27" s="74" customFormat="1" ht="15" customHeight="1" x14ac:dyDescent="0.25">
      <c r="A99" s="72" t="s">
        <v>19</v>
      </c>
      <c r="B99" s="73">
        <f>+B110+B121</f>
        <v>22087</v>
      </c>
      <c r="C99" s="73">
        <f t="shared" ref="C99:P103" si="49">+C110+C121</f>
        <v>25986</v>
      </c>
      <c r="D99" s="73">
        <f t="shared" si="49"/>
        <v>27519</v>
      </c>
      <c r="E99" s="73">
        <f t="shared" si="49"/>
        <v>28304</v>
      </c>
      <c r="F99" s="73">
        <f t="shared" si="49"/>
        <v>30393</v>
      </c>
      <c r="G99" s="73">
        <f t="shared" si="49"/>
        <v>34255</v>
      </c>
      <c r="H99" s="73">
        <f t="shared" si="49"/>
        <v>38312</v>
      </c>
      <c r="I99" s="73">
        <f t="shared" si="49"/>
        <v>37824</v>
      </c>
      <c r="J99" s="73">
        <f t="shared" si="49"/>
        <v>15794</v>
      </c>
      <c r="K99" s="73">
        <f t="shared" si="49"/>
        <v>21813</v>
      </c>
      <c r="L99" s="73">
        <f t="shared" si="49"/>
        <v>25745</v>
      </c>
      <c r="M99" s="73">
        <f t="shared" si="49"/>
        <v>24209</v>
      </c>
      <c r="N99" s="73">
        <f t="shared" si="49"/>
        <v>24995</v>
      </c>
      <c r="O99" s="73">
        <f t="shared" si="49"/>
        <v>26405</v>
      </c>
      <c r="P99" s="73">
        <f t="shared" si="49"/>
        <v>29230</v>
      </c>
      <c r="Q99" s="73">
        <f t="shared" ref="Q99:R103" si="50">+Q110+Q121</f>
        <v>30826</v>
      </c>
      <c r="R99" s="73">
        <f t="shared" si="50"/>
        <v>29986</v>
      </c>
      <c r="S99" s="73">
        <f t="shared" ref="S99:T99" si="51">+S110+S121</f>
        <v>28591</v>
      </c>
      <c r="T99" s="73">
        <f t="shared" si="51"/>
        <v>6</v>
      </c>
    </row>
    <row r="100" spans="1:27" s="42" customFormat="1" ht="15" customHeight="1" x14ac:dyDescent="0.25">
      <c r="A100" s="69" t="s">
        <v>50</v>
      </c>
      <c r="B100" s="75">
        <f>+B111+B122</f>
        <v>17567</v>
      </c>
      <c r="C100" s="75">
        <f t="shared" si="49"/>
        <v>19313</v>
      </c>
      <c r="D100" s="75">
        <f t="shared" si="49"/>
        <v>20668</v>
      </c>
      <c r="E100" s="75">
        <f t="shared" si="49"/>
        <v>21977</v>
      </c>
      <c r="F100" s="75">
        <f t="shared" si="49"/>
        <v>22965</v>
      </c>
      <c r="G100" s="75">
        <f t="shared" si="49"/>
        <v>25710</v>
      </c>
      <c r="H100" s="75">
        <f t="shared" si="49"/>
        <v>28937</v>
      </c>
      <c r="I100" s="75">
        <f t="shared" si="49"/>
        <v>28331</v>
      </c>
      <c r="J100" s="75">
        <f t="shared" si="49"/>
        <v>10912</v>
      </c>
      <c r="K100" s="75">
        <f t="shared" si="49"/>
        <v>16024</v>
      </c>
      <c r="L100" s="75">
        <f t="shared" si="49"/>
        <v>18734</v>
      </c>
      <c r="M100" s="75">
        <f t="shared" si="49"/>
        <v>18092</v>
      </c>
      <c r="N100" s="75">
        <f t="shared" si="49"/>
        <v>18485</v>
      </c>
      <c r="O100" s="75">
        <f t="shared" si="49"/>
        <v>19496</v>
      </c>
      <c r="P100" s="75">
        <f t="shared" si="49"/>
        <v>22442</v>
      </c>
      <c r="Q100" s="75">
        <f t="shared" si="50"/>
        <v>22432</v>
      </c>
      <c r="R100" s="75">
        <f t="shared" si="50"/>
        <v>21528</v>
      </c>
      <c r="S100" s="75">
        <f t="shared" ref="S100:T100" si="52">+S111+S122</f>
        <v>20446</v>
      </c>
      <c r="T100" s="75">
        <f t="shared" si="52"/>
        <v>2</v>
      </c>
      <c r="V100" s="76"/>
      <c r="W100" s="76"/>
      <c r="X100" s="76"/>
      <c r="Y100" s="76"/>
      <c r="Z100" s="76"/>
      <c r="AA100" s="76"/>
    </row>
    <row r="101" spans="1:27" ht="15" customHeight="1" x14ac:dyDescent="0.25">
      <c r="A101" s="69" t="s">
        <v>51</v>
      </c>
      <c r="B101" s="76">
        <f>+B112+B123</f>
        <v>10764</v>
      </c>
      <c r="C101" s="76">
        <f t="shared" si="49"/>
        <v>11985</v>
      </c>
      <c r="D101" s="76">
        <f t="shared" si="49"/>
        <v>12963</v>
      </c>
      <c r="E101" s="76">
        <f t="shared" si="49"/>
        <v>13826</v>
      </c>
      <c r="F101" s="76">
        <f t="shared" si="49"/>
        <v>13060</v>
      </c>
      <c r="G101" s="76">
        <f t="shared" si="49"/>
        <v>14041</v>
      </c>
      <c r="H101" s="76">
        <f t="shared" si="49"/>
        <v>14801</v>
      </c>
      <c r="I101" s="76">
        <f t="shared" si="49"/>
        <v>14563</v>
      </c>
      <c r="J101" s="76">
        <f t="shared" si="49"/>
        <v>6066</v>
      </c>
      <c r="K101" s="76">
        <f t="shared" si="49"/>
        <v>8369</v>
      </c>
      <c r="L101" s="76">
        <f t="shared" si="49"/>
        <v>9394</v>
      </c>
      <c r="M101" s="76">
        <f t="shared" si="49"/>
        <v>9381</v>
      </c>
      <c r="N101" s="76">
        <f t="shared" si="49"/>
        <v>9534</v>
      </c>
      <c r="O101" s="76">
        <f t="shared" si="49"/>
        <v>9267</v>
      </c>
      <c r="P101" s="76">
        <f t="shared" si="49"/>
        <v>11207</v>
      </c>
      <c r="Q101" s="76">
        <f t="shared" si="50"/>
        <v>10858</v>
      </c>
      <c r="R101" s="76">
        <f t="shared" si="50"/>
        <v>10654</v>
      </c>
      <c r="S101" s="76">
        <f t="shared" ref="S101:T101" si="53">+S112+S123</f>
        <v>9919</v>
      </c>
      <c r="T101" s="76">
        <f t="shared" si="53"/>
        <v>0</v>
      </c>
      <c r="V101" s="76"/>
      <c r="W101" s="76"/>
      <c r="X101" s="76"/>
      <c r="Y101" s="76"/>
      <c r="Z101" s="76"/>
      <c r="AA101" s="76"/>
    </row>
    <row r="102" spans="1:27" ht="15" customHeight="1" x14ac:dyDescent="0.25">
      <c r="A102" s="69" t="s">
        <v>52</v>
      </c>
      <c r="B102" s="76">
        <f>+B113+B124</f>
        <v>5845</v>
      </c>
      <c r="C102" s="76">
        <f t="shared" si="49"/>
        <v>5818</v>
      </c>
      <c r="D102" s="76">
        <f t="shared" si="49"/>
        <v>5902</v>
      </c>
      <c r="E102" s="76">
        <f t="shared" si="49"/>
        <v>6134</v>
      </c>
      <c r="F102" s="76">
        <f t="shared" si="49"/>
        <v>7259</v>
      </c>
      <c r="G102" s="76">
        <f t="shared" si="49"/>
        <v>8628</v>
      </c>
      <c r="H102" s="76">
        <f t="shared" si="49"/>
        <v>9157</v>
      </c>
      <c r="I102" s="76">
        <f t="shared" si="49"/>
        <v>9272</v>
      </c>
      <c r="J102" s="76">
        <f t="shared" si="49"/>
        <v>3411</v>
      </c>
      <c r="K102" s="76">
        <f t="shared" si="49"/>
        <v>5203</v>
      </c>
      <c r="L102" s="76">
        <f t="shared" si="49"/>
        <v>6259</v>
      </c>
      <c r="M102" s="76">
        <f t="shared" si="49"/>
        <v>5803</v>
      </c>
      <c r="N102" s="76">
        <f t="shared" si="49"/>
        <v>6079</v>
      </c>
      <c r="O102" s="76">
        <f t="shared" si="49"/>
        <v>7077</v>
      </c>
      <c r="P102" s="76">
        <f t="shared" si="49"/>
        <v>7768</v>
      </c>
      <c r="Q102" s="76">
        <f t="shared" si="50"/>
        <v>7817</v>
      </c>
      <c r="R102" s="76">
        <f t="shared" si="50"/>
        <v>7339</v>
      </c>
      <c r="S102" s="76">
        <f t="shared" ref="S102:T102" si="54">+S113+S124</f>
        <v>7305</v>
      </c>
      <c r="T102" s="76">
        <f t="shared" si="54"/>
        <v>1</v>
      </c>
      <c r="V102" s="76"/>
      <c r="W102" s="76"/>
      <c r="X102" s="76"/>
      <c r="Y102" s="76"/>
      <c r="Z102" s="76"/>
      <c r="AA102" s="76"/>
    </row>
    <row r="103" spans="1:27" ht="15" customHeight="1" x14ac:dyDescent="0.25">
      <c r="A103" s="69" t="s">
        <v>53</v>
      </c>
      <c r="B103" s="76">
        <f>+B114+B125</f>
        <v>958</v>
      </c>
      <c r="C103" s="76">
        <f t="shared" si="49"/>
        <v>1510</v>
      </c>
      <c r="D103" s="76">
        <f t="shared" si="49"/>
        <v>1803</v>
      </c>
      <c r="E103" s="76">
        <f t="shared" si="49"/>
        <v>2017</v>
      </c>
      <c r="F103" s="76">
        <f t="shared" si="49"/>
        <v>2646</v>
      </c>
      <c r="G103" s="76">
        <f t="shared" si="49"/>
        <v>3041</v>
      </c>
      <c r="H103" s="76">
        <f t="shared" si="49"/>
        <v>4979</v>
      </c>
      <c r="I103" s="76">
        <f t="shared" si="49"/>
        <v>4496</v>
      </c>
      <c r="J103" s="76">
        <f t="shared" si="49"/>
        <v>1435</v>
      </c>
      <c r="K103" s="76">
        <f t="shared" si="49"/>
        <v>2452</v>
      </c>
      <c r="L103" s="76">
        <f t="shared" si="49"/>
        <v>3081</v>
      </c>
      <c r="M103" s="76">
        <f t="shared" si="49"/>
        <v>2908</v>
      </c>
      <c r="N103" s="76">
        <f t="shared" si="49"/>
        <v>2872</v>
      </c>
      <c r="O103" s="76">
        <f t="shared" si="49"/>
        <v>3152</v>
      </c>
      <c r="P103" s="76">
        <f t="shared" si="49"/>
        <v>3467</v>
      </c>
      <c r="Q103" s="76">
        <f t="shared" si="50"/>
        <v>3757</v>
      </c>
      <c r="R103" s="76">
        <f t="shared" si="50"/>
        <v>3535</v>
      </c>
      <c r="S103" s="76">
        <f t="shared" ref="S103:T103" si="55">+S114+S125</f>
        <v>3222</v>
      </c>
      <c r="T103" s="76">
        <f t="shared" si="55"/>
        <v>1</v>
      </c>
    </row>
    <row r="104" spans="1:27" ht="15" customHeight="1" x14ac:dyDescent="0.25">
      <c r="A104" s="70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</row>
    <row r="105" spans="1:27" s="42" customFormat="1" ht="15" customHeight="1" x14ac:dyDescent="0.25">
      <c r="A105" s="78" t="s">
        <v>54</v>
      </c>
      <c r="B105" s="75">
        <f>+B116+B127</f>
        <v>4520</v>
      </c>
      <c r="C105" s="75">
        <f t="shared" ref="C105:P108" si="56">+C116+C127</f>
        <v>6673</v>
      </c>
      <c r="D105" s="75">
        <f t="shared" si="56"/>
        <v>6851</v>
      </c>
      <c r="E105" s="75">
        <f t="shared" si="56"/>
        <v>6327</v>
      </c>
      <c r="F105" s="75">
        <f t="shared" si="56"/>
        <v>7428</v>
      </c>
      <c r="G105" s="75">
        <f t="shared" si="56"/>
        <v>8545</v>
      </c>
      <c r="H105" s="75">
        <f t="shared" si="56"/>
        <v>9375</v>
      </c>
      <c r="I105" s="75">
        <f t="shared" si="56"/>
        <v>9493</v>
      </c>
      <c r="J105" s="75">
        <f t="shared" si="56"/>
        <v>4882</v>
      </c>
      <c r="K105" s="75">
        <f t="shared" si="56"/>
        <v>5789</v>
      </c>
      <c r="L105" s="75">
        <f t="shared" si="56"/>
        <v>7011</v>
      </c>
      <c r="M105" s="75">
        <f t="shared" si="56"/>
        <v>6117</v>
      </c>
      <c r="N105" s="75">
        <f t="shared" si="56"/>
        <v>6510</v>
      </c>
      <c r="O105" s="75">
        <f t="shared" si="56"/>
        <v>6909</v>
      </c>
      <c r="P105" s="75">
        <f t="shared" si="56"/>
        <v>6788</v>
      </c>
      <c r="Q105" s="75">
        <f t="shared" ref="Q105:R108" si="57">+Q116+Q127</f>
        <v>8394</v>
      </c>
      <c r="R105" s="75">
        <f t="shared" si="57"/>
        <v>8458</v>
      </c>
      <c r="S105" s="75">
        <f t="shared" ref="S105:T105" si="58">+S116+S127</f>
        <v>8145</v>
      </c>
      <c r="T105" s="75">
        <f t="shared" si="58"/>
        <v>4</v>
      </c>
    </row>
    <row r="106" spans="1:27" ht="15" customHeight="1" x14ac:dyDescent="0.25">
      <c r="A106" s="78" t="s">
        <v>55</v>
      </c>
      <c r="B106" s="76">
        <f>+B117+B128</f>
        <v>3805</v>
      </c>
      <c r="C106" s="76">
        <f t="shared" si="56"/>
        <v>5727</v>
      </c>
      <c r="D106" s="76">
        <f t="shared" si="56"/>
        <v>5736</v>
      </c>
      <c r="E106" s="76">
        <f t="shared" si="56"/>
        <v>5326</v>
      </c>
      <c r="F106" s="76">
        <f t="shared" si="56"/>
        <v>5855</v>
      </c>
      <c r="G106" s="76">
        <f t="shared" si="56"/>
        <v>6915</v>
      </c>
      <c r="H106" s="76">
        <f t="shared" si="56"/>
        <v>7700</v>
      </c>
      <c r="I106" s="76">
        <f t="shared" si="56"/>
        <v>7519</v>
      </c>
      <c r="J106" s="76">
        <f t="shared" si="56"/>
        <v>3704</v>
      </c>
      <c r="K106" s="76">
        <f t="shared" si="56"/>
        <v>4410</v>
      </c>
      <c r="L106" s="76">
        <f t="shared" si="56"/>
        <v>5106</v>
      </c>
      <c r="M106" s="76">
        <f t="shared" si="56"/>
        <v>4571</v>
      </c>
      <c r="N106" s="76">
        <f t="shared" si="56"/>
        <v>4999</v>
      </c>
      <c r="O106" s="76">
        <f t="shared" si="56"/>
        <v>5215</v>
      </c>
      <c r="P106" s="76">
        <f t="shared" si="56"/>
        <v>5405</v>
      </c>
      <c r="Q106" s="76">
        <f t="shared" si="57"/>
        <v>6129</v>
      </c>
      <c r="R106" s="76">
        <f t="shared" si="57"/>
        <v>6427</v>
      </c>
      <c r="S106" s="76">
        <f t="shared" ref="S106:T106" si="59">+S117+S128</f>
        <v>5979</v>
      </c>
      <c r="T106" s="76">
        <f t="shared" si="59"/>
        <v>4</v>
      </c>
    </row>
    <row r="107" spans="1:27" ht="15" customHeight="1" x14ac:dyDescent="0.25">
      <c r="A107" s="78" t="s">
        <v>56</v>
      </c>
      <c r="B107" s="76">
        <f>+B118+B129</f>
        <v>651</v>
      </c>
      <c r="C107" s="76">
        <f t="shared" si="56"/>
        <v>872</v>
      </c>
      <c r="D107" s="76">
        <f t="shared" si="56"/>
        <v>1024</v>
      </c>
      <c r="E107" s="76">
        <f t="shared" si="56"/>
        <v>905</v>
      </c>
      <c r="F107" s="76">
        <f t="shared" si="56"/>
        <v>1392</v>
      </c>
      <c r="G107" s="76">
        <f t="shared" si="56"/>
        <v>1440</v>
      </c>
      <c r="H107" s="76">
        <f t="shared" si="56"/>
        <v>1513</v>
      </c>
      <c r="I107" s="76">
        <f t="shared" si="56"/>
        <v>1799</v>
      </c>
      <c r="J107" s="76">
        <f t="shared" si="56"/>
        <v>1019</v>
      </c>
      <c r="K107" s="76">
        <f t="shared" si="56"/>
        <v>1282</v>
      </c>
      <c r="L107" s="76">
        <f t="shared" si="56"/>
        <v>1802</v>
      </c>
      <c r="M107" s="76">
        <f t="shared" si="56"/>
        <v>1366</v>
      </c>
      <c r="N107" s="76">
        <f t="shared" si="56"/>
        <v>1379</v>
      </c>
      <c r="O107" s="76">
        <f t="shared" si="56"/>
        <v>1492</v>
      </c>
      <c r="P107" s="76">
        <f t="shared" si="56"/>
        <v>1304</v>
      </c>
      <c r="Q107" s="76">
        <f t="shared" si="57"/>
        <v>2016</v>
      </c>
      <c r="R107" s="76">
        <f t="shared" si="57"/>
        <v>1761</v>
      </c>
      <c r="S107" s="76">
        <f t="shared" ref="S107:T107" si="60">+S118+S129</f>
        <v>1915</v>
      </c>
      <c r="T107" s="76">
        <f t="shared" si="60"/>
        <v>0</v>
      </c>
    </row>
    <row r="108" spans="1:27" ht="15" customHeight="1" x14ac:dyDescent="0.25">
      <c r="A108" s="78" t="s">
        <v>57</v>
      </c>
      <c r="B108" s="76">
        <f>+B119+B130</f>
        <v>64</v>
      </c>
      <c r="C108" s="76">
        <f t="shared" si="56"/>
        <v>74</v>
      </c>
      <c r="D108" s="76">
        <f t="shared" si="56"/>
        <v>91</v>
      </c>
      <c r="E108" s="76">
        <f t="shared" si="56"/>
        <v>96</v>
      </c>
      <c r="F108" s="76">
        <f t="shared" si="56"/>
        <v>181</v>
      </c>
      <c r="G108" s="76">
        <f t="shared" si="56"/>
        <v>190</v>
      </c>
      <c r="H108" s="76">
        <f t="shared" si="56"/>
        <v>162</v>
      </c>
      <c r="I108" s="76">
        <f t="shared" si="56"/>
        <v>175</v>
      </c>
      <c r="J108" s="76">
        <f t="shared" si="56"/>
        <v>159</v>
      </c>
      <c r="K108" s="76">
        <f t="shared" si="56"/>
        <v>97</v>
      </c>
      <c r="L108" s="76">
        <f t="shared" si="56"/>
        <v>103</v>
      </c>
      <c r="M108" s="76">
        <f t="shared" si="56"/>
        <v>180</v>
      </c>
      <c r="N108" s="76">
        <f t="shared" si="56"/>
        <v>132</v>
      </c>
      <c r="O108" s="76">
        <f t="shared" si="56"/>
        <v>202</v>
      </c>
      <c r="P108" s="76">
        <f t="shared" si="56"/>
        <v>79</v>
      </c>
      <c r="Q108" s="76">
        <f t="shared" si="57"/>
        <v>249</v>
      </c>
      <c r="R108" s="76">
        <f t="shared" si="57"/>
        <v>270</v>
      </c>
      <c r="S108" s="76">
        <f t="shared" ref="S108:T108" si="61">+S119+S130</f>
        <v>251</v>
      </c>
      <c r="T108" s="76">
        <f t="shared" si="61"/>
        <v>0</v>
      </c>
    </row>
    <row r="109" spans="1:27" ht="15" customHeight="1" x14ac:dyDescent="0.25">
      <c r="A109" s="70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</row>
    <row r="110" spans="1:27" s="42" customFormat="1" ht="15" customHeight="1" x14ac:dyDescent="0.25">
      <c r="A110" s="72" t="s">
        <v>58</v>
      </c>
      <c r="B110" s="73">
        <f>+B111+B116</f>
        <v>18330</v>
      </c>
      <c r="C110" s="73">
        <f t="shared" ref="C110:N110" si="62">+C111+C116</f>
        <v>21809</v>
      </c>
      <c r="D110" s="73">
        <f t="shared" si="62"/>
        <v>22844</v>
      </c>
      <c r="E110" s="73">
        <f t="shared" si="62"/>
        <v>23454</v>
      </c>
      <c r="F110" s="73">
        <f t="shared" si="62"/>
        <v>25491</v>
      </c>
      <c r="G110" s="73">
        <f t="shared" si="62"/>
        <v>28031</v>
      </c>
      <c r="H110" s="73">
        <f t="shared" si="62"/>
        <v>31922</v>
      </c>
      <c r="I110" s="73">
        <f t="shared" si="62"/>
        <v>31209</v>
      </c>
      <c r="J110" s="73">
        <f t="shared" si="62"/>
        <v>13520</v>
      </c>
      <c r="K110" s="73">
        <f t="shared" si="62"/>
        <v>18066</v>
      </c>
      <c r="L110" s="73">
        <f t="shared" si="62"/>
        <v>21410</v>
      </c>
      <c r="M110" s="73">
        <f t="shared" si="62"/>
        <v>19851</v>
      </c>
      <c r="N110" s="73">
        <f t="shared" si="62"/>
        <v>20058</v>
      </c>
      <c r="O110" s="73">
        <f>+O111+O116</f>
        <v>20421</v>
      </c>
      <c r="P110" s="73">
        <f>+P111+P116</f>
        <v>23290</v>
      </c>
      <c r="Q110" s="73">
        <f>+Q111+Q116</f>
        <v>24613</v>
      </c>
      <c r="R110" s="73">
        <f>R111+R116</f>
        <v>23549</v>
      </c>
      <c r="S110" s="73">
        <f>S111+S116</f>
        <v>23189</v>
      </c>
      <c r="T110" s="73">
        <f>T111+T116</f>
        <v>6</v>
      </c>
    </row>
    <row r="111" spans="1:27" s="42" customFormat="1" ht="15" customHeight="1" x14ac:dyDescent="0.25">
      <c r="A111" s="69" t="s">
        <v>50</v>
      </c>
      <c r="B111" s="75">
        <f>SUM(B112:B114)</f>
        <v>14811</v>
      </c>
      <c r="C111" s="75">
        <f t="shared" ref="C111:N111" si="63">SUM(C112:C114)</f>
        <v>16360</v>
      </c>
      <c r="D111" s="75">
        <f t="shared" si="63"/>
        <v>17388</v>
      </c>
      <c r="E111" s="75">
        <f t="shared" si="63"/>
        <v>18280</v>
      </c>
      <c r="F111" s="75">
        <f t="shared" si="63"/>
        <v>19419</v>
      </c>
      <c r="G111" s="75">
        <f t="shared" si="63"/>
        <v>21135</v>
      </c>
      <c r="H111" s="75">
        <f t="shared" si="63"/>
        <v>24236</v>
      </c>
      <c r="I111" s="75">
        <f t="shared" si="63"/>
        <v>23456</v>
      </c>
      <c r="J111" s="75">
        <f t="shared" si="63"/>
        <v>9486</v>
      </c>
      <c r="K111" s="75">
        <f t="shared" si="63"/>
        <v>13321</v>
      </c>
      <c r="L111" s="75">
        <f t="shared" si="63"/>
        <v>15693</v>
      </c>
      <c r="M111" s="75">
        <f t="shared" si="63"/>
        <v>14981</v>
      </c>
      <c r="N111" s="75">
        <f t="shared" si="63"/>
        <v>14911</v>
      </c>
      <c r="O111" s="75">
        <f t="shared" ref="O111:T111" si="64">SUM(O112:O114)</f>
        <v>15405</v>
      </c>
      <c r="P111" s="75">
        <f t="shared" si="64"/>
        <v>18079</v>
      </c>
      <c r="Q111" s="75">
        <f t="shared" si="64"/>
        <v>18177</v>
      </c>
      <c r="R111" s="75">
        <f t="shared" si="64"/>
        <v>17215</v>
      </c>
      <c r="S111" s="75">
        <f t="shared" si="64"/>
        <v>16874</v>
      </c>
      <c r="T111" s="75">
        <f t="shared" si="64"/>
        <v>2</v>
      </c>
    </row>
    <row r="112" spans="1:27" ht="15" customHeight="1" x14ac:dyDescent="0.25">
      <c r="A112" s="69" t="s">
        <v>51</v>
      </c>
      <c r="B112" s="76">
        <f>8881+258</f>
        <v>9139</v>
      </c>
      <c r="C112" s="76">
        <v>10235</v>
      </c>
      <c r="D112" s="76">
        <v>11066</v>
      </c>
      <c r="E112" s="76">
        <v>11592</v>
      </c>
      <c r="F112" s="76">
        <v>11014</v>
      </c>
      <c r="G112" s="76">
        <v>11626</v>
      </c>
      <c r="H112" s="76">
        <v>12359</v>
      </c>
      <c r="I112" s="76">
        <v>11953</v>
      </c>
      <c r="J112" s="76">
        <v>5230</v>
      </c>
      <c r="K112" s="76">
        <v>7091</v>
      </c>
      <c r="L112" s="76">
        <v>7921</v>
      </c>
      <c r="M112" s="76">
        <v>7834</v>
      </c>
      <c r="N112" s="76">
        <f>7474+58</f>
        <v>7532</v>
      </c>
      <c r="O112" s="76">
        <v>7266</v>
      </c>
      <c r="P112" s="76">
        <v>9062</v>
      </c>
      <c r="Q112" s="76">
        <v>8869</v>
      </c>
      <c r="R112" s="76">
        <v>8742</v>
      </c>
      <c r="S112" s="76">
        <v>8319</v>
      </c>
      <c r="T112" s="76">
        <v>0</v>
      </c>
    </row>
    <row r="113" spans="1:20" ht="15" customHeight="1" x14ac:dyDescent="0.25">
      <c r="A113" s="69" t="s">
        <v>52</v>
      </c>
      <c r="B113" s="76">
        <f>4762+135</f>
        <v>4897</v>
      </c>
      <c r="C113" s="76">
        <v>4854</v>
      </c>
      <c r="D113" s="76">
        <v>4935</v>
      </c>
      <c r="E113" s="76">
        <v>5138</v>
      </c>
      <c r="F113" s="76">
        <v>6165</v>
      </c>
      <c r="G113" s="76">
        <v>7028</v>
      </c>
      <c r="H113" s="76">
        <v>7740</v>
      </c>
      <c r="I113" s="76">
        <v>7726</v>
      </c>
      <c r="J113" s="76">
        <v>2960</v>
      </c>
      <c r="K113" s="76">
        <v>4263</v>
      </c>
      <c r="L113" s="76">
        <v>5165</v>
      </c>
      <c r="M113" s="76">
        <v>4721</v>
      </c>
      <c r="N113" s="76">
        <f>4902+39</f>
        <v>4941</v>
      </c>
      <c r="O113" s="76">
        <v>5565</v>
      </c>
      <c r="P113" s="76">
        <v>6243</v>
      </c>
      <c r="Q113" s="76">
        <v>6324</v>
      </c>
      <c r="R113" s="76">
        <v>5762</v>
      </c>
      <c r="S113" s="76">
        <v>5923</v>
      </c>
      <c r="T113" s="76">
        <v>1</v>
      </c>
    </row>
    <row r="114" spans="1:20" ht="15" customHeight="1" x14ac:dyDescent="0.25">
      <c r="A114" s="69" t="s">
        <v>53</v>
      </c>
      <c r="B114" s="76">
        <f>683+92</f>
        <v>775</v>
      </c>
      <c r="C114" s="76">
        <v>1271</v>
      </c>
      <c r="D114" s="76">
        <v>1387</v>
      </c>
      <c r="E114" s="76">
        <v>1550</v>
      </c>
      <c r="F114" s="76">
        <v>2240</v>
      </c>
      <c r="G114" s="76">
        <v>2481</v>
      </c>
      <c r="H114" s="76">
        <v>4137</v>
      </c>
      <c r="I114" s="76">
        <v>3777</v>
      </c>
      <c r="J114" s="76">
        <v>1296</v>
      </c>
      <c r="K114" s="76">
        <v>1967</v>
      </c>
      <c r="L114" s="76">
        <v>2607</v>
      </c>
      <c r="M114" s="76">
        <v>2426</v>
      </c>
      <c r="N114" s="76">
        <f>2411+27</f>
        <v>2438</v>
      </c>
      <c r="O114" s="76">
        <v>2574</v>
      </c>
      <c r="P114" s="76">
        <v>2774</v>
      </c>
      <c r="Q114" s="76">
        <v>2984</v>
      </c>
      <c r="R114" s="76">
        <v>2711</v>
      </c>
      <c r="S114" s="76">
        <v>2632</v>
      </c>
      <c r="T114" s="76">
        <v>1</v>
      </c>
    </row>
    <row r="115" spans="1:20" ht="15" customHeight="1" x14ac:dyDescent="0.25">
      <c r="A115" s="70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</row>
    <row r="116" spans="1:20" s="42" customFormat="1" ht="15" customHeight="1" x14ac:dyDescent="0.25">
      <c r="A116" s="78" t="s">
        <v>54</v>
      </c>
      <c r="B116" s="75">
        <f>SUM(B117:B119)</f>
        <v>3519</v>
      </c>
      <c r="C116" s="75">
        <f t="shared" ref="C116:N116" si="65">SUM(C117:C119)</f>
        <v>5449</v>
      </c>
      <c r="D116" s="75">
        <f t="shared" si="65"/>
        <v>5456</v>
      </c>
      <c r="E116" s="75">
        <f t="shared" si="65"/>
        <v>5174</v>
      </c>
      <c r="F116" s="75">
        <f t="shared" si="65"/>
        <v>6072</v>
      </c>
      <c r="G116" s="75">
        <f t="shared" si="65"/>
        <v>6896</v>
      </c>
      <c r="H116" s="75">
        <f t="shared" si="65"/>
        <v>7686</v>
      </c>
      <c r="I116" s="75">
        <f t="shared" si="65"/>
        <v>7753</v>
      </c>
      <c r="J116" s="75">
        <f t="shared" si="65"/>
        <v>4034</v>
      </c>
      <c r="K116" s="75">
        <f t="shared" si="65"/>
        <v>4745</v>
      </c>
      <c r="L116" s="75">
        <f t="shared" si="65"/>
        <v>5717</v>
      </c>
      <c r="M116" s="75">
        <f t="shared" si="65"/>
        <v>4870</v>
      </c>
      <c r="N116" s="75">
        <f t="shared" si="65"/>
        <v>5147</v>
      </c>
      <c r="O116" s="75">
        <f t="shared" ref="O116:T116" si="66">SUM(O117:O119)</f>
        <v>5016</v>
      </c>
      <c r="P116" s="75">
        <f t="shared" si="66"/>
        <v>5211</v>
      </c>
      <c r="Q116" s="75">
        <f t="shared" si="66"/>
        <v>6436</v>
      </c>
      <c r="R116" s="75">
        <f t="shared" si="66"/>
        <v>6334</v>
      </c>
      <c r="S116" s="75">
        <f t="shared" si="66"/>
        <v>6315</v>
      </c>
      <c r="T116" s="75">
        <f t="shared" si="66"/>
        <v>4</v>
      </c>
    </row>
    <row r="117" spans="1:20" ht="15" customHeight="1" x14ac:dyDescent="0.25">
      <c r="A117" s="78" t="s">
        <v>55</v>
      </c>
      <c r="B117" s="76">
        <f>3076+20</f>
        <v>3096</v>
      </c>
      <c r="C117" s="76">
        <v>4829</v>
      </c>
      <c r="D117" s="76">
        <v>4780</v>
      </c>
      <c r="E117" s="76">
        <v>4572</v>
      </c>
      <c r="F117" s="76">
        <v>5096</v>
      </c>
      <c r="G117" s="76">
        <v>5871</v>
      </c>
      <c r="H117" s="76">
        <v>6583</v>
      </c>
      <c r="I117" s="76">
        <v>6390</v>
      </c>
      <c r="J117" s="76">
        <v>3296</v>
      </c>
      <c r="K117" s="76">
        <v>3796</v>
      </c>
      <c r="L117" s="76">
        <v>4389</v>
      </c>
      <c r="M117" s="76">
        <v>3883</v>
      </c>
      <c r="N117" s="76">
        <f>4090+45</f>
        <v>4135</v>
      </c>
      <c r="O117" s="76">
        <v>4018</v>
      </c>
      <c r="P117" s="76">
        <v>4391</v>
      </c>
      <c r="Q117" s="76">
        <v>4990</v>
      </c>
      <c r="R117" s="76">
        <v>5245</v>
      </c>
      <c r="S117" s="76">
        <v>4916</v>
      </c>
      <c r="T117" s="76">
        <v>4</v>
      </c>
    </row>
    <row r="118" spans="1:20" ht="15" customHeight="1" x14ac:dyDescent="0.25">
      <c r="A118" s="78" t="s">
        <v>56</v>
      </c>
      <c r="B118" s="76">
        <f>408+15</f>
        <v>423</v>
      </c>
      <c r="C118" s="76">
        <v>620</v>
      </c>
      <c r="D118" s="76">
        <v>676</v>
      </c>
      <c r="E118" s="76">
        <v>602</v>
      </c>
      <c r="F118" s="76">
        <v>976</v>
      </c>
      <c r="G118" s="76">
        <v>1024</v>
      </c>
      <c r="H118" s="76">
        <v>1101</v>
      </c>
      <c r="I118" s="76">
        <v>1361</v>
      </c>
      <c r="J118" s="76">
        <v>738</v>
      </c>
      <c r="K118" s="76">
        <v>949</v>
      </c>
      <c r="L118" s="76">
        <v>1328</v>
      </c>
      <c r="M118" s="76">
        <v>986</v>
      </c>
      <c r="N118" s="76">
        <f>964+48</f>
        <v>1012</v>
      </c>
      <c r="O118" s="76">
        <v>998</v>
      </c>
      <c r="P118" s="76">
        <v>820</v>
      </c>
      <c r="Q118" s="76">
        <v>1446</v>
      </c>
      <c r="R118" s="76">
        <v>1089</v>
      </c>
      <c r="S118" s="76">
        <v>1399</v>
      </c>
      <c r="T118" s="76">
        <v>0</v>
      </c>
    </row>
    <row r="119" spans="1:20" ht="15" customHeight="1" x14ac:dyDescent="0.25">
      <c r="A119" s="78" t="s">
        <v>57</v>
      </c>
      <c r="B119" s="247" t="s">
        <v>61</v>
      </c>
      <c r="C119" s="76">
        <v>0</v>
      </c>
      <c r="D119" s="76">
        <v>0</v>
      </c>
      <c r="E119" s="76">
        <v>0</v>
      </c>
      <c r="F119" s="76">
        <v>0</v>
      </c>
      <c r="G119" s="76">
        <v>1</v>
      </c>
      <c r="H119" s="76">
        <v>2</v>
      </c>
      <c r="I119" s="76">
        <v>2</v>
      </c>
      <c r="J119" s="76">
        <v>0</v>
      </c>
      <c r="K119" s="76">
        <v>0</v>
      </c>
      <c r="L119" s="76">
        <v>0</v>
      </c>
      <c r="M119" s="76">
        <v>1</v>
      </c>
      <c r="N119" s="76">
        <v>0</v>
      </c>
      <c r="O119" s="76">
        <v>0</v>
      </c>
      <c r="P119" s="76">
        <v>0</v>
      </c>
      <c r="Q119" s="76">
        <v>0</v>
      </c>
      <c r="R119" s="76">
        <v>0</v>
      </c>
      <c r="S119" s="76">
        <v>0</v>
      </c>
      <c r="T119" s="76">
        <v>0</v>
      </c>
    </row>
    <row r="120" spans="1:20" ht="15" customHeight="1" x14ac:dyDescent="0.25">
      <c r="A120" s="70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</row>
    <row r="121" spans="1:20" s="42" customFormat="1" ht="15" customHeight="1" x14ac:dyDescent="0.25">
      <c r="A121" s="90" t="s">
        <v>59</v>
      </c>
      <c r="B121" s="73">
        <f>+B122+B127</f>
        <v>3757</v>
      </c>
      <c r="C121" s="73">
        <f t="shared" ref="C121:N121" si="67">+C122+C127</f>
        <v>4177</v>
      </c>
      <c r="D121" s="73">
        <f t="shared" si="67"/>
        <v>4675</v>
      </c>
      <c r="E121" s="73">
        <f t="shared" si="67"/>
        <v>4850</v>
      </c>
      <c r="F121" s="73">
        <f t="shared" si="67"/>
        <v>4902</v>
      </c>
      <c r="G121" s="73">
        <f t="shared" si="67"/>
        <v>6224</v>
      </c>
      <c r="H121" s="73">
        <f t="shared" si="67"/>
        <v>6390</v>
      </c>
      <c r="I121" s="73">
        <f t="shared" si="67"/>
        <v>6615</v>
      </c>
      <c r="J121" s="73">
        <f t="shared" si="67"/>
        <v>2274</v>
      </c>
      <c r="K121" s="73">
        <f t="shared" si="67"/>
        <v>3747</v>
      </c>
      <c r="L121" s="73">
        <f t="shared" si="67"/>
        <v>4335</v>
      </c>
      <c r="M121" s="73">
        <f t="shared" si="67"/>
        <v>4358</v>
      </c>
      <c r="N121" s="73">
        <f t="shared" si="67"/>
        <v>4937</v>
      </c>
      <c r="O121" s="73">
        <f t="shared" ref="O121:T121" si="68">+O122+O127</f>
        <v>5984</v>
      </c>
      <c r="P121" s="73">
        <f t="shared" si="68"/>
        <v>5940</v>
      </c>
      <c r="Q121" s="73">
        <f t="shared" si="68"/>
        <v>6213</v>
      </c>
      <c r="R121" s="73">
        <f t="shared" si="68"/>
        <v>6437</v>
      </c>
      <c r="S121" s="73">
        <f t="shared" si="68"/>
        <v>5402</v>
      </c>
      <c r="T121" s="73">
        <f t="shared" si="68"/>
        <v>0</v>
      </c>
    </row>
    <row r="122" spans="1:20" s="42" customFormat="1" ht="15" customHeight="1" x14ac:dyDescent="0.25">
      <c r="A122" s="69" t="s">
        <v>50</v>
      </c>
      <c r="B122" s="75">
        <f>SUM(B123:B125)</f>
        <v>2756</v>
      </c>
      <c r="C122" s="75">
        <f t="shared" ref="C122:N122" si="69">SUM(C123:C125)</f>
        <v>2953</v>
      </c>
      <c r="D122" s="75">
        <f t="shared" si="69"/>
        <v>3280</v>
      </c>
      <c r="E122" s="75">
        <f t="shared" si="69"/>
        <v>3697</v>
      </c>
      <c r="F122" s="75">
        <f t="shared" si="69"/>
        <v>3546</v>
      </c>
      <c r="G122" s="75">
        <f t="shared" si="69"/>
        <v>4575</v>
      </c>
      <c r="H122" s="75">
        <f t="shared" si="69"/>
        <v>4701</v>
      </c>
      <c r="I122" s="75">
        <f t="shared" si="69"/>
        <v>4875</v>
      </c>
      <c r="J122" s="75">
        <f t="shared" si="69"/>
        <v>1426</v>
      </c>
      <c r="K122" s="75">
        <f t="shared" si="69"/>
        <v>2703</v>
      </c>
      <c r="L122" s="75">
        <f t="shared" si="69"/>
        <v>3041</v>
      </c>
      <c r="M122" s="75">
        <f t="shared" si="69"/>
        <v>3111</v>
      </c>
      <c r="N122" s="75">
        <f t="shared" si="69"/>
        <v>3574</v>
      </c>
      <c r="O122" s="75">
        <f t="shared" ref="O122:T122" si="70">SUM(O123:O125)</f>
        <v>4091</v>
      </c>
      <c r="P122" s="75">
        <f t="shared" si="70"/>
        <v>4363</v>
      </c>
      <c r="Q122" s="75">
        <f t="shared" si="70"/>
        <v>4255</v>
      </c>
      <c r="R122" s="75">
        <f t="shared" si="70"/>
        <v>4313</v>
      </c>
      <c r="S122" s="75">
        <f t="shared" si="70"/>
        <v>3572</v>
      </c>
      <c r="T122" s="75">
        <f t="shared" si="70"/>
        <v>0</v>
      </c>
    </row>
    <row r="123" spans="1:20" ht="15" customHeight="1" x14ac:dyDescent="0.25">
      <c r="A123" s="69" t="s">
        <v>51</v>
      </c>
      <c r="B123" s="76">
        <v>1625</v>
      </c>
      <c r="C123" s="76">
        <v>1750</v>
      </c>
      <c r="D123" s="76">
        <v>1897</v>
      </c>
      <c r="E123" s="76">
        <v>2234</v>
      </c>
      <c r="F123" s="76">
        <v>2046</v>
      </c>
      <c r="G123" s="76">
        <v>2415</v>
      </c>
      <c r="H123" s="76">
        <v>2442</v>
      </c>
      <c r="I123" s="76">
        <v>2610</v>
      </c>
      <c r="J123" s="76">
        <v>836</v>
      </c>
      <c r="K123" s="76">
        <v>1278</v>
      </c>
      <c r="L123" s="76">
        <v>1473</v>
      </c>
      <c r="M123" s="76">
        <v>1547</v>
      </c>
      <c r="N123" s="76">
        <v>2002</v>
      </c>
      <c r="O123" s="76">
        <v>2001</v>
      </c>
      <c r="P123" s="76">
        <v>2145</v>
      </c>
      <c r="Q123" s="76">
        <v>1989</v>
      </c>
      <c r="R123" s="76">
        <v>1912</v>
      </c>
      <c r="S123" s="76">
        <v>1600</v>
      </c>
      <c r="T123" s="76">
        <v>0</v>
      </c>
    </row>
    <row r="124" spans="1:20" ht="15" customHeight="1" x14ac:dyDescent="0.25">
      <c r="A124" s="69" t="s">
        <v>52</v>
      </c>
      <c r="B124" s="76">
        <v>948</v>
      </c>
      <c r="C124" s="76">
        <v>964</v>
      </c>
      <c r="D124" s="76">
        <v>967</v>
      </c>
      <c r="E124" s="76">
        <v>996</v>
      </c>
      <c r="F124" s="76">
        <v>1094</v>
      </c>
      <c r="G124" s="76">
        <v>1600</v>
      </c>
      <c r="H124" s="76">
        <v>1417</v>
      </c>
      <c r="I124" s="76">
        <v>1546</v>
      </c>
      <c r="J124" s="76">
        <v>451</v>
      </c>
      <c r="K124" s="76">
        <v>940</v>
      </c>
      <c r="L124" s="76">
        <v>1094</v>
      </c>
      <c r="M124" s="76">
        <v>1082</v>
      </c>
      <c r="N124" s="76">
        <v>1138</v>
      </c>
      <c r="O124" s="76">
        <v>1512</v>
      </c>
      <c r="P124" s="76">
        <v>1525</v>
      </c>
      <c r="Q124" s="76">
        <v>1493</v>
      </c>
      <c r="R124" s="76">
        <v>1577</v>
      </c>
      <c r="S124" s="76">
        <v>1382</v>
      </c>
      <c r="T124" s="76">
        <v>0</v>
      </c>
    </row>
    <row r="125" spans="1:20" ht="15" customHeight="1" x14ac:dyDescent="0.25">
      <c r="A125" s="69" t="s">
        <v>53</v>
      </c>
      <c r="B125" s="76">
        <v>183</v>
      </c>
      <c r="C125" s="76">
        <v>239</v>
      </c>
      <c r="D125" s="76">
        <v>416</v>
      </c>
      <c r="E125" s="76">
        <v>467</v>
      </c>
      <c r="F125" s="76">
        <v>406</v>
      </c>
      <c r="G125" s="76">
        <v>560</v>
      </c>
      <c r="H125" s="76">
        <v>842</v>
      </c>
      <c r="I125" s="76">
        <v>719</v>
      </c>
      <c r="J125" s="76">
        <v>139</v>
      </c>
      <c r="K125" s="76">
        <v>485</v>
      </c>
      <c r="L125" s="76">
        <v>474</v>
      </c>
      <c r="M125" s="76">
        <v>482</v>
      </c>
      <c r="N125" s="76">
        <v>434</v>
      </c>
      <c r="O125" s="76">
        <v>578</v>
      </c>
      <c r="P125" s="76">
        <v>693</v>
      </c>
      <c r="Q125" s="76">
        <v>773</v>
      </c>
      <c r="R125" s="76">
        <v>824</v>
      </c>
      <c r="S125" s="76">
        <v>590</v>
      </c>
      <c r="T125" s="76">
        <v>0</v>
      </c>
    </row>
    <row r="126" spans="1:20" ht="15" customHeight="1" x14ac:dyDescent="0.25">
      <c r="A126" s="70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</row>
    <row r="127" spans="1:20" s="42" customFormat="1" ht="15" customHeight="1" x14ac:dyDescent="0.25">
      <c r="A127" s="78" t="s">
        <v>54</v>
      </c>
      <c r="B127" s="75">
        <f>SUM(B128:B130)</f>
        <v>1001</v>
      </c>
      <c r="C127" s="75">
        <f t="shared" ref="C127:N127" si="71">SUM(C128:C130)</f>
        <v>1224</v>
      </c>
      <c r="D127" s="75">
        <f t="shared" si="71"/>
        <v>1395</v>
      </c>
      <c r="E127" s="75">
        <f t="shared" si="71"/>
        <v>1153</v>
      </c>
      <c r="F127" s="75">
        <f t="shared" si="71"/>
        <v>1356</v>
      </c>
      <c r="G127" s="75">
        <f t="shared" si="71"/>
        <v>1649</v>
      </c>
      <c r="H127" s="75">
        <f t="shared" si="71"/>
        <v>1689</v>
      </c>
      <c r="I127" s="75">
        <f t="shared" si="71"/>
        <v>1740</v>
      </c>
      <c r="J127" s="75">
        <f t="shared" si="71"/>
        <v>848</v>
      </c>
      <c r="K127" s="75">
        <f t="shared" si="71"/>
        <v>1044</v>
      </c>
      <c r="L127" s="75">
        <f t="shared" si="71"/>
        <v>1294</v>
      </c>
      <c r="M127" s="75">
        <f t="shared" si="71"/>
        <v>1247</v>
      </c>
      <c r="N127" s="75">
        <f t="shared" si="71"/>
        <v>1363</v>
      </c>
      <c r="O127" s="75">
        <f t="shared" ref="O127:T127" si="72">SUM(O128:O130)</f>
        <v>1893</v>
      </c>
      <c r="P127" s="75">
        <f t="shared" si="72"/>
        <v>1577</v>
      </c>
      <c r="Q127" s="75">
        <f t="shared" si="72"/>
        <v>1958</v>
      </c>
      <c r="R127" s="75">
        <f t="shared" si="72"/>
        <v>2124</v>
      </c>
      <c r="S127" s="75">
        <f t="shared" si="72"/>
        <v>1830</v>
      </c>
      <c r="T127" s="75">
        <f t="shared" si="72"/>
        <v>0</v>
      </c>
    </row>
    <row r="128" spans="1:20" ht="15" customHeight="1" x14ac:dyDescent="0.25">
      <c r="A128" s="78" t="s">
        <v>55</v>
      </c>
      <c r="B128" s="76">
        <v>709</v>
      </c>
      <c r="C128" s="76">
        <v>898</v>
      </c>
      <c r="D128" s="76">
        <v>956</v>
      </c>
      <c r="E128" s="76">
        <v>754</v>
      </c>
      <c r="F128" s="76">
        <v>759</v>
      </c>
      <c r="G128" s="76">
        <v>1044</v>
      </c>
      <c r="H128" s="76">
        <v>1117</v>
      </c>
      <c r="I128" s="76">
        <v>1129</v>
      </c>
      <c r="J128" s="76">
        <v>408</v>
      </c>
      <c r="K128" s="76">
        <v>614</v>
      </c>
      <c r="L128" s="76">
        <v>717</v>
      </c>
      <c r="M128" s="76">
        <v>688</v>
      </c>
      <c r="N128" s="76">
        <v>864</v>
      </c>
      <c r="O128" s="76">
        <v>1197</v>
      </c>
      <c r="P128" s="76">
        <v>1014</v>
      </c>
      <c r="Q128" s="76">
        <v>1139</v>
      </c>
      <c r="R128" s="76">
        <v>1182</v>
      </c>
      <c r="S128" s="76">
        <v>1063</v>
      </c>
      <c r="T128" s="76">
        <v>0</v>
      </c>
    </row>
    <row r="129" spans="1:20" ht="15" customHeight="1" x14ac:dyDescent="0.25">
      <c r="A129" s="78" t="s">
        <v>56</v>
      </c>
      <c r="B129" s="76">
        <v>228</v>
      </c>
      <c r="C129" s="76">
        <v>252</v>
      </c>
      <c r="D129" s="76">
        <v>348</v>
      </c>
      <c r="E129" s="76">
        <v>303</v>
      </c>
      <c r="F129" s="76">
        <v>416</v>
      </c>
      <c r="G129" s="76">
        <v>416</v>
      </c>
      <c r="H129" s="76">
        <v>412</v>
      </c>
      <c r="I129" s="76">
        <v>438</v>
      </c>
      <c r="J129" s="76">
        <v>281</v>
      </c>
      <c r="K129" s="76">
        <v>333</v>
      </c>
      <c r="L129" s="76">
        <v>474</v>
      </c>
      <c r="M129" s="76">
        <v>380</v>
      </c>
      <c r="N129" s="76">
        <v>367</v>
      </c>
      <c r="O129" s="76">
        <v>494</v>
      </c>
      <c r="P129" s="76">
        <v>484</v>
      </c>
      <c r="Q129" s="76">
        <v>570</v>
      </c>
      <c r="R129" s="76">
        <v>672</v>
      </c>
      <c r="S129" s="76">
        <v>516</v>
      </c>
      <c r="T129" s="76">
        <v>0</v>
      </c>
    </row>
    <row r="130" spans="1:20" ht="15" customHeight="1" thickBot="1" x14ac:dyDescent="0.3">
      <c r="A130" s="79" t="s">
        <v>57</v>
      </c>
      <c r="B130" s="80">
        <v>64</v>
      </c>
      <c r="C130" s="80">
        <v>74</v>
      </c>
      <c r="D130" s="80">
        <v>91</v>
      </c>
      <c r="E130" s="80">
        <v>96</v>
      </c>
      <c r="F130" s="80">
        <v>181</v>
      </c>
      <c r="G130" s="80">
        <v>189</v>
      </c>
      <c r="H130" s="80">
        <v>160</v>
      </c>
      <c r="I130" s="80">
        <v>173</v>
      </c>
      <c r="J130" s="80">
        <v>159</v>
      </c>
      <c r="K130" s="80">
        <v>97</v>
      </c>
      <c r="L130" s="80">
        <v>103</v>
      </c>
      <c r="M130" s="80">
        <v>179</v>
      </c>
      <c r="N130" s="80">
        <v>132</v>
      </c>
      <c r="O130" s="80">
        <v>202</v>
      </c>
      <c r="P130" s="80">
        <v>79</v>
      </c>
      <c r="Q130" s="80">
        <v>249</v>
      </c>
      <c r="R130" s="80">
        <v>270</v>
      </c>
      <c r="S130" s="80">
        <v>251</v>
      </c>
      <c r="T130" s="80">
        <v>0</v>
      </c>
    </row>
    <row r="131" spans="1:20" ht="15" customHeight="1" x14ac:dyDescent="0.25">
      <c r="A131" s="321" t="s">
        <v>242</v>
      </c>
      <c r="B131" s="321"/>
      <c r="C131" s="321"/>
      <c r="D131" s="321"/>
      <c r="E131" s="321"/>
      <c r="F131" s="321"/>
      <c r="G131" s="321"/>
      <c r="H131" s="321"/>
      <c r="I131" s="321"/>
      <c r="J131" s="321"/>
      <c r="K131" s="321"/>
      <c r="L131" s="321"/>
      <c r="M131" s="321"/>
      <c r="N131" s="321"/>
      <c r="O131" s="321"/>
      <c r="P131" s="321"/>
      <c r="Q131" s="321"/>
      <c r="R131" s="321"/>
      <c r="S131" s="273"/>
      <c r="T131" s="306"/>
    </row>
    <row r="132" spans="1:20" ht="15" customHeight="1" x14ac:dyDescent="0.25">
      <c r="A132" s="82"/>
    </row>
    <row r="133" spans="1:20" ht="15" customHeight="1" x14ac:dyDescent="0.25">
      <c r="A133" s="46"/>
    </row>
    <row r="134" spans="1:20" ht="15" customHeight="1" x14ac:dyDescent="0.25">
      <c r="A134" s="46"/>
    </row>
    <row r="135" spans="1:20" ht="15" customHeight="1" x14ac:dyDescent="0.25">
      <c r="A135" s="46"/>
    </row>
    <row r="136" spans="1:20" ht="15" customHeight="1" x14ac:dyDescent="0.25">
      <c r="A136" s="46"/>
    </row>
    <row r="137" spans="1:20" ht="15" customHeight="1" x14ac:dyDescent="0.25">
      <c r="A137" s="46"/>
    </row>
    <row r="138" spans="1:20" ht="15" customHeight="1" x14ac:dyDescent="0.25">
      <c r="A138" s="46"/>
    </row>
    <row r="139" spans="1:20" ht="15" customHeight="1" x14ac:dyDescent="0.25">
      <c r="A139" s="46"/>
    </row>
    <row r="140" spans="1:20" ht="15" customHeight="1" x14ac:dyDescent="0.25">
      <c r="A140" s="46"/>
    </row>
    <row r="141" spans="1:20" ht="15" customHeight="1" x14ac:dyDescent="0.25">
      <c r="A141" s="46"/>
    </row>
    <row r="142" spans="1:20" ht="15" customHeight="1" x14ac:dyDescent="0.25">
      <c r="A142" s="46"/>
    </row>
    <row r="143" spans="1:20" ht="15" customHeight="1" x14ac:dyDescent="0.25">
      <c r="A143" s="46"/>
    </row>
    <row r="144" spans="1:20" ht="15" customHeight="1" x14ac:dyDescent="0.25">
      <c r="A144" s="46"/>
    </row>
    <row r="145" spans="1:1" ht="15" customHeight="1" x14ac:dyDescent="0.25">
      <c r="A145" s="46"/>
    </row>
    <row r="146" spans="1:1" ht="15" customHeight="1" x14ac:dyDescent="0.25">
      <c r="A146" s="46"/>
    </row>
    <row r="147" spans="1:1" ht="15" customHeight="1" x14ac:dyDescent="0.25">
      <c r="A147" s="46"/>
    </row>
    <row r="148" spans="1:1" ht="15" customHeight="1" x14ac:dyDescent="0.25">
      <c r="A148" s="46"/>
    </row>
    <row r="149" spans="1:1" ht="15" customHeight="1" x14ac:dyDescent="0.25">
      <c r="A149" s="46"/>
    </row>
    <row r="150" spans="1:1" ht="15" customHeight="1" x14ac:dyDescent="0.25">
      <c r="A150" s="46"/>
    </row>
    <row r="151" spans="1:1" ht="15" customHeight="1" x14ac:dyDescent="0.25">
      <c r="A151" s="46"/>
    </row>
    <row r="152" spans="1:1" ht="15" customHeight="1" x14ac:dyDescent="0.25">
      <c r="A152" s="46"/>
    </row>
    <row r="153" spans="1:1" ht="15" customHeight="1" x14ac:dyDescent="0.25">
      <c r="A153" s="46"/>
    </row>
    <row r="154" spans="1:1" ht="15" customHeight="1" x14ac:dyDescent="0.25">
      <c r="A154" s="46"/>
    </row>
    <row r="155" spans="1:1" ht="15" customHeight="1" x14ac:dyDescent="0.25">
      <c r="A155" s="46"/>
    </row>
    <row r="156" spans="1:1" ht="15" customHeight="1" x14ac:dyDescent="0.25">
      <c r="A156" s="46"/>
    </row>
    <row r="157" spans="1:1" ht="15" customHeight="1" x14ac:dyDescent="0.25">
      <c r="A157" s="46"/>
    </row>
    <row r="158" spans="1:1" ht="15" customHeight="1" x14ac:dyDescent="0.25">
      <c r="A158" s="46"/>
    </row>
    <row r="159" spans="1:1" ht="15" customHeight="1" x14ac:dyDescent="0.25">
      <c r="A159" s="46"/>
    </row>
    <row r="160" spans="1:1" ht="15" customHeight="1" x14ac:dyDescent="0.25">
      <c r="A160" s="46"/>
    </row>
    <row r="161" spans="1:1" ht="15" customHeight="1" x14ac:dyDescent="0.25">
      <c r="A161" s="46"/>
    </row>
    <row r="162" spans="1:1" ht="15" customHeight="1" x14ac:dyDescent="0.25">
      <c r="A162" s="46"/>
    </row>
    <row r="163" spans="1:1" ht="15" customHeight="1" x14ac:dyDescent="0.25">
      <c r="A163" s="46"/>
    </row>
    <row r="164" spans="1:1" ht="15" customHeight="1" x14ac:dyDescent="0.25">
      <c r="A164" s="46"/>
    </row>
    <row r="165" spans="1:1" ht="15" customHeight="1" x14ac:dyDescent="0.25">
      <c r="A165" s="46"/>
    </row>
    <row r="166" spans="1:1" ht="15" customHeight="1" x14ac:dyDescent="0.25">
      <c r="A166" s="46"/>
    </row>
    <row r="167" spans="1:1" ht="15" customHeight="1" x14ac:dyDescent="0.25">
      <c r="A167" s="46"/>
    </row>
    <row r="168" spans="1:1" ht="15" customHeight="1" x14ac:dyDescent="0.25">
      <c r="A168" s="46"/>
    </row>
    <row r="169" spans="1:1" ht="15" customHeight="1" x14ac:dyDescent="0.25">
      <c r="A169" s="46"/>
    </row>
    <row r="170" spans="1:1" ht="15" customHeight="1" x14ac:dyDescent="0.25">
      <c r="A170" s="46"/>
    </row>
    <row r="171" spans="1:1" ht="15" customHeight="1" x14ac:dyDescent="0.25">
      <c r="A171" s="46"/>
    </row>
    <row r="172" spans="1:1" ht="15" customHeight="1" x14ac:dyDescent="0.25">
      <c r="A172" s="46"/>
    </row>
    <row r="173" spans="1:1" ht="15" customHeight="1" x14ac:dyDescent="0.25">
      <c r="A173" s="46"/>
    </row>
    <row r="174" spans="1:1" ht="15" customHeight="1" x14ac:dyDescent="0.25">
      <c r="A174" s="46"/>
    </row>
    <row r="175" spans="1:1" ht="15" customHeight="1" x14ac:dyDescent="0.25">
      <c r="A175" s="46"/>
    </row>
    <row r="176" spans="1:1" ht="15" customHeight="1" x14ac:dyDescent="0.25">
      <c r="A176" s="46"/>
    </row>
    <row r="177" spans="1:1" ht="15" customHeight="1" x14ac:dyDescent="0.25">
      <c r="A177" s="46"/>
    </row>
    <row r="178" spans="1:1" ht="15" customHeight="1" x14ac:dyDescent="0.25">
      <c r="A178" s="46"/>
    </row>
    <row r="179" spans="1:1" ht="15" customHeight="1" x14ac:dyDescent="0.25">
      <c r="A179" s="46"/>
    </row>
    <row r="180" spans="1:1" ht="15" customHeight="1" x14ac:dyDescent="0.25">
      <c r="A180" s="46"/>
    </row>
    <row r="181" spans="1:1" ht="15" customHeight="1" x14ac:dyDescent="0.25">
      <c r="A181" s="46"/>
    </row>
    <row r="182" spans="1:1" ht="15" customHeight="1" x14ac:dyDescent="0.25">
      <c r="A182" s="46"/>
    </row>
    <row r="183" spans="1:1" ht="15" customHeight="1" x14ac:dyDescent="0.25">
      <c r="A183" s="46"/>
    </row>
    <row r="184" spans="1:1" ht="15" customHeight="1" x14ac:dyDescent="0.25">
      <c r="A184" s="46"/>
    </row>
    <row r="185" spans="1:1" ht="15" customHeight="1" x14ac:dyDescent="0.25">
      <c r="A185" s="46"/>
    </row>
    <row r="186" spans="1:1" ht="15" customHeight="1" x14ac:dyDescent="0.25">
      <c r="A186" s="46"/>
    </row>
    <row r="187" spans="1:1" ht="15" customHeight="1" x14ac:dyDescent="0.25">
      <c r="A187" s="46"/>
    </row>
    <row r="188" spans="1:1" ht="15" customHeight="1" x14ac:dyDescent="0.25">
      <c r="A188" s="46"/>
    </row>
    <row r="189" spans="1:1" ht="15" customHeight="1" x14ac:dyDescent="0.25">
      <c r="A189" s="46"/>
    </row>
    <row r="190" spans="1:1" ht="15" customHeight="1" x14ac:dyDescent="0.25">
      <c r="A190" s="46"/>
    </row>
    <row r="191" spans="1:1" ht="15" customHeight="1" x14ac:dyDescent="0.25">
      <c r="A191" s="46"/>
    </row>
    <row r="192" spans="1:1" ht="15" customHeight="1" x14ac:dyDescent="0.25">
      <c r="A192" s="46"/>
    </row>
    <row r="193" spans="1:1" ht="15" customHeight="1" x14ac:dyDescent="0.25">
      <c r="A193" s="46"/>
    </row>
    <row r="194" spans="1:1" ht="15" customHeight="1" x14ac:dyDescent="0.25">
      <c r="A194" s="46"/>
    </row>
    <row r="195" spans="1:1" ht="15" customHeight="1" x14ac:dyDescent="0.25">
      <c r="A195" s="46"/>
    </row>
    <row r="196" spans="1:1" ht="15" customHeight="1" x14ac:dyDescent="0.25">
      <c r="A196" s="46"/>
    </row>
    <row r="197" spans="1:1" ht="15" customHeight="1" x14ac:dyDescent="0.25">
      <c r="A197" s="46"/>
    </row>
    <row r="198" spans="1:1" ht="15" customHeight="1" x14ac:dyDescent="0.25">
      <c r="A198" s="46"/>
    </row>
    <row r="199" spans="1:1" ht="15" customHeight="1" x14ac:dyDescent="0.25">
      <c r="A199" s="46"/>
    </row>
    <row r="200" spans="1:1" ht="15" customHeight="1" x14ac:dyDescent="0.25">
      <c r="A200" s="46"/>
    </row>
    <row r="201" spans="1:1" ht="15" customHeight="1" x14ac:dyDescent="0.25">
      <c r="A201" s="46"/>
    </row>
    <row r="202" spans="1:1" ht="15" customHeight="1" x14ac:dyDescent="0.25">
      <c r="A202" s="46"/>
    </row>
    <row r="203" spans="1:1" ht="15" customHeight="1" x14ac:dyDescent="0.25">
      <c r="A203" s="46"/>
    </row>
    <row r="204" spans="1:1" ht="15" customHeight="1" x14ac:dyDescent="0.25">
      <c r="A204" s="46"/>
    </row>
    <row r="205" spans="1:1" ht="15" customHeight="1" x14ac:dyDescent="0.25">
      <c r="A205" s="46"/>
    </row>
    <row r="206" spans="1:1" ht="15" customHeight="1" x14ac:dyDescent="0.25">
      <c r="A206" s="46"/>
    </row>
    <row r="207" spans="1:1" ht="15" customHeight="1" x14ac:dyDescent="0.25">
      <c r="A207" s="46"/>
    </row>
    <row r="208" spans="1:1" ht="15" customHeight="1" x14ac:dyDescent="0.25">
      <c r="A208" s="46"/>
    </row>
    <row r="209" spans="1:1" ht="15" customHeight="1" x14ac:dyDescent="0.25">
      <c r="A209" s="46"/>
    </row>
    <row r="210" spans="1:1" ht="15" customHeight="1" x14ac:dyDescent="0.25">
      <c r="A210" s="46"/>
    </row>
    <row r="211" spans="1:1" ht="15" customHeight="1" x14ac:dyDescent="0.25">
      <c r="A211" s="46"/>
    </row>
    <row r="212" spans="1:1" ht="15" customHeight="1" x14ac:dyDescent="0.25">
      <c r="A212" s="46"/>
    </row>
    <row r="213" spans="1:1" ht="15" customHeight="1" x14ac:dyDescent="0.25">
      <c r="A213" s="46"/>
    </row>
    <row r="214" spans="1:1" ht="15" customHeight="1" x14ac:dyDescent="0.25">
      <c r="A214" s="46"/>
    </row>
    <row r="215" spans="1:1" ht="15" customHeight="1" x14ac:dyDescent="0.25">
      <c r="A215" s="46"/>
    </row>
    <row r="216" spans="1:1" ht="15" customHeight="1" x14ac:dyDescent="0.25">
      <c r="A216" s="46"/>
    </row>
    <row r="217" spans="1:1" ht="15" customHeight="1" x14ac:dyDescent="0.25">
      <c r="A217" s="46"/>
    </row>
    <row r="218" spans="1:1" ht="15" customHeight="1" x14ac:dyDescent="0.25">
      <c r="A218" s="46"/>
    </row>
    <row r="219" spans="1:1" ht="15" customHeight="1" x14ac:dyDescent="0.25">
      <c r="A219" s="46"/>
    </row>
    <row r="220" spans="1:1" ht="15" customHeight="1" x14ac:dyDescent="0.25">
      <c r="A220" s="46"/>
    </row>
    <row r="221" spans="1:1" ht="15" customHeight="1" x14ac:dyDescent="0.25">
      <c r="A221" s="46"/>
    </row>
    <row r="222" spans="1:1" ht="15" customHeight="1" x14ac:dyDescent="0.25">
      <c r="A222" s="46"/>
    </row>
    <row r="223" spans="1:1" ht="15" customHeight="1" x14ac:dyDescent="0.25">
      <c r="A223" s="46"/>
    </row>
    <row r="224" spans="1:1" ht="15" customHeight="1" x14ac:dyDescent="0.25">
      <c r="A224" s="46"/>
    </row>
    <row r="225" spans="1:1" ht="15" customHeight="1" x14ac:dyDescent="0.25">
      <c r="A225" s="46"/>
    </row>
    <row r="226" spans="1:1" ht="15" customHeight="1" x14ac:dyDescent="0.25">
      <c r="A226" s="46"/>
    </row>
    <row r="227" spans="1:1" ht="15" customHeight="1" x14ac:dyDescent="0.25">
      <c r="A227" s="46"/>
    </row>
    <row r="228" spans="1:1" ht="15" customHeight="1" x14ac:dyDescent="0.25">
      <c r="A228" s="46"/>
    </row>
    <row r="229" spans="1:1" ht="15" customHeight="1" x14ac:dyDescent="0.25">
      <c r="A229" s="46"/>
    </row>
    <row r="230" spans="1:1" ht="15" customHeight="1" x14ac:dyDescent="0.25">
      <c r="A230" s="46"/>
    </row>
    <row r="231" spans="1:1" ht="15" customHeight="1" x14ac:dyDescent="0.25">
      <c r="A231" s="46"/>
    </row>
    <row r="232" spans="1:1" ht="15" customHeight="1" x14ac:dyDescent="0.25">
      <c r="A232" s="46"/>
    </row>
    <row r="233" spans="1:1" ht="15" customHeight="1" x14ac:dyDescent="0.25">
      <c r="A233" s="46"/>
    </row>
    <row r="234" spans="1:1" ht="15" customHeight="1" x14ac:dyDescent="0.25">
      <c r="A234" s="46"/>
    </row>
    <row r="235" spans="1:1" ht="15" customHeight="1" x14ac:dyDescent="0.25">
      <c r="A235" s="46"/>
    </row>
    <row r="236" spans="1:1" ht="15" customHeight="1" x14ac:dyDescent="0.25">
      <c r="A236" s="46"/>
    </row>
    <row r="237" spans="1:1" ht="15" customHeight="1" x14ac:dyDescent="0.25">
      <c r="A237" s="46"/>
    </row>
    <row r="238" spans="1:1" ht="15" customHeight="1" x14ac:dyDescent="0.25">
      <c r="A238" s="46"/>
    </row>
    <row r="239" spans="1:1" ht="15" customHeight="1" x14ac:dyDescent="0.25">
      <c r="A239" s="46"/>
    </row>
    <row r="240" spans="1:1" ht="15" customHeight="1" x14ac:dyDescent="0.25">
      <c r="A240" s="46"/>
    </row>
    <row r="241" spans="1:1" ht="15" customHeight="1" x14ac:dyDescent="0.25">
      <c r="A241" s="46"/>
    </row>
    <row r="242" spans="1:1" ht="15" customHeight="1" x14ac:dyDescent="0.25">
      <c r="A242" s="46"/>
    </row>
    <row r="243" spans="1:1" ht="15" customHeight="1" x14ac:dyDescent="0.25">
      <c r="A243" s="46"/>
    </row>
    <row r="244" spans="1:1" ht="15" customHeight="1" x14ac:dyDescent="0.25">
      <c r="A244" s="46"/>
    </row>
    <row r="245" spans="1:1" ht="15" customHeight="1" x14ac:dyDescent="0.25">
      <c r="A245" s="46"/>
    </row>
    <row r="246" spans="1:1" ht="15" customHeight="1" x14ac:dyDescent="0.25">
      <c r="A246" s="46"/>
    </row>
    <row r="247" spans="1:1" ht="15" customHeight="1" x14ac:dyDescent="0.25">
      <c r="A247" s="46"/>
    </row>
    <row r="248" spans="1:1" ht="15" customHeight="1" x14ac:dyDescent="0.25">
      <c r="A248" s="46"/>
    </row>
    <row r="249" spans="1:1" ht="15" customHeight="1" x14ac:dyDescent="0.25">
      <c r="A249" s="46"/>
    </row>
    <row r="250" spans="1:1" ht="15" customHeight="1" x14ac:dyDescent="0.25">
      <c r="A250" s="46"/>
    </row>
    <row r="251" spans="1:1" ht="15" customHeight="1" x14ac:dyDescent="0.25">
      <c r="A251" s="46"/>
    </row>
    <row r="252" spans="1:1" ht="15" customHeight="1" x14ac:dyDescent="0.25">
      <c r="A252" s="46"/>
    </row>
    <row r="253" spans="1:1" ht="15" customHeight="1" x14ac:dyDescent="0.25">
      <c r="A253" s="46"/>
    </row>
    <row r="254" spans="1:1" ht="15" customHeight="1" x14ac:dyDescent="0.25">
      <c r="A254" s="46"/>
    </row>
    <row r="255" spans="1:1" ht="15" customHeight="1" x14ac:dyDescent="0.25">
      <c r="A255" s="46"/>
    </row>
    <row r="256" spans="1:1" ht="15" customHeight="1" x14ac:dyDescent="0.25">
      <c r="A256" s="46"/>
    </row>
    <row r="257" spans="1:1" ht="15" customHeight="1" x14ac:dyDescent="0.25">
      <c r="A257" s="46"/>
    </row>
    <row r="258" spans="1:1" ht="15" customHeight="1" x14ac:dyDescent="0.25">
      <c r="A258" s="46"/>
    </row>
    <row r="259" spans="1:1" ht="15" customHeight="1" x14ac:dyDescent="0.25">
      <c r="A259" s="46"/>
    </row>
    <row r="260" spans="1:1" ht="15" customHeight="1" x14ac:dyDescent="0.25">
      <c r="A260" s="46"/>
    </row>
    <row r="261" spans="1:1" ht="15" customHeight="1" x14ac:dyDescent="0.25">
      <c r="A261" s="46"/>
    </row>
    <row r="262" spans="1:1" ht="15" customHeight="1" x14ac:dyDescent="0.25">
      <c r="A262" s="46"/>
    </row>
    <row r="263" spans="1:1" ht="15" customHeight="1" x14ac:dyDescent="0.25">
      <c r="A263" s="46"/>
    </row>
    <row r="264" spans="1:1" ht="15" customHeight="1" x14ac:dyDescent="0.25">
      <c r="A264" s="46"/>
    </row>
    <row r="265" spans="1:1" ht="15" customHeight="1" x14ac:dyDescent="0.25">
      <c r="A265" s="46"/>
    </row>
    <row r="266" spans="1:1" ht="15" customHeight="1" x14ac:dyDescent="0.25">
      <c r="A266" s="46"/>
    </row>
    <row r="267" spans="1:1" ht="15" customHeight="1" x14ac:dyDescent="0.25">
      <c r="A267" s="46"/>
    </row>
    <row r="268" spans="1:1" ht="15" customHeight="1" x14ac:dyDescent="0.25">
      <c r="A268" s="46"/>
    </row>
    <row r="269" spans="1:1" ht="15" customHeight="1" x14ac:dyDescent="0.25">
      <c r="A269" s="46"/>
    </row>
    <row r="270" spans="1:1" ht="15" customHeight="1" x14ac:dyDescent="0.25">
      <c r="A270" s="46"/>
    </row>
    <row r="271" spans="1:1" ht="15" customHeight="1" x14ac:dyDescent="0.25">
      <c r="A271" s="46"/>
    </row>
    <row r="272" spans="1:1" ht="15" customHeight="1" x14ac:dyDescent="0.25">
      <c r="A272" s="46"/>
    </row>
    <row r="273" spans="1:1" ht="15" customHeight="1" x14ac:dyDescent="0.25">
      <c r="A273" s="46"/>
    </row>
    <row r="274" spans="1:1" ht="15" customHeight="1" x14ac:dyDescent="0.25">
      <c r="A274" s="46"/>
    </row>
    <row r="275" spans="1:1" ht="15" customHeight="1" x14ac:dyDescent="0.25">
      <c r="A275" s="46"/>
    </row>
    <row r="276" spans="1:1" ht="15" customHeight="1" x14ac:dyDescent="0.25">
      <c r="A276" s="46"/>
    </row>
    <row r="277" spans="1:1" ht="15" customHeight="1" x14ac:dyDescent="0.25">
      <c r="A277" s="46"/>
    </row>
    <row r="278" spans="1:1" ht="15" customHeight="1" x14ac:dyDescent="0.25">
      <c r="A278" s="46"/>
    </row>
    <row r="279" spans="1:1" ht="15" customHeight="1" x14ac:dyDescent="0.25">
      <c r="A279" s="46"/>
    </row>
    <row r="280" spans="1:1" ht="15" customHeight="1" x14ac:dyDescent="0.25">
      <c r="A280" s="46"/>
    </row>
    <row r="281" spans="1:1" ht="15" customHeight="1" x14ac:dyDescent="0.25">
      <c r="A281" s="46"/>
    </row>
    <row r="282" spans="1:1" ht="15" customHeight="1" x14ac:dyDescent="0.25">
      <c r="A282" s="46"/>
    </row>
    <row r="283" spans="1:1" ht="15" customHeight="1" x14ac:dyDescent="0.25">
      <c r="A283" s="46"/>
    </row>
    <row r="284" spans="1:1" ht="15" customHeight="1" x14ac:dyDescent="0.25">
      <c r="A284" s="46"/>
    </row>
    <row r="285" spans="1:1" ht="15" customHeight="1" x14ac:dyDescent="0.25">
      <c r="A285" s="46"/>
    </row>
    <row r="286" spans="1:1" ht="15" customHeight="1" x14ac:dyDescent="0.25">
      <c r="A286" s="46"/>
    </row>
    <row r="287" spans="1:1" ht="15" customHeight="1" x14ac:dyDescent="0.25">
      <c r="A287" s="46"/>
    </row>
    <row r="288" spans="1:1" ht="15" customHeight="1" x14ac:dyDescent="0.25">
      <c r="A288" s="46"/>
    </row>
    <row r="289" spans="1:1" ht="15" customHeight="1" x14ac:dyDescent="0.25">
      <c r="A289" s="46"/>
    </row>
    <row r="290" spans="1:1" ht="15" customHeight="1" x14ac:dyDescent="0.25">
      <c r="A290" s="46"/>
    </row>
    <row r="291" spans="1:1" ht="15" customHeight="1" x14ac:dyDescent="0.25">
      <c r="A291" s="46"/>
    </row>
    <row r="292" spans="1:1" ht="15" customHeight="1" x14ac:dyDescent="0.25">
      <c r="A292" s="46"/>
    </row>
    <row r="293" spans="1:1" ht="15" customHeight="1" x14ac:dyDescent="0.25">
      <c r="A293" s="46"/>
    </row>
    <row r="294" spans="1:1" ht="15" customHeight="1" x14ac:dyDescent="0.25">
      <c r="A294" s="46"/>
    </row>
    <row r="295" spans="1:1" ht="15" customHeight="1" x14ac:dyDescent="0.25">
      <c r="A295" s="46"/>
    </row>
    <row r="296" spans="1:1" ht="15" customHeight="1" x14ac:dyDescent="0.25">
      <c r="A296" s="46"/>
    </row>
  </sheetData>
  <mergeCells count="9">
    <mergeCell ref="V2:W3"/>
    <mergeCell ref="V47:W48"/>
    <mergeCell ref="V91:W92"/>
    <mergeCell ref="A7:R7"/>
    <mergeCell ref="A131:R131"/>
    <mergeCell ref="A96:R96"/>
    <mergeCell ref="A87:R87"/>
    <mergeCell ref="A42:R42"/>
    <mergeCell ref="A52:R52"/>
  </mergeCells>
  <hyperlinks>
    <hyperlink ref="V2" r:id="rId1" location="INDICE!A1"/>
    <hyperlink ref="V2:W3" location="INDICE!A1" display="INDICE"/>
    <hyperlink ref="V47" r:id="rId2" location="INDICE!A1"/>
    <hyperlink ref="V47:W48" location="INDICE!A1" display="INDICE"/>
    <hyperlink ref="V91" r:id="rId3" location="INDICE!A1"/>
    <hyperlink ref="V91:W92" location="INDICE!A1" display="INDICE"/>
  </hyperlinks>
  <printOptions horizontalCentered="1"/>
  <pageMargins left="0.78740157480314965" right="0.78740157480314965" top="0.39370078740157483" bottom="0.98425196850393704" header="0" footer="0"/>
  <pageSetup scale="65" fitToHeight="3" orientation="landscape" r:id="rId4"/>
  <headerFooter alignWithMargins="0"/>
  <rowBreaks count="2" manualBreakCount="2">
    <brk id="45" max="16383" man="1"/>
    <brk id="8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65</vt:i4>
      </vt:variant>
    </vt:vector>
  </HeadingPairs>
  <TitlesOfParts>
    <vt:vector size="107" baseType="lpstr">
      <vt:lpstr>INDICE</vt:lpstr>
      <vt:lpstr>PORTADA</vt:lpstr>
      <vt:lpstr>FUNCIONARIOS</vt:lpstr>
      <vt:lpstr>C1</vt:lpstr>
      <vt:lpstr>C2</vt:lpstr>
      <vt:lpstr>C3-C4</vt:lpstr>
      <vt:lpstr>C5-C6</vt:lpstr>
      <vt:lpstr>C7</vt:lpstr>
      <vt:lpstr>C8,C10,C12</vt:lpstr>
      <vt:lpstr>C9,C11,C13</vt:lpstr>
      <vt:lpstr>C14-C17</vt:lpstr>
      <vt:lpstr>C18</vt:lpstr>
      <vt:lpstr>C19-24</vt:lpstr>
      <vt:lpstr>C25</vt:lpstr>
      <vt:lpstr>C26-C28</vt:lpstr>
      <vt:lpstr>C29</vt:lpstr>
      <vt:lpstr>C30-C32</vt:lpstr>
      <vt:lpstr>C33</vt:lpstr>
      <vt:lpstr>C34-C39</vt:lpstr>
      <vt:lpstr>C40</vt:lpstr>
      <vt:lpstr>C41-C43</vt:lpstr>
      <vt:lpstr>C44</vt:lpstr>
      <vt:lpstr>C45-C50</vt:lpstr>
      <vt:lpstr>C51</vt:lpstr>
      <vt:lpstr>C52-C54</vt:lpstr>
      <vt:lpstr>C55</vt:lpstr>
      <vt:lpstr>C56-C61</vt:lpstr>
      <vt:lpstr>C62</vt:lpstr>
      <vt:lpstr>C63-C65</vt:lpstr>
      <vt:lpstr>C66</vt:lpstr>
      <vt:lpstr>C67-C72</vt:lpstr>
      <vt:lpstr>C73</vt:lpstr>
      <vt:lpstr>C74-C75</vt:lpstr>
      <vt:lpstr>C76</vt:lpstr>
      <vt:lpstr>C77-C80</vt:lpstr>
      <vt:lpstr>C81</vt:lpstr>
      <vt:lpstr>C82-C83</vt:lpstr>
      <vt:lpstr>C84</vt:lpstr>
      <vt:lpstr>C85-C88</vt:lpstr>
      <vt:lpstr>C89</vt:lpstr>
      <vt:lpstr>C90</vt:lpstr>
      <vt:lpstr>C91</vt:lpstr>
      <vt:lpstr>'C7'!\c</vt:lpstr>
      <vt:lpstr>\c</vt:lpstr>
      <vt:lpstr>'C7'!\d</vt:lpstr>
      <vt:lpstr>\d</vt:lpstr>
      <vt:lpstr>'C7'!\i</vt:lpstr>
      <vt:lpstr>\i</vt:lpstr>
      <vt:lpstr>'C7'!\m</vt:lpstr>
      <vt:lpstr>\m</vt:lpstr>
      <vt:lpstr>'C7'!\n</vt:lpstr>
      <vt:lpstr>\n</vt:lpstr>
      <vt:lpstr>'C7'!\s</vt:lpstr>
      <vt:lpstr>\s</vt:lpstr>
      <vt:lpstr>'C7'!\t</vt:lpstr>
      <vt:lpstr>\t</vt:lpstr>
      <vt:lpstr>'C1'!A_impresión_IM</vt:lpstr>
      <vt:lpstr>'C2'!A_impresión_IM</vt:lpstr>
      <vt:lpstr>'C3-C4'!A_impresión_IM</vt:lpstr>
      <vt:lpstr>'C7'!A_impresión_IM</vt:lpstr>
      <vt:lpstr>'C1'!Área_de_impresión</vt:lpstr>
      <vt:lpstr>'C14-C17'!Área_de_impresión</vt:lpstr>
      <vt:lpstr>'C18'!Área_de_impresión</vt:lpstr>
      <vt:lpstr>'C19-24'!Área_de_impresión</vt:lpstr>
      <vt:lpstr>'C2'!Área_de_impresión</vt:lpstr>
      <vt:lpstr>'C25'!Área_de_impresión</vt:lpstr>
      <vt:lpstr>'C26-C28'!Área_de_impresión</vt:lpstr>
      <vt:lpstr>'C29'!Área_de_impresión</vt:lpstr>
      <vt:lpstr>'C30-C32'!Área_de_impresión</vt:lpstr>
      <vt:lpstr>'C33'!Área_de_impresión</vt:lpstr>
      <vt:lpstr>'C34-C39'!Área_de_impresión</vt:lpstr>
      <vt:lpstr>'C3-C4'!Área_de_impresión</vt:lpstr>
      <vt:lpstr>'C40'!Área_de_impresión</vt:lpstr>
      <vt:lpstr>'C41-C43'!Área_de_impresión</vt:lpstr>
      <vt:lpstr>'C44'!Área_de_impresión</vt:lpstr>
      <vt:lpstr>'C45-C50'!Área_de_impresión</vt:lpstr>
      <vt:lpstr>'C51'!Área_de_impresión</vt:lpstr>
      <vt:lpstr>'C52-C54'!Área_de_impresión</vt:lpstr>
      <vt:lpstr>'C55'!Área_de_impresión</vt:lpstr>
      <vt:lpstr>'C56-C61'!Área_de_impresión</vt:lpstr>
      <vt:lpstr>'C5-C6'!Área_de_impresión</vt:lpstr>
      <vt:lpstr>'C62'!Área_de_impresión</vt:lpstr>
      <vt:lpstr>'C63-C65'!Área_de_impresión</vt:lpstr>
      <vt:lpstr>'C66'!Área_de_impresión</vt:lpstr>
      <vt:lpstr>'C67-C72'!Área_de_impresión</vt:lpstr>
      <vt:lpstr>'C7'!Área_de_impresión</vt:lpstr>
      <vt:lpstr>'C73'!Área_de_impresión</vt:lpstr>
      <vt:lpstr>'C74-C75'!Área_de_impresión</vt:lpstr>
      <vt:lpstr>'C76'!Área_de_impresión</vt:lpstr>
      <vt:lpstr>'C77-C80'!Área_de_impresión</vt:lpstr>
      <vt:lpstr>'C8,C10,C12'!Área_de_impresión</vt:lpstr>
      <vt:lpstr>'C81'!Área_de_impresión</vt:lpstr>
      <vt:lpstr>'C82-C83'!Área_de_impresión</vt:lpstr>
      <vt:lpstr>'C84'!Área_de_impresión</vt:lpstr>
      <vt:lpstr>'C85-C88'!Área_de_impresión</vt:lpstr>
      <vt:lpstr>'C89'!Área_de_impresión</vt:lpstr>
      <vt:lpstr>'C9,C11,C13'!Área_de_impresión</vt:lpstr>
      <vt:lpstr>'C90'!Área_de_impresión</vt:lpstr>
      <vt:lpstr>'C91'!Área_de_impresión</vt:lpstr>
      <vt:lpstr>INDICE!Área_de_impresión</vt:lpstr>
      <vt:lpstr>FUNCIONARIOS!OLE_LINK1</vt:lpstr>
      <vt:lpstr>'C7'!PRIMAOFI</vt:lpstr>
      <vt:lpstr>PRIMAOFI</vt:lpstr>
      <vt:lpstr>'C7'!PRIMAPRI</vt:lpstr>
      <vt:lpstr>PRIMAPRI</vt:lpstr>
      <vt:lpstr>'C7'!PRIMATOT</vt:lpstr>
      <vt:lpstr>PRIMATOT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Delfina Cartín Sánchez</dc:creator>
  <cp:lastModifiedBy>Mayra Quiros Jimenez</cp:lastModifiedBy>
  <cp:lastPrinted>2019-03-19T16:14:28Z</cp:lastPrinted>
  <dcterms:created xsi:type="dcterms:W3CDTF">2016-05-02T18:51:58Z</dcterms:created>
  <dcterms:modified xsi:type="dcterms:W3CDTF">2019-04-02T15:45:04Z</dcterms:modified>
</cp:coreProperties>
</file>